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계약업무\01.공사현황\01.공사대장\13. 2026년 공사\재산관리과\호저면 행정복지센터 및 주민자치센터 신축공사(전기)\"/>
    </mc:Choice>
  </mc:AlternateContent>
  <xr:revisionPtr revIDLastSave="0" documentId="8_{A9DAB08A-21F2-4DC7-B2D8-AAF783CBE65B}" xr6:coauthVersionLast="47" xr6:coauthVersionMax="47" xr10:uidLastSave="{00000000-0000-0000-0000-000000000000}"/>
  <bookViews>
    <workbookView xWindow="-120" yWindow="-120" windowWidth="29040" windowHeight="15840" tabRatio="724" firstSheet="3" activeTab="3" xr2:uid="{00000000-000D-0000-FFFF-FFFF00000000}"/>
  </bookViews>
  <sheets>
    <sheet name="설계서용지" sheetId="19" state="hidden" r:id="rId1"/>
    <sheet name="원가계산" sheetId="16" state="hidden" r:id="rId2"/>
    <sheet name="총괄표" sheetId="11" state="hidden" r:id="rId3"/>
    <sheet name="내역서" sheetId="10" r:id="rId4"/>
    <sheet name="일대목차" sheetId="12" state="hidden" r:id="rId5"/>
    <sheet name="일위대가" sheetId="9" state="hidden" r:id="rId6"/>
    <sheet name="일위노임" sheetId="15" state="hidden" r:id="rId7"/>
    <sheet name="합산자재" sheetId="6" state="hidden" r:id="rId8"/>
    <sheet name="단가조사" sheetId="7" state="hidden" r:id="rId9"/>
    <sheet name="한전불입금및사용전검사비" sheetId="17" state="hidden" r:id="rId10"/>
    <sheet name="한전불입금및사용전검사비(전기차)" sheetId="18" state="hidden" r:id="rId11"/>
    <sheet name="옵션" sheetId="5" state="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</externalReferences>
  <definedNames>
    <definedName name="_">#N/A</definedName>
    <definedName name="__IntlFixup" hidden="1">TRUE</definedName>
    <definedName name="__JJ132">#REF!</definedName>
    <definedName name="__JK132">#REF!</definedName>
    <definedName name="__JN132">#REF!</definedName>
    <definedName name="__p1">#REF!</definedName>
    <definedName name="_1">#N/A</definedName>
    <definedName name="_95년_포상금_지급내역">#REF!</definedName>
    <definedName name="_Fill" localSheetId="0" hidden="1">#REF!</definedName>
    <definedName name="_Fill" hidden="1">#REF!</definedName>
    <definedName name="_h1">[1]뚝토공!#REF!</definedName>
    <definedName name="_HPP1">#REF!</definedName>
    <definedName name="_JJ132">#REF!</definedName>
    <definedName name="_JJ21">[2]중기일위대가!$J$25</definedName>
    <definedName name="_JK132">#REF!</definedName>
    <definedName name="_JK21">[2]중기일위대가!$K$25</definedName>
    <definedName name="_JN132">#REF!</definedName>
    <definedName name="_JN21">[2]중기일위대가!$I$25</definedName>
    <definedName name="_Key1" localSheetId="0" hidden="1">'[3]방송(체육관)'!#REF!</definedName>
    <definedName name="_Key1" hidden="1">#REF!</definedName>
    <definedName name="_Key2" localSheetId="0" hidden="1">'[3]방송(체육관)'!#REF!</definedName>
    <definedName name="_Key2" hidden="1">#REF!</definedName>
    <definedName name="_Order1" hidden="1">255</definedName>
    <definedName name="_Order2" hidden="1">255</definedName>
    <definedName name="_p1">#REF!</definedName>
    <definedName name="_Parse_In" hidden="1">#REF!</definedName>
    <definedName name="_Regression_Int" hidden="1">1</definedName>
    <definedName name="_Sort" localSheetId="0" hidden="1">'[3]방송(체육관)'!#REF!</definedName>
    <definedName name="_Sort" hidden="1">#REF!</definedName>
    <definedName name="_SUM1">[4]EP0618!#REF!</definedName>
    <definedName name="_SUM10">[4]EP0618!#REF!</definedName>
    <definedName name="_SUM11">[4]EP0618!#REF!</definedName>
    <definedName name="_SUM12">[4]EP0618!#REF!</definedName>
    <definedName name="_SUM13">[4]EP0618!#REF!</definedName>
    <definedName name="_SUM14">[4]EP0618!#REF!</definedName>
    <definedName name="_SUM15">[4]EP0618!#REF!</definedName>
    <definedName name="_SUM16">[4]EP0618!#REF!</definedName>
    <definedName name="_SUM17">[4]EP0618!#REF!</definedName>
    <definedName name="_SUM18">[4]EP0618!#REF!</definedName>
    <definedName name="_SUM19">[4]EP0618!#REF!</definedName>
    <definedName name="_SUM2">[4]EP0618!#REF!</definedName>
    <definedName name="_SUM3">[4]EP0618!#REF!</definedName>
    <definedName name="_SUM4">[4]EP0618!#REF!</definedName>
    <definedName name="_SUM5">[4]EP0618!#REF!</definedName>
    <definedName name="_SUM6">[4]EP0618!#REF!</definedName>
    <definedName name="_SUM7">[4]EP0618!#REF!</definedName>
    <definedName name="_SUM8">[4]EP0618!#REF!</definedName>
    <definedName name="_SUM9">[4]EP0618!#REF!</definedName>
    <definedName name="\a">#REF!</definedName>
    <definedName name="\b">#REF!</definedName>
    <definedName name="\c">#N/A</definedName>
    <definedName name="\d">#REF!</definedName>
    <definedName name="\e">#N/A</definedName>
    <definedName name="\i">#REF!</definedName>
    <definedName name="\m">#N/A</definedName>
    <definedName name="\p">#N/A</definedName>
    <definedName name="\u">#N/A</definedName>
    <definedName name="\x">#N/A</definedName>
    <definedName name="\z">#REF!</definedName>
    <definedName name="a" localSheetId="0">[0]!집</definedName>
    <definedName name="a">#REF!</definedName>
    <definedName name="AA" localSheetId="0">[5]!han_code</definedName>
    <definedName name="AA">[6]!han_code</definedName>
    <definedName name="AAA">BlankMacro1</definedName>
    <definedName name="AB">[7]제수!#REF!</definedName>
    <definedName name="AH">[7]제수!#REF!</definedName>
    <definedName name="AJH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alf">#REF!</definedName>
    <definedName name="ASS">#REF!</definedName>
    <definedName name="B" localSheetId="0">[7]제수!#REF!</definedName>
    <definedName name="b">#REF!</definedName>
    <definedName name="BA">[7]제수!#REF!</definedName>
    <definedName name="BB">[7]제수!#REF!</definedName>
    <definedName name="bbb">BlankMacro1</definedName>
    <definedName name="BOX형수로집계">#REF!</definedName>
    <definedName name="BT">[7]제수!#REF!</definedName>
    <definedName name="BTP">#REF!</definedName>
    <definedName name="C_">#N/A</definedName>
    <definedName name="ccc">BlankMacro1</definedName>
    <definedName name="CODE" localSheetId="0">#REF!</definedName>
    <definedName name="code">#REF!</definedName>
    <definedName name="CV_1C" localSheetId="9">#REF!</definedName>
    <definedName name="CV_1C" localSheetId="10">#REF!</definedName>
    <definedName name="CV_1C">#REF!</definedName>
    <definedName name="cvbnml">BlankMacro1</definedName>
    <definedName name="D" localSheetId="0">BlankMacro1</definedName>
    <definedName name="d">#REF!</definedName>
    <definedName name="DAN">#REF!</definedName>
    <definedName name="DANGA">#REF!,#REF!</definedName>
    <definedName name="danga2">#REF!,#REF!</definedName>
    <definedName name="data">#REF!</definedName>
    <definedName name="_xlnm.Database" localSheetId="0">#REF!</definedName>
    <definedName name="_xlnm.Database">#REF!</definedName>
    <definedName name="dd" localSheetId="0">BlankMacro1</definedName>
    <definedName name="dd">BlankMacro1</definedName>
    <definedName name="DDD" localSheetId="0">BlankMacro1</definedName>
    <definedName name="DDD">BlankMacro1</definedName>
    <definedName name="ddddd" hidden="1">#REF!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S" localSheetId="0">BlankMacro1</definedName>
    <definedName name="DDS">BlankMacro1</definedName>
    <definedName name="DDW" localSheetId="0">BlankMacro1</definedName>
    <definedName name="DDW">BlankMacro1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d">BlankMacro1</definedName>
    <definedName name="DKD" localSheetId="0">BlankMacro1</definedName>
    <definedName name="DKD">BlankMacro1</definedName>
    <definedName name="DKE" localSheetId="0">BlankMacro1</definedName>
    <definedName name="DKE">BlankMacro1</definedName>
    <definedName name="DKGK">BlankMacro1</definedName>
    <definedName name="drsg">#REF!</definedName>
    <definedName name="DS" localSheetId="0">BlankMacro1</definedName>
    <definedName name="DS">BlankMacro1</definedName>
    <definedName name="DWS" localSheetId="0">BlankMacro1</definedName>
    <definedName name="DWS">BlankMacro1</definedName>
    <definedName name="E" localSheetId="0">BlankMacro1</definedName>
    <definedName name="E">#REF!</definedName>
    <definedName name="eass">BlankMacro1</definedName>
    <definedName name="edgh">#REF!</definedName>
    <definedName name="edtgh">#REF!</definedName>
    <definedName name="ee" hidden="1">{#N/A,#N/A,FALSE,"단가표지"}</definedName>
    <definedName name="EEE">BlankMacro1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XE" localSheetId="0">BlankMacro1</definedName>
    <definedName name="EXE">BlankMacro1</definedName>
    <definedName name="f" localSheetId="0">#REF!</definedName>
    <definedName name="F">[7]제수!#REF!</definedName>
    <definedName name="FFFF">BlankMacro1</definedName>
    <definedName name="fffffff">BlankMacro1</definedName>
    <definedName name="FH">[7]제수!#REF!</definedName>
    <definedName name="FHFH" hidden="1">#REF!</definedName>
    <definedName name="FHFK" hidden="1">#REF!</definedName>
    <definedName name="FKLDFAJFKDLS">BlankMacro1</definedName>
    <definedName name="G">[7]제수!#REF!</definedName>
    <definedName name="GAB">#REF!</definedName>
    <definedName name="GEMCO" hidden="1">#REF!</definedName>
    <definedName name="gfgdfg" hidden="1">#REF!</definedName>
    <definedName name="gg">BlankMacro1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HJHJ">BlankMacro1</definedName>
    <definedName name="h">[1]뚝토공!#REF!</definedName>
    <definedName name="H100x100x6x8t_단중">#REF!</definedName>
    <definedName name="H125x125x6.5x9t_단중">#REF!</definedName>
    <definedName name="H150x100x6x9t_단중">#REF!</definedName>
    <definedName name="HA">[7]제수!#REF!</definedName>
    <definedName name="han_code" localSheetId="0">[8]!han_code</definedName>
    <definedName name="han_code">[9]!han_code</definedName>
    <definedName name="hardwar" hidden="1">#REF!</definedName>
    <definedName name="HB">[7]제수!#REF!</definedName>
    <definedName name="HD">[7]제수!#REF!</definedName>
    <definedName name="hgju">BlankMacro1</definedName>
    <definedName name="hhhh">BlankMacro1</definedName>
    <definedName name="HPP">#REF!</definedName>
    <definedName name="HT">[7]제수!#REF!</definedName>
    <definedName name="HTML_CodePage" hidden="1">949</definedName>
    <definedName name="HTML_Control" hidden="1">{"'단계별시설공사비'!$A$3:$K$51"}</definedName>
    <definedName name="HTML_Description" hidden="1">""</definedName>
    <definedName name="HTML_Email" hidden="1">""</definedName>
    <definedName name="HTML_Header" hidden="1">"사업비총괄"</definedName>
    <definedName name="HTML_LastUpdate" hidden="1">"01-06-17"</definedName>
    <definedName name="HTML_LineAfter" hidden="1">FALSE</definedName>
    <definedName name="HTML_LineBefore" hidden="1">FALSE</definedName>
    <definedName name="HTML_Name" hidden="1">"김정호"</definedName>
    <definedName name="HTML_OBDlg2" hidden="1">TRUE</definedName>
    <definedName name="HTML_OBDlg4" hidden="1">TRUE</definedName>
    <definedName name="HTML_OS" hidden="1">0</definedName>
    <definedName name="HTML_PathFile" hidden="1">"C:\My Documents\6.htm"</definedName>
    <definedName name="HTML_Title" hidden="1">"비용산출"</definedName>
    <definedName name="I">[7]제수!#REF!</definedName>
    <definedName name="ID" localSheetId="0">#REF!,#REF!</definedName>
    <definedName name="ID">[7]제수!#REF!</definedName>
    <definedName name="ii">BlankMacro1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">[7]제수!#REF!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PP">#REF!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">[7]제수!#REF!</definedName>
    <definedName name="KA">[10]MOTOR!$B$61:$E$68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>BlankMacro1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kkkk">BlankMacro1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">[7]제수!#REF!</definedName>
    <definedName name="LA">[7]제수!#REF!</definedName>
    <definedName name="labor">#REF!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B">[7]제수!#REF!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>BlankMacro1</definedName>
    <definedName name="llllll">BlankMacro1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P___4">#REF!</definedName>
    <definedName name="LT">[7]제수!#REF!</definedName>
    <definedName name="M">'[11]인건-측정'!#REF!</definedName>
    <definedName name="Macro10">[12]!Macro10</definedName>
    <definedName name="Macro12">[12]!Macro12</definedName>
    <definedName name="Macro13">[12]!Macro13</definedName>
    <definedName name="Macro14">[12]!Macro14</definedName>
    <definedName name="Macro2" localSheetId="0">[12]!Macro2</definedName>
    <definedName name="Macro5">[12]!Macro5</definedName>
    <definedName name="Macro6">[12]!Macro6</definedName>
    <definedName name="Macro7">[12]!Macro7</definedName>
    <definedName name="Macro8">[12]!Macro8</definedName>
    <definedName name="Macro9">[12]!Macro9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ONEY">#REF!,#REF!</definedName>
    <definedName name="monitor" localSheetId="0">#REF!</definedName>
    <definedName name="monitor">#REF!</definedName>
    <definedName name="MP">#REF!</definedName>
    <definedName name="MR">#REF!</definedName>
    <definedName name="MS">#REF!</definedName>
    <definedName name="N" localSheetId="0">[7]제수!#REF!</definedName>
    <definedName name="N">#REF!</definedName>
    <definedName name="NA">[7]제수!#REF!</definedName>
    <definedName name="ＮＥＹＯＫ">#REF!</definedName>
    <definedName name="NH">[7]제수!#REF!</definedName>
    <definedName name="NI">[13]노임!$A:$B</definedName>
    <definedName name="NO.">#REF!</definedName>
    <definedName name="NOIM">[13]노임!$A$1:$B$17</definedName>
    <definedName name="O">[7]제수!#REF!</definedName>
    <definedName name="OA">[7]제수!#REF!</definedName>
    <definedName name="OB">[7]제수!#REF!</definedName>
    <definedName name="OD">[7]제수!#REF!</definedName>
    <definedName name="ooo" hidden="1">#REF!</definedName>
    <definedName name="ooooooo">BlankMacro1</definedName>
    <definedName name="OPOP" hidden="1">#REF!</definedName>
    <definedName name="OPP" hidden="1">#REF!</definedName>
    <definedName name="OPPP" hidden="1">#REF!</definedName>
    <definedName name="P" localSheetId="0">'[14]인건-측정'!#REF!</definedName>
    <definedName name="P">#REF!</definedName>
    <definedName name="PA">[7]제수!#REF!</definedName>
    <definedName name="PB">[7]제수!#REF!</definedName>
    <definedName name="PH">[7]제수!#REF!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oi">BlankMacro1</definedName>
    <definedName name="_xlnm.Print_Area" localSheetId="3">내역서!$B$1:$Q$783</definedName>
    <definedName name="_xlnm.Print_Area" localSheetId="0">설계서용지!$A$1:$O$34</definedName>
    <definedName name="_xlnm.Print_Area" localSheetId="1">원가계산!$A$1:$Q$38</definedName>
    <definedName name="_xlnm.Print_Area" localSheetId="6">일위노임!$A$1:$T$523</definedName>
    <definedName name="_xlnm.Print_Area" localSheetId="5">일위대가!$A$1:$Q$1095</definedName>
    <definedName name="_xlnm.Print_Area" localSheetId="2">총괄표!$A$1:$Q$185</definedName>
    <definedName name="_xlnm.Print_Area" localSheetId="9">한전불입금및사용전검사비!$B$2:$L$84</definedName>
    <definedName name="_xlnm.Print_Area" localSheetId="10">'한전불입금및사용전검사비(전기차)'!$B$2:$L$84</definedName>
    <definedName name="_xlnm.Print_Area">#REF!</definedName>
    <definedName name="PRINT_AREA_MI" localSheetId="0">'[15]빌딩 안내'!#REF!</definedName>
    <definedName name="Print_Area_MI">#REF!</definedName>
    <definedName name="PRINT_TILTES">#REF!</definedName>
    <definedName name="print_titil">#REF!</definedName>
    <definedName name="_xlnm.Print_Titles" localSheetId="3">내역서!$1:$3</definedName>
    <definedName name="_xlnm.Print_Titles" localSheetId="8">단가조사!$1:$3</definedName>
    <definedName name="_xlnm.Print_Titles" localSheetId="0">#REF!</definedName>
    <definedName name="_xlnm.Print_Titles" localSheetId="4">일대목차!$1:$3</definedName>
    <definedName name="_xlnm.Print_Titles" localSheetId="6">일위노임!$1:$3</definedName>
    <definedName name="_xlnm.Print_Titles" localSheetId="5">일위대가!$1:$3</definedName>
    <definedName name="_xlnm.Print_Titles" localSheetId="2">총괄표!$1:$3</definedName>
    <definedName name="_xlnm.Print_Titles" localSheetId="7">합산자재!$1:$3</definedName>
    <definedName name="_xlnm.Print_Titles">#REF!</definedName>
    <definedName name="printer">#REF!</definedName>
    <definedName name="PRINTER_AREA">#REF!</definedName>
    <definedName name="printer_Titles">#REF!</definedName>
    <definedName name="printer_ttitle">#REF!</definedName>
    <definedName name="PRINTTITLES">#REF!</definedName>
    <definedName name="Q" localSheetId="0">BlankMacro1</definedName>
    <definedName name="Q">#REF!</definedName>
    <definedName name="qw" hidden="1">{#N/A,#N/A,FALSE,"단가표지"}</definedName>
    <definedName name="RA">[7]제수!#REF!</definedName>
    <definedName name="range1">#REF!</definedName>
    <definedName name="range2">#REF!</definedName>
    <definedName name="range3">#REF!</definedName>
    <definedName name="RB">[7]제수!#REF!</definedName>
    <definedName name="RD">[7]제수!#REF!</definedName>
    <definedName name="RE">[7]제수!#REF!</definedName>
    <definedName name="_xlnm.Recorder">#REF!</definedName>
    <definedName name="RF">[7]제수!#REF!</definedName>
    <definedName name="RG">[7]제수!#REF!</definedName>
    <definedName name="RGY">BlankMacro1</definedName>
    <definedName name="RH">[7]제수!#REF!</definedName>
    <definedName name="RI">[7]제수!#REF!</definedName>
    <definedName name="RK" hidden="1">#REF!</definedName>
    <definedName name="rrr">BlankMacro1</definedName>
    <definedName name="rtr">BlankMacro1</definedName>
    <definedName name="rty">BlankMacro1</definedName>
    <definedName name="RTYUI">BlankMacro1</definedName>
    <definedName name="rtyuu">BlankMacro1</definedName>
    <definedName name="s" localSheetId="0">#N/A</definedName>
    <definedName name="S">BlankMacro1</definedName>
    <definedName name="SA">[7]제수!#REF!</definedName>
    <definedName name="SAN">#REF!</definedName>
    <definedName name="SIZE" localSheetId="9">#REF!</definedName>
    <definedName name="SIZE" localSheetId="10">#REF!</definedName>
    <definedName name="SIZE">#REF!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SS" localSheetId="0">#REF!</definedName>
    <definedName name="S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ST">[7]제수!#REF!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T" localSheetId="0">BlankMacro1</definedName>
    <definedName name="T">BlankMacro1</definedName>
    <definedName name="test">[7]공기!#REF!</definedName>
    <definedName name="test2">[7]공기!#REF!</definedName>
    <definedName name="TITLES_PRINT">#REF!</definedName>
    <definedName name="TL">[7]제수!#REF!</definedName>
    <definedName name="TREE">BlankMacro1</definedName>
    <definedName name="TRY">BlankMacro1</definedName>
    <definedName name="TTTT" hidden="1">#REF!</definedName>
    <definedName name="TTTTTTTTTTY">BlankMacro1</definedName>
    <definedName name="TYTY">BlankMacro1</definedName>
    <definedName name="tyu">BlankMacro1</definedName>
    <definedName name="TYUI">BlankMacro1</definedName>
    <definedName name="tyuio">BlankMacro1</definedName>
    <definedName name="U">[7]제수!#REF!</definedName>
    <definedName name="UIOP">BlankMacro1</definedName>
    <definedName name="UL">#REF!</definedName>
    <definedName name="uuu">BlankMacro1</definedName>
    <definedName name="V" localSheetId="0">BlankMacro1</definedName>
    <definedName name="V">BlankMacro1</definedName>
    <definedName name="VAT">#REF!</definedName>
    <definedName name="vvv">BlankMacro1</definedName>
    <definedName name="W" localSheetId="0">BlankMacro1</definedName>
    <definedName name="W">BlankMacro1</definedName>
    <definedName name="wm.조골재1" hidden="1">{#N/A,#N/A,FALSE,"조골재"}</definedName>
    <definedName name="WOFYQL">[16]내역서1!#REF!</definedName>
    <definedName name="WON">#REF!</definedName>
    <definedName name="wrn.2번." hidden="1">{#N/A,#N/A,FALSE,"2~8번"}</definedName>
    <definedName name="wrn.97년._.사업계획._.및._.예산지침." hidden="1">{#N/A,#N/A,TRUE,"1";#N/A,#N/A,TRUE,"2";#N/A,#N/A,TRUE,"3";#N/A,#N/A,TRUE,"4";#N/A,#N/A,TRUE,"5";#N/A,#N/A,TRUE,"6";#N/A,#N/A,TRUE,"7"}</definedName>
    <definedName name="wrn.abc." hidden="1">{#N/A,#N/A,TRUE,"천상그린44PY"}</definedName>
    <definedName name="wrn.골재소요량." hidden="1">{#N/A,#N/A,FALSE,"골재소요량";#N/A,#N/A,FALSE,"골재소요량"}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." hidden="1">{#N/A,#N/A,FALSE,"표지"}</definedName>
    <definedName name="wrn.표지목차." hidden="1">{#N/A,#N/A,FALSE,"표지목차"}</definedName>
    <definedName name="wrn.혼합골재." hidden="1">{#N/A,#N/A,FALSE,"혼합골재"}</definedName>
    <definedName name="WT">[7]제수!#REF!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" localSheetId="0">BlankMacro1</definedName>
    <definedName name="X">BlankMacro1</definedName>
    <definedName name="xxx">BlankMacro1</definedName>
    <definedName name="Y" localSheetId="0">BlankMacro1</definedName>
    <definedName name="Y">BlankMacro1</definedName>
    <definedName name="ytrre">BlankMacro1</definedName>
    <definedName name="yyy">BlankMacro1</definedName>
    <definedName name="yyyyyyyyyyyyu">BlankMacro1</definedName>
    <definedName name="Z" localSheetId="0">BlankMacro1</definedName>
    <definedName name="Z">BlankMacro1</definedName>
    <definedName name="Z_4F74ED08_7DE6_11D4_BC29_005004C1F3AD_.wvu.PrintTitles" hidden="1">#REF!</definedName>
    <definedName name="zhdk" localSheetId="0">'[17]일반문틀 설치'!$A$1:$L$25</definedName>
    <definedName name="zhdk">'[17]일반문틀 설치'!$A$1:$L$25</definedName>
    <definedName name="zx" hidden="1">#REF!</definedName>
    <definedName name="zzz" localSheetId="0">BlankMacro1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25x25x3t_단중">#REF!</definedName>
    <definedName name="ㄱ30x30x5t_단중">#REF!</definedName>
    <definedName name="ㄱ40x40x5t_단중">#REF!</definedName>
    <definedName name="ㄱ50x50x6t_단중">#REF!</definedName>
    <definedName name="ㄱ60x60x6t_단중">#REF!</definedName>
    <definedName name="ㄱ65x65x6t_단중">#REF!</definedName>
    <definedName name="ㄱ75x75x9t_단중">#REF!</definedName>
    <definedName name="ㄱㄱㄱ">BlankMacro1</definedName>
    <definedName name="ㄱㄷㄷ">BlankMacro1</definedName>
    <definedName name="가" localSheetId="0">BlankMacro1</definedName>
    <definedName name="가">BlankMacro1</definedName>
    <definedName name="가가" localSheetId="0">BlankMacro1</definedName>
    <definedName name="가가">BlankMacro1</definedName>
    <definedName name="가나">BlankMacro1</definedName>
    <definedName name="가라">BlankMacro1</definedName>
    <definedName name="가모">BlankMacro1</definedName>
    <definedName name="가사">BlankMacro1</definedName>
    <definedName name="가아" hidden="1">#REF!</definedName>
    <definedName name="가오">BlankMacro1</definedName>
    <definedName name="가하">BlankMacro1</definedName>
    <definedName name="간선변경">BlankMacro1</definedName>
    <definedName name="간접노무비">'[18]단가 (2)'!$H$6</definedName>
    <definedName name="감감">감감</definedName>
    <definedName name="갑">#REF!</definedName>
    <definedName name="강감찬">#REF!</definedName>
    <definedName name="강강">#REF!</definedName>
    <definedName name="강병창">BlankMacro1</definedName>
    <definedName name="강아지" hidden="1">#REF!</definedName>
    <definedName name="거ㅏ" hidden="1">#REF!</definedName>
    <definedName name="건설기계운전기사">#REF!</definedName>
    <definedName name="건설페기물처리비">BlankMacro1</definedName>
    <definedName name="견">#REF!,#REF!</definedName>
    <definedName name="결표지" hidden="1">{#N/A,#N/A,FALSE,"표지"}</definedName>
    <definedName name="경계점말뚝">#REF!</definedName>
    <definedName name="경비">#REF!</definedName>
    <definedName name="경비계">#REF!</definedName>
    <definedName name="계">#REF!</definedName>
    <definedName name="계_장_공">#REF!</definedName>
    <definedName name="계약단가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고급">#REF!</definedName>
    <definedName name="고철" localSheetId="0">[19]물가대비표!#REF!</definedName>
    <definedName name="고철">[20]물가대비표!#REF!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시설">#REF!</definedName>
    <definedName name="공급가액">'[18]단가 (2)'!$H$13</definedName>
    <definedName name="공량">'[21]중강당 내역'!#REF!</definedName>
    <definedName name="공사명">#REF!</definedName>
    <definedName name="공사비" localSheetId="0">'[18]단가 (2)'!$H$5</definedName>
    <definedName name="공사비">#REF!</definedName>
    <definedName name="공업용뇌관2">#REF!</definedName>
    <definedName name="공통가설" hidden="1">#REF!</definedName>
    <definedName name="관경">[1]뚝토공!#REF!</definedName>
    <definedName name="관급">#REF!,#REF!,#REF!</definedName>
    <definedName name="관급계">#REF!</definedName>
    <definedName name="관급자재2">관급자재2</definedName>
    <definedName name="관급자재대">관급자재대</definedName>
    <definedName name="관급자재비">'[18]단가 (2)'!$H$16</definedName>
    <definedName name="관급자재표">관급자재2</definedName>
    <definedName name="관급집계">BlankMacro1</definedName>
    <definedName name="교부승인">BlankMacro1</definedName>
    <definedName name="교육">#REF!</definedName>
    <definedName name="교통">#REF!</definedName>
    <definedName name="구산갑지" hidden="1">#REF!</definedName>
    <definedName name="그래픽" localSheetId="0">#REF!</definedName>
    <definedName name="그래픽">#REF!</definedName>
    <definedName name="기간">#REF!</definedName>
    <definedName name="기계설치공">#REF!</definedName>
    <definedName name="기록행수">COUNTA([22]재고!XFB:XFB)</definedName>
    <definedName name="기자재수량">#REF!</definedName>
    <definedName name="기타경비">'[18]단가 (2)'!$H$9</definedName>
    <definedName name="김김김" hidden="1">{#N/A,#N/A,FALSE,"속도"}</definedName>
    <definedName name="김유신">#REF!</definedName>
    <definedName name="ㄳㄷㄷ">BlankMacro1</definedName>
    <definedName name="ㄴㄴ">BlankMacro1</definedName>
    <definedName name="나" localSheetId="0">[23]!Macro10</definedName>
    <definedName name="나">BlankMacro1</definedName>
    <definedName name="나나">BlankMacro1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#REF!</definedName>
    <definedName name="남덕" localSheetId="0">BlankMacro1</definedName>
    <definedName name="남덕">BlankMacro1</definedName>
    <definedName name="남산내역">BlankMacro1</definedName>
    <definedName name="내역" localSheetId="0">BlankMacro1</definedName>
    <definedName name="내역">BlankMacro1</definedName>
    <definedName name="내역1">BlankMacro1</definedName>
    <definedName name="내역단가">#REF!</definedName>
    <definedName name="내역샘플">BlankMacro1</definedName>
    <definedName name="내역서">BlankMacro1</definedName>
    <definedName name="내역서다" localSheetId="0">BlankMacro1</definedName>
    <definedName name="내역서다">BlankMacro1</definedName>
    <definedName name="내역웃기네">BlankMacro1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계">#REF!</definedName>
    <definedName name="노무비">#REF!</definedName>
    <definedName name="노무비1">#REF!</definedName>
    <definedName name="노무비2">#REF!</definedName>
    <definedName name="노무비3">#REF!</definedName>
    <definedName name="노무비소계">#REF!</definedName>
    <definedName name="노무비합계">#REF!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 localSheetId="0">[24]노임단가!$B$1:$C$131</definedName>
    <definedName name="노임" localSheetId="9">#REF!</definedName>
    <definedName name="노임" localSheetId="10">#REF!</definedName>
    <definedName name="노임">#REF!</definedName>
    <definedName name="노임단가">#REF!</definedName>
    <definedName name="ㄷ100x50x5x7.5t_단중">#REF!</definedName>
    <definedName name="ㄷ125x65x6x8t_단중">#REF!</definedName>
    <definedName name="ㄷ75x40x5x7t_단중">#REF!</definedName>
    <definedName name="ㄷㄱ">ㄷㄱ</definedName>
    <definedName name="ㄷㄱㄷㄱ">BlankMacro1</definedName>
    <definedName name="다" localSheetId="0">BlankMacro1</definedName>
    <definedName name="다">BlankMacro1</definedName>
    <definedName name="다이너마이트2">#REF!</definedName>
    <definedName name="다하">BlankMacro1</definedName>
    <definedName name="단_가" localSheetId="0">#REF!</definedName>
    <definedName name="단_가">#REF!</definedName>
    <definedName name="단_가2" localSheetId="0">#REF!</definedName>
    <definedName name="단_가2">#REF!</definedName>
    <definedName name="단_가3" localSheetId="0">#REF!</definedName>
    <definedName name="단_가3">#REF!</definedName>
    <definedName name="단_가4" localSheetId="0">#REF!</definedName>
    <definedName name="단_가4">#REF!</definedName>
    <definedName name="단_가5" localSheetId="0">#REF!</definedName>
    <definedName name="단_가5">#REF!</definedName>
    <definedName name="단_가6" localSheetId="0">#REF!</definedName>
    <definedName name="단_가6">#REF!</definedName>
    <definedName name="단가" localSheetId="0">#REF!,#REF!</definedName>
    <definedName name="단가" localSheetId="9">#REF!</definedName>
    <definedName name="단가" localSheetId="10">#REF!</definedName>
    <definedName name="단가">#REF!</definedName>
    <definedName name="단가2">#REF!,#REF!</definedName>
    <definedName name="단가노임">[25]단가대비!$C$220:$F$270</definedName>
    <definedName name="단가대비">#REF!</definedName>
    <definedName name="단가대비표">#REF!</definedName>
    <definedName name="단가비교표">#REF!,#REF!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최종">#REF!</definedName>
    <definedName name="단같">#N/A</definedName>
    <definedName name="단같1">#N/A</definedName>
    <definedName name="단같2">#N/A</definedName>
    <definedName name="단같3">#N/A</definedName>
    <definedName name="단같4">#N/A</definedName>
    <definedName name="단순공종">#REF!</definedName>
    <definedName name="단위공량1" localSheetId="0">#REF!</definedName>
    <definedName name="단위공량1">#REF!</definedName>
    <definedName name="단위공량10" localSheetId="0">#REF!</definedName>
    <definedName name="단위공량10">#REF!</definedName>
    <definedName name="단위공량11" localSheetId="0">#REF!</definedName>
    <definedName name="단위공량11">#REF!</definedName>
    <definedName name="단위공량12" localSheetId="0">#REF!</definedName>
    <definedName name="단위공량12">#REF!</definedName>
    <definedName name="단위공량13" localSheetId="0">#REF!</definedName>
    <definedName name="단위공량13">#REF!</definedName>
    <definedName name="단위공량14" localSheetId="0">#REF!</definedName>
    <definedName name="단위공량14">#REF!</definedName>
    <definedName name="단위공량15" localSheetId="0">#REF!</definedName>
    <definedName name="단위공량15">#REF!</definedName>
    <definedName name="단위공량16" localSheetId="0">#REF!</definedName>
    <definedName name="단위공량16">#REF!</definedName>
    <definedName name="단위공량17" localSheetId="0">#REF!</definedName>
    <definedName name="단위공량17">#REF!</definedName>
    <definedName name="단위공량2" localSheetId="0">#REF!</definedName>
    <definedName name="단위공량2">#REF!</definedName>
    <definedName name="단위공량3" localSheetId="0">#REF!</definedName>
    <definedName name="단위공량3">#REF!</definedName>
    <definedName name="단위공량4" localSheetId="0">#REF!</definedName>
    <definedName name="단위공량4">#REF!</definedName>
    <definedName name="단위공량5" localSheetId="0">#REF!</definedName>
    <definedName name="단위공량5">#REF!</definedName>
    <definedName name="단위공량6" localSheetId="0">#REF!</definedName>
    <definedName name="단위공량6">#REF!</definedName>
    <definedName name="단위공량7" localSheetId="0">#REF!</definedName>
    <definedName name="단위공량7">#REF!</definedName>
    <definedName name="단위공량8" localSheetId="0">#REF!</definedName>
    <definedName name="단위공량8">#REF!</definedName>
    <definedName name="단위공량9" localSheetId="0">#REF!</definedName>
    <definedName name="단위공량9">#REF!</definedName>
    <definedName name="대" localSheetId="0">BlankMacro1</definedName>
    <definedName name="대">BlankMacro1</definedName>
    <definedName name="대가단가범위">#REF!</definedName>
    <definedName name="대가단최종">#REF!</definedName>
    <definedName name="대가목록">#REF!</definedName>
    <definedName name="대경설비" hidden="1">#REF!</definedName>
    <definedName name="대관">BlankMacro1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기질">#REF!</definedName>
    <definedName name="대기질측정">#REF!</definedName>
    <definedName name="대상" localSheetId="0">BlankMacro1</definedName>
    <definedName name="대상">BlankMacro1</definedName>
    <definedName name="대안설정">#REF!</definedName>
    <definedName name="덕_트_공">#REF!</definedName>
    <definedName name="덕흥흥건축" hidden="1">#REF!</definedName>
    <definedName name="도_장_공">#REF!</definedName>
    <definedName name="도급공사">'[18]단가 (2)'!$H$5</definedName>
    <definedName name="도급공사비">#REF!</definedName>
    <definedName name="도급예산액">'[18]단가 (2)'!$H$15</definedName>
    <definedName name="도급예상액">'[18]단가 (2)'!$H$15</definedName>
    <definedName name="도라">BlankMacro1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동" localSheetId="0">[19]물가대비표!#REF!</definedName>
    <definedName name="동">[20]물가대비표!#REF!</definedName>
    <definedName name="동식물상">#REF!</definedName>
    <definedName name="ㄹㄹㄹ" hidden="1">#REF!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ㄷㄱ">BlankMacro1</definedName>
    <definedName name="ㄹㅇㄹㅇ" hidden="1">#REF!</definedName>
    <definedName name="라" localSheetId="0">BlankMacro1</definedName>
    <definedName name="라">BlankMacro1</definedName>
    <definedName name="라라">BlankMacro1</definedName>
    <definedName name="라랄">BlankMacro1</definedName>
    <definedName name="라사">BlankMacro1</definedName>
    <definedName name="라인">BlankMacro1</definedName>
    <definedName name="라호">BlankMacro1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램프">[26]단가조사!#REF!</definedName>
    <definedName name="로로">BlankMacro1</definedName>
    <definedName name="로사">BlankMacro1</definedName>
    <definedName name="로아">BlankMacro1</definedName>
    <definedName name="롤로">BlankMacro1</definedName>
    <definedName name="류인숙" localSheetId="0">[27]공량산출서!#REF!</definedName>
    <definedName name="류인숙">[28]공량산출서!#REF!</definedName>
    <definedName name="류인숙1" localSheetId="0">[29]!han_code</definedName>
    <definedName name="류인숙1">[30]!han_code</definedName>
    <definedName name="류인숙2" localSheetId="0">'[31]일위(설)'!#REF!</definedName>
    <definedName name="류인숙2">'[32]일위(설)'!#REF!</definedName>
    <definedName name="ㄺㄱ">BlankMacro1</definedName>
    <definedName name="ㄺㄷㅇ">BlankMacro1</definedName>
    <definedName name="ㅀㄳ">BlankMacro1</definedName>
    <definedName name="ㅁ" localSheetId="0">설계서용지!ㅁ</definedName>
    <definedName name="ㅁ" hidden="1">#REF!</definedName>
    <definedName name="ㅁ1" localSheetId="0">#REF!</definedName>
    <definedName name="ㅁ1">#REF!</definedName>
    <definedName name="ㅁ219">#REF!</definedName>
    <definedName name="ㅁㅁㅁ">[33]을지!$1:$2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마" localSheetId="0">BlankMacro1</definedName>
    <definedName name="마">BlankMacro1</definedName>
    <definedName name="막모래">#REF!</definedName>
    <definedName name="막자갈">#REF!</definedName>
    <definedName name="말" localSheetId="0">BlankMacro1</definedName>
    <definedName name="말">BlankMacro1</definedName>
    <definedName name="명수">#REF!</definedName>
    <definedName name="목____도">#REF!</definedName>
    <definedName name="목공">관급자재2</definedName>
    <definedName name="문화재">#REF!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ㅂ" hidden="1">#REF!</definedName>
    <definedName name="ㅂㅁㅌㅊ">BlankMacro1</definedName>
    <definedName name="ㅂㅂ" hidden="1">{#N/A,#N/A,FALSE,"표지"}</definedName>
    <definedName name="ㅂㅂㅂㅂ">BlankMacro1</definedName>
    <definedName name="ㅂㅈ" hidden="1">{#N/A,#N/A,TRUE,"1";#N/A,#N/A,TRUE,"2";#N/A,#N/A,TRUE,"3";#N/A,#N/A,TRUE,"4";#N/A,#N/A,TRUE,"5";#N/A,#N/A,TRUE,"6";#N/A,#N/A,TRUE,"7"}</definedName>
    <definedName name="바" localSheetId="0">BlankMacro1</definedName>
    <definedName name="바">BlankMacro1</definedName>
    <definedName name="박창수" hidden="1">{#N/A,#N/A,FALSE,"표지"}</definedName>
    <definedName name="방송" localSheetId="0">BlankMacro1</definedName>
    <definedName name="방송">BlankMacro1</definedName>
    <definedName name="배_관_공">#REF!</definedName>
    <definedName name="백색페인트">#REF!</definedName>
    <definedName name="번호">#REF!</definedName>
    <definedName name="범위">INDIRECT("재고!A2:G" &amp; 기록행수)</definedName>
    <definedName name="보_온_공">#REF!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일러">BlankMacro1</definedName>
    <definedName name="보정계수1">#REF!</definedName>
    <definedName name="보정계수2">#REF!</definedName>
    <definedName name="보정계수3">#REF!</definedName>
    <definedName name="보조">#REF!</definedName>
    <definedName name="보통공종">#REF!</definedName>
    <definedName name="보통인부" localSheetId="0">#REF!</definedName>
    <definedName name="보통인부">#REF!</definedName>
    <definedName name="복잡공종">#REF!</definedName>
    <definedName name="부가가치세">'[18]단가 (2)'!$H$14</definedName>
    <definedName name="부가세">#REF!</definedName>
    <definedName name="부대원본" hidden="1">{#N/A,#N/A,FALSE,"토공2"}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전반" localSheetId="0">BlankMacro1</definedName>
    <definedName name="분전반">BlankMacro1</definedName>
    <definedName name="분전반1">BlankMacro1</definedName>
    <definedName name="비_계_공">#REF!</definedName>
    <definedName name="비닐전화선">#REF!</definedName>
    <definedName name="뿌로마이드">#REF!</definedName>
    <definedName name="ㅅ436">#N/A</definedName>
    <definedName name="ㅅ교">BlankMacro1</definedName>
    <definedName name="ㅅㅅ" hidden="1">#REF!</definedName>
    <definedName name="ㅅㅅㅅㅅㅅㅅㅅㅅㅅㅅㅅㅅㅅㅅㅅㅅㅅㅅㅅㅅ">BlankMacro1</definedName>
    <definedName name="ㅅㅅㅆㅆㅆ" hidden="1">{#N/A,#N/A,FALSE,"표지"}</definedName>
    <definedName name="ㅅ효">BlankMacro1</definedName>
    <definedName name="사" localSheetId="0">BlankMacro1</definedName>
    <definedName name="사">BlankMacro1</definedName>
    <definedName name="사라">BlankMacro1</definedName>
    <definedName name="사막">BlankMacro1</definedName>
    <definedName name="사사">BlankMacro1</definedName>
    <definedName name="사용전검사비">BlankMacro1</definedName>
    <definedName name="사정">#REF!</definedName>
    <definedName name="사후환경조사">#REF!</definedName>
    <definedName name="산">BlankMacro1</definedName>
    <definedName name="산소" localSheetId="0">[34]물가대비표!#REF!</definedName>
    <definedName name="산소">[35]물가대비표!#REF!</definedName>
    <definedName name="산업">#REF!</definedName>
    <definedName name="산재보험료">'[18]단가 (2)'!$H$7</definedName>
    <definedName name="산표">#REF!</definedName>
    <definedName name="삼우설비" hidden="1">#REF!</definedName>
    <definedName name="서호">BlankMacro1</definedName>
    <definedName name="선관">#REF!</definedName>
    <definedName name="선택">#REF!</definedName>
    <definedName name="설" hidden="1">#REF!</definedName>
    <definedName name="설계규모">#REF!</definedName>
    <definedName name="설계내역서" localSheetId="0">BlankMacro1</definedName>
    <definedName name="설계내역서">BlankMacro1</definedName>
    <definedName name="설계서용지">BlankMacro1</definedName>
    <definedName name="설변사유" hidden="1">{#N/A,#N/A,TRUE,"1";#N/A,#N/A,TRUE,"2";#N/A,#N/A,TRUE,"3";#N/A,#N/A,TRUE,"4";#N/A,#N/A,TRUE,"5";#N/A,#N/A,TRUE,"6";#N/A,#N/A,TRUE,"7"}</definedName>
    <definedName name="섹션오일페이퍼">#REF!</definedName>
    <definedName name="소계">#REF!</definedName>
    <definedName name="소방공량산출서" localSheetId="0">BlankMacro1</definedName>
    <definedName name="소방공량산출서">BlankMacro1</definedName>
    <definedName name="소방내역" localSheetId="0">BlankMacro1</definedName>
    <definedName name="소방내역">BlankMacro1</definedName>
    <definedName name="소방내역서" localSheetId="0">BlankMacro1</definedName>
    <definedName name="소방내역서">BlankMacro1</definedName>
    <definedName name="소방단가">BlankMacro1</definedName>
    <definedName name="소방단가조사서">BlankMacro1</definedName>
    <definedName name="소방일위">BlankMacro1</definedName>
    <definedName name="소음진동">#REF!</definedName>
    <definedName name="쇼ㅕ">BlankMacro1</definedName>
    <definedName name="쇼ㅕㅑ">BlankMacro1</definedName>
    <definedName name="쇼ㅕㅑㅔ">BlankMacro1</definedName>
    <definedName name="수량집계밀">#REF!</definedName>
    <definedName name="수량집계양">#REF!</definedName>
    <definedName name="수리수문">#REF!</definedName>
    <definedName name="수정">#REF!</definedName>
    <definedName name="수질">#REF!</definedName>
    <definedName name="수질측정">#REF!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">'[18]단가 (2)'!$H$10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원가">'[18]단가 (2)'!$H$10</definedName>
    <definedName name="스튜디오소계">#REF!</definedName>
    <definedName name="시공측량사">#REF!</definedName>
    <definedName name="시리">BlankMacro1</definedName>
    <definedName name="시멘트">#REF!</definedName>
    <definedName name="실행적용임금">#REF!</definedName>
    <definedName name="심도조사기계손료">#REF!</definedName>
    <definedName name="ㅇ227">#REF!</definedName>
    <definedName name="ㅇㄹㄹ" hidden="1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localSheetId="0">BlankMacro1</definedName>
    <definedName name="ㅇㅇ">BlankMacro1</definedName>
    <definedName name="ㅇㅇ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ㅇㅇ">BlankMacro1</definedName>
    <definedName name="아" localSheetId="0">BlankMacro1</definedName>
    <definedName name="아">BlankMacro1</definedName>
    <definedName name="아늘믿" localSheetId="0">BlankMacro1</definedName>
    <definedName name="아늘믿">BlankMacro1</definedName>
    <definedName name="아니" localSheetId="0">BlankMacro1</definedName>
    <definedName name="아니">BlankMacro1</definedName>
    <definedName name="아다" localSheetId="0">BlankMacro1</definedName>
    <definedName name="아다">BlankMacro1</definedName>
    <definedName name="아디" localSheetId="0">BlankMacro1</definedName>
    <definedName name="아디">BlankMacro1</definedName>
    <definedName name="아서" localSheetId="0">BlankMacro1</definedName>
    <definedName name="아서">BlankMacro1</definedName>
    <definedName name="아세틸렌" localSheetId="0">[34]물가대비표!#REF!</definedName>
    <definedName name="아세틸렌">[35]물가대비표!#REF!</definedName>
    <definedName name="아아">BlankMacro1</definedName>
    <definedName name="아호">BlankMacro1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악취">#REF!</definedName>
    <definedName name="안전관리비">'[18]단가 (2)'!$H$8</definedName>
    <definedName name="압량">BlankMacro1</definedName>
    <definedName name="압량1">BlankMacro1</definedName>
    <definedName name="압량초등">BlankMacro1</definedName>
    <definedName name="약">#REF!</definedName>
    <definedName name="어">BlankMacro1</definedName>
    <definedName name="어야">BlankMacro1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양고">BlankMacro1</definedName>
    <definedName name="예정공정표4월분" hidden="1">{#N/A,#N/A,TRUE,"1";#N/A,#N/A,TRUE,"2";#N/A,#N/A,TRUE,"3";#N/A,#N/A,TRUE,"4";#N/A,#N/A,TRUE,"5";#N/A,#N/A,TRUE,"6";#N/A,#N/A,TRUE,"7"}</definedName>
    <definedName name="오나">BlankMacro1</definedName>
    <definedName name="오노">BlankMacro1</definedName>
    <definedName name="오배수" hidden="1">{#N/A,#N/A,TRUE,"천상그린44PY"}</definedName>
    <definedName name="오배수입상" hidden="1">{#N/A,#N/A,TRUE,"천상그린44PY"}</definedName>
    <definedName name="오수맨홀수량2">#REF!</definedName>
    <definedName name="오수맨홀집계">#REF!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왕">[36]내역서!#REF!</definedName>
    <definedName name="왜">BlankMacro1</definedName>
    <definedName name="왜관">BlankMacro1</definedName>
    <definedName name="왜관초등">BlankMacro1</definedName>
    <definedName name="외주의뢰1" hidden="1">#REF!</definedName>
    <definedName name="요아">BlankMacro1</definedName>
    <definedName name="요약문">#REF!</definedName>
    <definedName name="용역개요">#REF!</definedName>
    <definedName name="용접공_일반">#REF!</definedName>
    <definedName name="용접기손료" localSheetId="0">[34]물가대비표!#REF!</definedName>
    <definedName name="용접기손료">[35]물가대비표!#REF!</definedName>
    <definedName name="용접봉16" localSheetId="0">[34]물가대비표!#REF!</definedName>
    <definedName name="용접봉16">[35]물가대비표!#REF!</definedName>
    <definedName name="운반">[37]메뉴!$D$25</definedName>
    <definedName name="운반계">#REF!</definedName>
    <definedName name="원">#REF!</definedName>
    <definedName name="원_가_계_산_서">#REF!</definedName>
    <definedName name="원가" localSheetId="0">BlankMacro1</definedName>
    <definedName name="원가">BlankMacro1</definedName>
    <definedName name="원가1">BlankMacro1</definedName>
    <definedName name="원가3">BlankMacro1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">설계서용지!템플리트모듈6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위락경관">#REF!</definedName>
    <definedName name="위생공중보건">#REF!</definedName>
    <definedName name="유관순">#REF!</definedName>
    <definedName name="육상동식물">#REF!</definedName>
    <definedName name="육수동식물">#REF!</definedName>
    <definedName name="은정이">BlankMacro1</definedName>
    <definedName name="이순신">#REF!</definedName>
    <definedName name="이윤">'[18]단가 (2)'!$H$12</definedName>
    <definedName name="이율곡">#REF!</definedName>
    <definedName name="인건비">#REF!</definedName>
    <definedName name="인구">#REF!</definedName>
    <definedName name="인상익" localSheetId="0">BlankMacro1</definedName>
    <definedName name="인상익">BlankMacro1</definedName>
    <definedName name="인원산출표">BlankMacro1</definedName>
    <definedName name="인월수">#REF!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테리어소계">#REF!</definedName>
    <definedName name="일" localSheetId="0" hidden="1">#REF!</definedName>
    <definedName name="일" hidden="1">#REF!</definedName>
    <definedName name="일1">#REF!</definedName>
    <definedName name="일2">#REF!</definedName>
    <definedName name="일3">#REF!</definedName>
    <definedName name="일4">#REF!</definedName>
    <definedName name="일5">#REF!</definedName>
    <definedName name="일6">#REF!</definedName>
    <definedName name="일7">#REF!</definedName>
    <definedName name="일8">#REF!</definedName>
    <definedName name="일반관리비">'[18]단가 (2)'!$H$11</definedName>
    <definedName name="일수">#REF!</definedName>
    <definedName name="일위" localSheetId="0">#REF!,#REF!</definedName>
    <definedName name="일위" localSheetId="9">#REF!</definedName>
    <definedName name="일위" localSheetId="10">#REF!</definedName>
    <definedName name="일위">#REF!</definedName>
    <definedName name="일위단가">[38]일위단가!$A$3:$K$89</definedName>
    <definedName name="일위대가">'[39]일위대가 집계표'!$B$3:$M$54</definedName>
    <definedName name="일위대가목록">BlankMacro1</definedName>
    <definedName name="일위목록">BlankMacro1</definedName>
    <definedName name="일위샘플">BlankMacro1</definedName>
    <definedName name="일위호표">#REF!</definedName>
    <definedName name="일조장해">#REF!</definedName>
    <definedName name="잉크">#REF!</definedName>
    <definedName name="ㅈㄷㄱ">BlankMacro1</definedName>
    <definedName name="ㅈㅈㅈㅈㅈㅈㅈㅈㅈㅈㅂ">BlankMacro1</definedName>
    <definedName name="자" localSheetId="0">BlankMacro1</definedName>
    <definedName name="자">BlankMacro1</definedName>
    <definedName name="자갈25">#REF!</definedName>
    <definedName name="자동제어1차공량산출" localSheetId="0">BlankMacro1</definedName>
    <definedName name="자동제어1차공량산출">BlankMacro1</definedName>
    <definedName name="자동차OD">#REF!</definedName>
    <definedName name="자료" localSheetId="0">#REF!</definedName>
    <definedName name="자료">#REF!</definedName>
    <definedName name="자재">#REF!</definedName>
    <definedName name="자재단가">#REF!</definedName>
    <definedName name="자재단가근거" hidden="1">#REF!</definedName>
    <definedName name="작은금액인월수_X2">#REF!</definedName>
    <definedName name="잔액">#REF!</definedName>
    <definedName name="장산교">#REF!</definedName>
    <definedName name="재료계">#REF!</definedName>
    <definedName name="재료비">'[18]단가 (2)'!$J$5</definedName>
    <definedName name="재료비1">#REF!</definedName>
    <definedName name="재료비2">#REF!</definedName>
    <definedName name="재료비3">#REF!</definedName>
    <definedName name="재료비합계">#REF!</definedName>
    <definedName name="저감방안수립">#REF!</definedName>
    <definedName name="저기">BlankMacro1</definedName>
    <definedName name="적용임금">#REF!</definedName>
    <definedName name="전관방송공량">[21]총괄표!#REF!</definedName>
    <definedName name="전기" hidden="1">#REF!</definedName>
    <definedName name="전기공사" hidden="1">#REF!</definedName>
    <definedName name="전기내역" localSheetId="0">BlankMacro1</definedName>
    <definedName name="전기내역">BlankMacro1</definedName>
    <definedName name="전기내역1" localSheetId="0">BlankMacro1</definedName>
    <definedName name="전기내역1">BlankMacro1</definedName>
    <definedName name="전기변경1">BlankMacro1</definedName>
    <definedName name="전기변경3">BlankMacro1</definedName>
    <definedName name="전등">#REF!</definedName>
    <definedName name="전력간선">BlankMacro1</definedName>
    <definedName name="전자조합">[40]내역서!#REF!</definedName>
    <definedName name="전파장해">#REF!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명장치소계">#REF!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평가">#REF!</definedName>
    <definedName name="주거">#REF!</definedName>
    <definedName name="주민의견수렴">#REF!</definedName>
    <definedName name="중강당내역서">'[21]중강당 내역'!#REF!</definedName>
    <definedName name="중강딩공량">[41]내역서1!$G$40</definedName>
    <definedName name="중급">#REF!</definedName>
    <definedName name="중급기능사">#REF!</definedName>
    <definedName name="중급기술자">#REF!</definedName>
    <definedName name="지구단위">#REF!</definedName>
    <definedName name="지원">BlankMacro1</definedName>
    <definedName name="지원앱">BlankMacro1</definedName>
    <definedName name="지적기사_1급">#REF!</definedName>
    <definedName name="지적기사_2급">#REF!</definedName>
    <definedName name="직접경비">'[18]단가 (2)'!$K$5</definedName>
    <definedName name="직접노무비">'[18]단가 (2)'!$I$5</definedName>
    <definedName name="진성">BlankMacro1</definedName>
    <definedName name="진성초등">BlankMacro1</definedName>
    <definedName name="집">집</definedName>
    <definedName name="집계">BlankMacro1</definedName>
    <definedName name="집계서" localSheetId="0">BlankMacro1</definedName>
    <definedName name="집계서">BlankMacro1</definedName>
    <definedName name="집계표">#REF!</definedName>
    <definedName name="집계표2">집</definedName>
    <definedName name="집계표5">관급자재2</definedName>
    <definedName name="짱">[42]내역서!#REF!</definedName>
    <definedName name="차" localSheetId="0">BlankMacro1</definedName>
    <definedName name="차">BlankMacro1</definedName>
    <definedName name="창">#N/A</definedName>
    <definedName name="창호">#N/A</definedName>
    <definedName name="창호2">창호2</definedName>
    <definedName name="철____공">#REF!</definedName>
    <definedName name="철_골_공">#REF!</definedName>
    <definedName name="초급">#REF!</definedName>
    <definedName name="초급엔지니어링">#REF!</definedName>
    <definedName name="총" localSheetId="0">BlankMacro1</definedName>
    <definedName name="총">BlankMacro1</definedName>
    <definedName name="총_원_가">[43]손익분석!#REF!</definedName>
    <definedName name="총공" hidden="1">{#N/A,#N/A,FALSE,"운반시간"}</definedName>
    <definedName name="총괄관급">총괄관급</definedName>
    <definedName name="총원가">#REF!</definedName>
    <definedName name="총집계" localSheetId="0">BlankMacro1</definedName>
    <definedName name="총집계">BlankMacro1</definedName>
    <definedName name="최대값">#REF!</definedName>
    <definedName name="최소값">#REF!</definedName>
    <definedName name="축열식심야전기온돌공사" localSheetId="0">BlankMacro1</definedName>
    <definedName name="축열식심야전기온돌공사">BlankMacro1</definedName>
    <definedName name="친모래">#REF!</definedName>
    <definedName name="ㅋㅋ" localSheetId="0">BlankMacro1</definedName>
    <definedName name="ㅋㅋ">BlankMacro1</definedName>
    <definedName name="코딩">#REF!</definedName>
    <definedName name="코어" localSheetId="0">'[17]샌딩 에폭시 도장'!$A$1:$L$25</definedName>
    <definedName name="코어">'[17]샌딩 에폭시 도장'!$A$1:$L$25</definedName>
    <definedName name="코어천공" localSheetId="0">[17]스텐문틀설치!$A$1:$L$25</definedName>
    <definedName name="코어천공">[17]스텐문틀설치!$A$1:$L$25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토목설계" hidden="1">{#N/A,#N/A,FALSE,"골재소요량";#N/A,#N/A,FALSE,"골재소요량"}</definedName>
    <definedName name="토양">#REF!</definedName>
    <definedName name="토적표" hidden="1">#REF!</definedName>
    <definedName name="토지이용">#REF!</definedName>
    <definedName name="통신" localSheetId="0">BlankMacro1</definedName>
    <definedName name="통신">BlankMacro1</definedName>
    <definedName name="통신갑지" localSheetId="0">BlankMacro1</definedName>
    <definedName name="통신갑지">BlankMacro1</definedName>
    <definedName name="통신일위대가" localSheetId="0">BlankMacro1</definedName>
    <definedName name="통신일위대가">BlankMacro1</definedName>
    <definedName name="통신집계" localSheetId="0">BlankMacro1</definedName>
    <definedName name="통신집계">BlankMacro1</definedName>
    <definedName name="특급">#REF!</definedName>
    <definedName name="특별인부" localSheetId="0">[44]노임단가!#REF!</definedName>
    <definedName name="특별인부">#REF!</definedName>
    <definedName name="ㅍ3">#N/A</definedName>
    <definedName name="파">'[45]인건-측정'!#REF!</definedName>
    <definedName name="파카손료">#REF!</definedName>
    <definedName name="파호">BlankMacro1</definedName>
    <definedName name="평균">#REF!</definedName>
    <definedName name="폐기물">#REF!</definedName>
    <definedName name="폐기물내역서">설계서용지!템플리트모듈6</definedName>
    <definedName name="폐기물집계표">집</definedName>
    <definedName name="표지2" hidden="1">{#N/A,#N/A,FALSE,"단가표지"}</definedName>
    <definedName name="품_______명" localSheetId="9">#REF!</definedName>
    <definedName name="품_______명" localSheetId="10">#REF!</definedName>
    <definedName name="품_______명">#REF!</definedName>
    <definedName name="품목">[46]품목현황!$A$2:$A$24</definedName>
    <definedName name="품위내역서" localSheetId="0">BlankMacro1</definedName>
    <definedName name="품위내역서">BlankMacro1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관공">#REF!</definedName>
    <definedName name="ㅎㄹㄹ">BlankMacro1</definedName>
    <definedName name="ㅎㄹㅇ">BlankMacro1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ㅎ">BlankMacro1</definedName>
    <definedName name="하나">BlankMacro1</definedName>
    <definedName name="하나2">BlankMacro1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라">BlankMacro1</definedName>
    <definedName name="하리">BlankMacro1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이">BlankMacro1</definedName>
    <definedName name="하히">BlankMacro1</definedName>
    <definedName name="한전" hidden="1">#REF!</definedName>
    <definedName name="한전수탁비">'[18]단가 (2)'!$H$17</definedName>
    <definedName name="합계" localSheetId="0">#REF!</definedName>
    <definedName name="합계">#REF!</definedName>
    <definedName name="합계1">#REF!</definedName>
    <definedName name="합계2">#REF!</definedName>
    <definedName name="합계3">#REF!</definedName>
    <definedName name="항목1">#REF!</definedName>
    <definedName name="항목2">#REF!</definedName>
    <definedName name="항목3">#REF!</definedName>
    <definedName name="항목4">#REF!</definedName>
    <definedName name="항목5">#REF!</definedName>
    <definedName name="항목6">#REF!</definedName>
    <definedName name="허균">#REF!</definedName>
    <definedName name="허하">BlankMacro1</definedName>
    <definedName name="현장정착액">#REF!</definedName>
    <definedName name="현흥">BlankMacro1</definedName>
    <definedName name="현흥초">BlankMacro1</definedName>
    <definedName name="현흥초등">BlankMacro1</definedName>
    <definedName name="형틀목공">#REF!</definedName>
    <definedName name="호">#N/A</definedName>
    <definedName name="호나">BlankMacro1</definedName>
    <definedName name="호라">BlankMacro1</definedName>
    <definedName name="호로">BlankMacro1</definedName>
    <definedName name="호사">BlankMacro1</definedName>
    <definedName name="호아">BlankMacro1</definedName>
    <definedName name="호지니">[47]!Macro12</definedName>
    <definedName name="호하">BlankMacro1</definedName>
    <definedName name="호호">BlankMacro1</definedName>
    <definedName name="호ㅓㅎㄹ">BlankMacro1</definedName>
    <definedName name="환경개요">#REF!</definedName>
    <definedName name="환경규모">#REF!</definedName>
    <definedName name="횟수">#REF!</definedName>
    <definedName name="ㅏ">BlankMacro1</definedName>
    <definedName name="ㅏㅏ">BlankMacro1</definedName>
    <definedName name="ㅏㅏㅏ">BlankMacro1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ㅐ">BlankMacro1</definedName>
    <definedName name="ㅑㅑㅑ" localSheetId="0">BlankMacro1</definedName>
    <definedName name="ㅑㅑ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ㅗㅛ">BlankMacro1</definedName>
    <definedName name="ㅔㅐㅑㅕ">BlankMacro1</definedName>
    <definedName name="ㅕ168">#REF!</definedName>
    <definedName name="ㅕㅕㅕㅕㅕㅕㅕㅕㅕㅕㅕㅕㅕㅕㅛ">BlankMacro1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햐ㅕㄹ혀ㅑ">BlankMacro1</definedName>
    <definedName name="ㅗㅗ" localSheetId="0">BlankMacro1</definedName>
    <definedName name="ㅗㅗ">BlankMacro1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ㅛㄱ">BlankMacro1</definedName>
    <definedName name="ㅛㅅㄱ">BlankMacro1</definedName>
    <definedName name="ㅛㅕㅑ">BlankMacro1</definedName>
    <definedName name="ㅛㅛㅕㅕㅛㅕㅅ">BlankMacro1</definedName>
    <definedName name="ㅛㅛㅛㅛ" hidden="1">#REF!</definedName>
    <definedName name="ㅛㅛㅛㅛㅛ">BlankMacro1</definedName>
    <definedName name="ㅜ" hidden="1">#REF!</definedName>
    <definedName name="ㅜㅜ" localSheetId="0">BlankMacro1</definedName>
    <definedName name="ㅜㅜ">BlankMacro1</definedName>
    <definedName name="ㅠ61">#REF!</definedName>
    <definedName name="ㅡㅏㅑㅓ">BlankMacro1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ㅣ">BlankMacro1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720" i="10" l="1"/>
  <c r="AE682" i="10"/>
  <c r="J77" i="18" l="1"/>
  <c r="J76" i="18"/>
  <c r="J75" i="18"/>
  <c r="J74" i="18"/>
  <c r="J73" i="18"/>
  <c r="J72" i="18"/>
  <c r="J71" i="18"/>
  <c r="J68" i="18"/>
  <c r="J67" i="18"/>
  <c r="J66" i="18"/>
  <c r="J65" i="18"/>
  <c r="J64" i="18"/>
  <c r="J63" i="18"/>
  <c r="J59" i="18"/>
  <c r="J58" i="18"/>
  <c r="J57" i="18"/>
  <c r="J56" i="18"/>
  <c r="J55" i="18"/>
  <c r="J54" i="18"/>
  <c r="J53" i="18"/>
  <c r="J61" i="18" s="1"/>
  <c r="J50" i="18"/>
  <c r="J49" i="18"/>
  <c r="J48" i="18"/>
  <c r="J47" i="18"/>
  <c r="J46" i="18"/>
  <c r="J45" i="18"/>
  <c r="J44" i="18"/>
  <c r="J43" i="18"/>
  <c r="J42" i="18"/>
  <c r="J41" i="18"/>
  <c r="J40" i="18"/>
  <c r="J37" i="18"/>
  <c r="J36" i="18"/>
  <c r="J35" i="18"/>
  <c r="J34" i="18"/>
  <c r="J33" i="18"/>
  <c r="J32" i="18"/>
  <c r="J31" i="18"/>
  <c r="J30" i="18"/>
  <c r="J29" i="18"/>
  <c r="J28" i="18"/>
  <c r="J23" i="18"/>
  <c r="J22" i="18"/>
  <c r="J20" i="18"/>
  <c r="J19" i="18"/>
  <c r="J18" i="18"/>
  <c r="J17" i="18"/>
  <c r="J16" i="18"/>
  <c r="J13" i="18"/>
  <c r="J12" i="18"/>
  <c r="J11" i="18"/>
  <c r="J10" i="18"/>
  <c r="J9" i="18"/>
  <c r="J8" i="18"/>
  <c r="J77" i="17"/>
  <c r="J76" i="17"/>
  <c r="J75" i="17"/>
  <c r="J74" i="17"/>
  <c r="J73" i="17"/>
  <c r="J72" i="17"/>
  <c r="J71" i="17"/>
  <c r="J68" i="17"/>
  <c r="J67" i="17"/>
  <c r="J66" i="17"/>
  <c r="J65" i="17"/>
  <c r="J64" i="17"/>
  <c r="J63" i="17"/>
  <c r="J59" i="17"/>
  <c r="J58" i="17"/>
  <c r="J57" i="17"/>
  <c r="J56" i="17"/>
  <c r="J55" i="17"/>
  <c r="J54" i="17"/>
  <c r="J53" i="17"/>
  <c r="J50" i="17"/>
  <c r="J49" i="17"/>
  <c r="J48" i="17"/>
  <c r="J47" i="17"/>
  <c r="J46" i="17"/>
  <c r="J45" i="17"/>
  <c r="J44" i="17"/>
  <c r="J43" i="17"/>
  <c r="J42" i="17"/>
  <c r="J41" i="17"/>
  <c r="J40" i="17"/>
  <c r="J37" i="17"/>
  <c r="J36" i="17"/>
  <c r="J35" i="17"/>
  <c r="J34" i="17"/>
  <c r="J33" i="17"/>
  <c r="J32" i="17"/>
  <c r="J31" i="17"/>
  <c r="J30" i="17"/>
  <c r="J29" i="17"/>
  <c r="J28" i="17"/>
  <c r="J23" i="17"/>
  <c r="J22" i="17"/>
  <c r="J20" i="17"/>
  <c r="J19" i="17"/>
  <c r="J18" i="17"/>
  <c r="J17" i="17"/>
  <c r="J16" i="17"/>
  <c r="J13" i="17"/>
  <c r="J12" i="17"/>
  <c r="J11" i="17"/>
  <c r="J10" i="17"/>
  <c r="J9" i="17"/>
  <c r="J8" i="17"/>
  <c r="F8" i="5"/>
  <c r="F7" i="5"/>
  <c r="F6" i="5"/>
  <c r="F5" i="5"/>
  <c r="O29" i="11"/>
  <c r="O55" i="11"/>
  <c r="O81" i="11"/>
  <c r="O107" i="11"/>
  <c r="O133" i="11"/>
  <c r="O159" i="11"/>
  <c r="O185" i="11"/>
  <c r="AE767" i="10"/>
  <c r="AE737" i="10"/>
  <c r="AE631" i="10"/>
  <c r="AE606" i="10"/>
  <c r="AE576" i="10"/>
  <c r="AE531" i="10"/>
  <c r="AE503" i="10"/>
  <c r="AE483" i="10"/>
  <c r="AE449" i="10"/>
  <c r="AE405" i="10"/>
  <c r="AE347" i="10"/>
  <c r="AE275" i="10"/>
  <c r="AE258" i="10"/>
  <c r="AE220" i="10"/>
  <c r="AE197" i="10"/>
  <c r="AE162" i="10"/>
  <c r="AE118" i="10"/>
  <c r="AE74" i="10"/>
  <c r="AE27" i="10"/>
  <c r="M135" i="11"/>
  <c r="N135" i="11" s="1"/>
  <c r="K137" i="11"/>
  <c r="L137" i="11" s="1"/>
  <c r="M137" i="11"/>
  <c r="N137" i="11" s="1"/>
  <c r="AE20" i="9"/>
  <c r="AE15" i="9"/>
  <c r="L1001" i="9"/>
  <c r="N1001" i="9"/>
  <c r="O1002" i="9"/>
  <c r="I1005" i="9"/>
  <c r="K1005" i="9"/>
  <c r="L1005" i="9"/>
  <c r="M1005" i="9"/>
  <c r="N1005" i="9" s="1"/>
  <c r="H1006" i="9"/>
  <c r="M1006" i="9"/>
  <c r="L1007" i="9"/>
  <c r="N1007" i="9"/>
  <c r="O1008" i="9"/>
  <c r="I1011" i="9"/>
  <c r="K1011" i="9"/>
  <c r="M1011" i="9"/>
  <c r="N1011" i="9" s="1"/>
  <c r="H1012" i="9"/>
  <c r="M1012" i="9"/>
  <c r="L1013" i="9"/>
  <c r="N1013" i="9"/>
  <c r="O1014" i="9"/>
  <c r="I1017" i="9"/>
  <c r="K1017" i="9"/>
  <c r="L1017" i="9" s="1"/>
  <c r="M1017" i="9"/>
  <c r="N1017" i="9" s="1"/>
  <c r="H1018" i="9"/>
  <c r="M1018" i="9"/>
  <c r="L1019" i="9"/>
  <c r="N1019" i="9"/>
  <c r="O1020" i="9"/>
  <c r="I1023" i="9"/>
  <c r="K1023" i="9"/>
  <c r="O1023" i="9" s="1"/>
  <c r="M1023" i="9"/>
  <c r="N1023" i="9"/>
  <c r="H1024" i="9"/>
  <c r="M1024" i="9"/>
  <c r="L1025" i="9"/>
  <c r="N1025" i="9"/>
  <c r="O1026" i="9"/>
  <c r="I1029" i="9"/>
  <c r="K1029" i="9"/>
  <c r="L1029" i="9" s="1"/>
  <c r="M1029" i="9"/>
  <c r="O1029" i="9" s="1"/>
  <c r="N1029" i="9"/>
  <c r="H1030" i="9"/>
  <c r="M1030" i="9"/>
  <c r="L1031" i="9"/>
  <c r="N1031" i="9"/>
  <c r="O1032" i="9"/>
  <c r="I1035" i="9"/>
  <c r="K1035" i="9"/>
  <c r="L1035" i="9"/>
  <c r="M1035" i="9"/>
  <c r="H1036" i="9"/>
  <c r="M1036" i="9"/>
  <c r="L1037" i="9"/>
  <c r="N1037" i="9"/>
  <c r="O1038" i="9"/>
  <c r="I1041" i="9"/>
  <c r="K1041" i="9"/>
  <c r="L1041" i="9" s="1"/>
  <c r="M1041" i="9"/>
  <c r="N1041" i="9" s="1"/>
  <c r="H1042" i="9"/>
  <c r="M1042" i="9"/>
  <c r="L1043" i="9"/>
  <c r="N1043" i="9"/>
  <c r="O1044" i="9"/>
  <c r="I1047" i="9"/>
  <c r="K1047" i="9"/>
  <c r="L1047" i="9" s="1"/>
  <c r="M1047" i="9"/>
  <c r="N1047" i="9"/>
  <c r="O1047" i="9"/>
  <c r="H1048" i="9"/>
  <c r="M1048" i="9"/>
  <c r="L1049" i="9"/>
  <c r="N1049" i="9"/>
  <c r="O1050" i="9"/>
  <c r="I1053" i="9"/>
  <c r="K1053" i="9"/>
  <c r="M1053" i="9"/>
  <c r="N1053" i="9" s="1"/>
  <c r="H1054" i="9"/>
  <c r="M1054" i="9"/>
  <c r="L1055" i="9"/>
  <c r="N1055" i="9"/>
  <c r="O1056" i="9"/>
  <c r="I1059" i="9"/>
  <c r="K1059" i="9"/>
  <c r="L1059" i="9" s="1"/>
  <c r="M1059" i="9"/>
  <c r="N1059" i="9" s="1"/>
  <c r="H1060" i="9"/>
  <c r="M1060" i="9"/>
  <c r="L1061" i="9"/>
  <c r="N1061" i="9"/>
  <c r="O1062" i="9"/>
  <c r="I1065" i="9"/>
  <c r="K1065" i="9"/>
  <c r="M1065" i="9"/>
  <c r="N1065" i="9" s="1"/>
  <c r="H1066" i="9"/>
  <c r="M1066" i="9"/>
  <c r="L1067" i="9"/>
  <c r="N1067" i="9"/>
  <c r="O1068" i="9"/>
  <c r="I1071" i="9"/>
  <c r="K1071" i="9"/>
  <c r="O1071" i="9" s="1"/>
  <c r="M1071" i="9"/>
  <c r="N1071" i="9" s="1"/>
  <c r="H1072" i="9"/>
  <c r="M1072" i="9"/>
  <c r="L1073" i="9"/>
  <c r="N1073" i="9"/>
  <c r="O1074" i="9"/>
  <c r="H5" i="9"/>
  <c r="M5" i="9"/>
  <c r="O6" i="9"/>
  <c r="H9" i="9"/>
  <c r="M9" i="9"/>
  <c r="O10" i="9"/>
  <c r="O15" i="9"/>
  <c r="O20" i="9"/>
  <c r="K23" i="9"/>
  <c r="L23" i="9" s="1"/>
  <c r="M23" i="9"/>
  <c r="N23" i="9" s="1"/>
  <c r="H24" i="9"/>
  <c r="M24" i="9"/>
  <c r="H25" i="9"/>
  <c r="M25" i="9"/>
  <c r="L26" i="9"/>
  <c r="N26" i="9"/>
  <c r="O27" i="9"/>
  <c r="H30" i="9"/>
  <c r="M30" i="9"/>
  <c r="O31" i="9"/>
  <c r="H34" i="9"/>
  <c r="M34" i="9"/>
  <c r="L35" i="9"/>
  <c r="N35" i="9"/>
  <c r="O36" i="9"/>
  <c r="K39" i="9"/>
  <c r="L39" i="9" s="1"/>
  <c r="M39" i="9"/>
  <c r="N39" i="9" s="1"/>
  <c r="K40" i="9"/>
  <c r="L40" i="9" s="1"/>
  <c r="M40" i="9"/>
  <c r="N40" i="9" s="1"/>
  <c r="K41" i="9"/>
  <c r="L41" i="9" s="1"/>
  <c r="M41" i="9"/>
  <c r="N41" i="9" s="1"/>
  <c r="K42" i="9"/>
  <c r="L42" i="9" s="1"/>
  <c r="M42" i="9"/>
  <c r="N42" i="9" s="1"/>
  <c r="L48" i="9"/>
  <c r="N48" i="9"/>
  <c r="H49" i="9"/>
  <c r="M49" i="9"/>
  <c r="H50" i="9"/>
  <c r="M50" i="9"/>
  <c r="H51" i="9"/>
  <c r="M51" i="9"/>
  <c r="H52" i="9"/>
  <c r="M52" i="9"/>
  <c r="H53" i="9"/>
  <c r="M53" i="9"/>
  <c r="H54" i="9"/>
  <c r="M54" i="9"/>
  <c r="L55" i="9"/>
  <c r="N55" i="9"/>
  <c r="O56" i="9"/>
  <c r="K59" i="9"/>
  <c r="L59" i="9" s="1"/>
  <c r="M59" i="9"/>
  <c r="N59" i="9" s="1"/>
  <c r="K60" i="9"/>
  <c r="L60" i="9" s="1"/>
  <c r="M60" i="9"/>
  <c r="N60" i="9" s="1"/>
  <c r="K61" i="9"/>
  <c r="L61" i="9" s="1"/>
  <c r="M61" i="9"/>
  <c r="N61" i="9" s="1"/>
  <c r="K62" i="9"/>
  <c r="L62" i="9" s="1"/>
  <c r="M62" i="9"/>
  <c r="N62" i="9" s="1"/>
  <c r="K63" i="9"/>
  <c r="L63" i="9"/>
  <c r="M63" i="9"/>
  <c r="N63" i="9" s="1"/>
  <c r="K64" i="9"/>
  <c r="L64" i="9" s="1"/>
  <c r="M64" i="9"/>
  <c r="N64" i="9" s="1"/>
  <c r="K65" i="9"/>
  <c r="L65" i="9" s="1"/>
  <c r="M65" i="9"/>
  <c r="N65" i="9" s="1"/>
  <c r="K66" i="9"/>
  <c r="L66" i="9" s="1"/>
  <c r="M66" i="9"/>
  <c r="N66" i="9" s="1"/>
  <c r="K67" i="9"/>
  <c r="L67" i="9" s="1"/>
  <c r="M67" i="9"/>
  <c r="N67" i="9" s="1"/>
  <c r="K68" i="9"/>
  <c r="L68" i="9" s="1"/>
  <c r="M68" i="9"/>
  <c r="N68" i="9"/>
  <c r="H69" i="9"/>
  <c r="M69" i="9"/>
  <c r="H70" i="9"/>
  <c r="M70" i="9"/>
  <c r="L71" i="9"/>
  <c r="N71" i="9"/>
  <c r="O72" i="9"/>
  <c r="K75" i="9"/>
  <c r="L75" i="9" s="1"/>
  <c r="M75" i="9"/>
  <c r="N75" i="9" s="1"/>
  <c r="K76" i="9"/>
  <c r="L76" i="9" s="1"/>
  <c r="M76" i="9"/>
  <c r="N76" i="9"/>
  <c r="L77" i="9"/>
  <c r="N77" i="9"/>
  <c r="L78" i="9"/>
  <c r="N78" i="9"/>
  <c r="H79" i="9"/>
  <c r="M79" i="9"/>
  <c r="L80" i="9"/>
  <c r="N80" i="9"/>
  <c r="O81" i="9"/>
  <c r="K84" i="9"/>
  <c r="L84" i="9" s="1"/>
  <c r="M84" i="9"/>
  <c r="N84" i="9"/>
  <c r="K85" i="9"/>
  <c r="L85" i="9"/>
  <c r="M85" i="9"/>
  <c r="N85" i="9" s="1"/>
  <c r="L86" i="9"/>
  <c r="N86" i="9"/>
  <c r="L87" i="9"/>
  <c r="N87" i="9"/>
  <c r="H88" i="9"/>
  <c r="M88" i="9"/>
  <c r="L89" i="9"/>
  <c r="N89" i="9"/>
  <c r="O90" i="9"/>
  <c r="K93" i="9"/>
  <c r="L93" i="9" s="1"/>
  <c r="M93" i="9"/>
  <c r="N93" i="9"/>
  <c r="K94" i="9"/>
  <c r="L94" i="9" s="1"/>
  <c r="M94" i="9"/>
  <c r="N94" i="9" s="1"/>
  <c r="L95" i="9"/>
  <c r="N95" i="9"/>
  <c r="L96" i="9"/>
  <c r="N96" i="9"/>
  <c r="H97" i="9"/>
  <c r="M97" i="9"/>
  <c r="L98" i="9"/>
  <c r="N98" i="9"/>
  <c r="O99" i="9"/>
  <c r="K102" i="9"/>
  <c r="L102" i="9" s="1"/>
  <c r="M102" i="9"/>
  <c r="N102" i="9" s="1"/>
  <c r="K103" i="9"/>
  <c r="L103" i="9"/>
  <c r="M103" i="9"/>
  <c r="N103" i="9"/>
  <c r="L104" i="9"/>
  <c r="N104" i="9"/>
  <c r="L105" i="9"/>
  <c r="N105" i="9"/>
  <c r="H106" i="9"/>
  <c r="M106" i="9"/>
  <c r="L107" i="9"/>
  <c r="N107" i="9"/>
  <c r="O108" i="9"/>
  <c r="K111" i="9"/>
  <c r="L111" i="9" s="1"/>
  <c r="M111" i="9"/>
  <c r="N111" i="9"/>
  <c r="K112" i="9"/>
  <c r="L112" i="9"/>
  <c r="M112" i="9"/>
  <c r="N112" i="9" s="1"/>
  <c r="L113" i="9"/>
  <c r="N113" i="9"/>
  <c r="L114" i="9"/>
  <c r="N114" i="9"/>
  <c r="H115" i="9"/>
  <c r="M115" i="9"/>
  <c r="L116" i="9"/>
  <c r="N116" i="9"/>
  <c r="O117" i="9"/>
  <c r="K120" i="9"/>
  <c r="L120" i="9" s="1"/>
  <c r="M120" i="9"/>
  <c r="N120" i="9"/>
  <c r="K121" i="9"/>
  <c r="L121" i="9" s="1"/>
  <c r="M121" i="9"/>
  <c r="N121" i="9" s="1"/>
  <c r="L122" i="9"/>
  <c r="N122" i="9"/>
  <c r="L123" i="9"/>
  <c r="N123" i="9"/>
  <c r="H124" i="9"/>
  <c r="M124" i="9"/>
  <c r="L125" i="9"/>
  <c r="N125" i="9"/>
  <c r="O126" i="9"/>
  <c r="K129" i="9"/>
  <c r="L129" i="9" s="1"/>
  <c r="M129" i="9"/>
  <c r="N129" i="9" s="1"/>
  <c r="K130" i="9"/>
  <c r="L130" i="9"/>
  <c r="M130" i="9"/>
  <c r="N130" i="9"/>
  <c r="L131" i="9"/>
  <c r="N131" i="9"/>
  <c r="L132" i="9"/>
  <c r="N132" i="9"/>
  <c r="H133" i="9"/>
  <c r="M133" i="9"/>
  <c r="L134" i="9"/>
  <c r="N134" i="9"/>
  <c r="O135" i="9"/>
  <c r="K138" i="9"/>
  <c r="L138" i="9" s="1"/>
  <c r="M138" i="9"/>
  <c r="N138" i="9"/>
  <c r="K139" i="9"/>
  <c r="L139" i="9"/>
  <c r="M139" i="9"/>
  <c r="N139" i="9" s="1"/>
  <c r="L140" i="9"/>
  <c r="N140" i="9"/>
  <c r="L141" i="9"/>
  <c r="N141" i="9"/>
  <c r="H142" i="9"/>
  <c r="M142" i="9"/>
  <c r="L143" i="9"/>
  <c r="N143" i="9"/>
  <c r="O144" i="9"/>
  <c r="K147" i="9"/>
  <c r="L147" i="9" s="1"/>
  <c r="M147" i="9"/>
  <c r="N147" i="9" s="1"/>
  <c r="K148" i="9"/>
  <c r="L148" i="9"/>
  <c r="M148" i="9"/>
  <c r="N148" i="9" s="1"/>
  <c r="L149" i="9"/>
  <c r="N149" i="9"/>
  <c r="L150" i="9"/>
  <c r="N150" i="9"/>
  <c r="H151" i="9"/>
  <c r="M151" i="9"/>
  <c r="H152" i="9"/>
  <c r="M152" i="9"/>
  <c r="L153" i="9"/>
  <c r="N153" i="9"/>
  <c r="O154" i="9"/>
  <c r="K157" i="9"/>
  <c r="L157" i="9" s="1"/>
  <c r="M157" i="9"/>
  <c r="N157" i="9" s="1"/>
  <c r="K158" i="9"/>
  <c r="L158" i="9" s="1"/>
  <c r="M158" i="9"/>
  <c r="N158" i="9" s="1"/>
  <c r="L159" i="9"/>
  <c r="N159" i="9"/>
  <c r="L160" i="9"/>
  <c r="N160" i="9"/>
  <c r="H161" i="9"/>
  <c r="M161" i="9"/>
  <c r="H162" i="9"/>
  <c r="M162" i="9"/>
  <c r="L163" i="9"/>
  <c r="N163" i="9"/>
  <c r="O164" i="9"/>
  <c r="K167" i="9"/>
  <c r="L167" i="9" s="1"/>
  <c r="M167" i="9"/>
  <c r="N167" i="9" s="1"/>
  <c r="K168" i="9"/>
  <c r="L168" i="9" s="1"/>
  <c r="M168" i="9"/>
  <c r="N168" i="9" s="1"/>
  <c r="L169" i="9"/>
  <c r="N169" i="9"/>
  <c r="L170" i="9"/>
  <c r="N170" i="9"/>
  <c r="H171" i="9"/>
  <c r="M171" i="9"/>
  <c r="H172" i="9"/>
  <c r="M172" i="9"/>
  <c r="L173" i="9"/>
  <c r="N173" i="9"/>
  <c r="O174" i="9"/>
  <c r="K177" i="9"/>
  <c r="L177" i="9" s="1"/>
  <c r="M177" i="9"/>
  <c r="N177" i="9"/>
  <c r="K178" i="9"/>
  <c r="L178" i="9" s="1"/>
  <c r="M178" i="9"/>
  <c r="N178" i="9"/>
  <c r="L179" i="9"/>
  <c r="N179" i="9"/>
  <c r="L180" i="9"/>
  <c r="N180" i="9"/>
  <c r="H181" i="9"/>
  <c r="M181" i="9"/>
  <c r="H182" i="9"/>
  <c r="M182" i="9"/>
  <c r="L183" i="9"/>
  <c r="N183" i="9"/>
  <c r="O184" i="9"/>
  <c r="K187" i="9"/>
  <c r="L187" i="9" s="1"/>
  <c r="M187" i="9"/>
  <c r="N187" i="9" s="1"/>
  <c r="K188" i="9"/>
  <c r="L188" i="9"/>
  <c r="M188" i="9"/>
  <c r="N188" i="9" s="1"/>
  <c r="L189" i="9"/>
  <c r="N189" i="9"/>
  <c r="L190" i="9"/>
  <c r="N190" i="9"/>
  <c r="H191" i="9"/>
  <c r="M191" i="9"/>
  <c r="H192" i="9"/>
  <c r="M192" i="9"/>
  <c r="L193" i="9"/>
  <c r="N193" i="9"/>
  <c r="O194" i="9"/>
  <c r="K197" i="9"/>
  <c r="L197" i="9" s="1"/>
  <c r="M197" i="9"/>
  <c r="N197" i="9" s="1"/>
  <c r="K198" i="9"/>
  <c r="L198" i="9" s="1"/>
  <c r="M198" i="9"/>
  <c r="N198" i="9" s="1"/>
  <c r="L199" i="9"/>
  <c r="N199" i="9"/>
  <c r="L200" i="9"/>
  <c r="N200" i="9"/>
  <c r="H201" i="9"/>
  <c r="M201" i="9"/>
  <c r="H202" i="9"/>
  <c r="M202" i="9"/>
  <c r="L203" i="9"/>
  <c r="N203" i="9"/>
  <c r="O204" i="9"/>
  <c r="K207" i="9"/>
  <c r="L207" i="9" s="1"/>
  <c r="M207" i="9"/>
  <c r="N207" i="9" s="1"/>
  <c r="K208" i="9"/>
  <c r="L208" i="9" s="1"/>
  <c r="M208" i="9"/>
  <c r="N208" i="9" s="1"/>
  <c r="L209" i="9"/>
  <c r="N209" i="9"/>
  <c r="H210" i="9"/>
  <c r="M210" i="9"/>
  <c r="L211" i="9"/>
  <c r="N211" i="9"/>
  <c r="O212" i="9"/>
  <c r="K215" i="9"/>
  <c r="L215" i="9" s="1"/>
  <c r="M215" i="9"/>
  <c r="N215" i="9"/>
  <c r="K216" i="9"/>
  <c r="L216" i="9" s="1"/>
  <c r="M216" i="9"/>
  <c r="N216" i="9" s="1"/>
  <c r="L217" i="9"/>
  <c r="N217" i="9"/>
  <c r="H218" i="9"/>
  <c r="M218" i="9"/>
  <c r="L219" i="9"/>
  <c r="N219" i="9"/>
  <c r="O220" i="9"/>
  <c r="K223" i="9"/>
  <c r="L223" i="9"/>
  <c r="M223" i="9"/>
  <c r="N223" i="9" s="1"/>
  <c r="K224" i="9"/>
  <c r="L224" i="9"/>
  <c r="M224" i="9"/>
  <c r="N224" i="9" s="1"/>
  <c r="L225" i="9"/>
  <c r="N225" i="9"/>
  <c r="H226" i="9"/>
  <c r="M226" i="9"/>
  <c r="L227" i="9"/>
  <c r="N227" i="9"/>
  <c r="O228" i="9"/>
  <c r="K231" i="9"/>
  <c r="L231" i="9" s="1"/>
  <c r="M231" i="9"/>
  <c r="N231" i="9" s="1"/>
  <c r="K232" i="9"/>
  <c r="L232" i="9"/>
  <c r="M232" i="9"/>
  <c r="N232" i="9" s="1"/>
  <c r="L233" i="9"/>
  <c r="N233" i="9"/>
  <c r="H234" i="9"/>
  <c r="M234" i="9"/>
  <c r="L235" i="9"/>
  <c r="N235" i="9"/>
  <c r="O236" i="9"/>
  <c r="K239" i="9"/>
  <c r="L239" i="9" s="1"/>
  <c r="M239" i="9"/>
  <c r="N239" i="9" s="1"/>
  <c r="K240" i="9"/>
  <c r="L240" i="9" s="1"/>
  <c r="M240" i="9"/>
  <c r="N240" i="9"/>
  <c r="L241" i="9"/>
  <c r="N241" i="9"/>
  <c r="H242" i="9"/>
  <c r="M242" i="9"/>
  <c r="L243" i="9"/>
  <c r="N243" i="9"/>
  <c r="O244" i="9"/>
  <c r="K247" i="9"/>
  <c r="L247" i="9"/>
  <c r="M247" i="9"/>
  <c r="N247" i="9" s="1"/>
  <c r="K248" i="9"/>
  <c r="L248" i="9" s="1"/>
  <c r="M248" i="9"/>
  <c r="N248" i="9" s="1"/>
  <c r="L249" i="9"/>
  <c r="N249" i="9"/>
  <c r="H250" i="9"/>
  <c r="M250" i="9"/>
  <c r="L251" i="9"/>
  <c r="N251" i="9"/>
  <c r="O252" i="9"/>
  <c r="K255" i="9"/>
  <c r="L255" i="9"/>
  <c r="M255" i="9"/>
  <c r="N255" i="9" s="1"/>
  <c r="K256" i="9"/>
  <c r="L256" i="9" s="1"/>
  <c r="M256" i="9"/>
  <c r="N256" i="9" s="1"/>
  <c r="L257" i="9"/>
  <c r="N257" i="9"/>
  <c r="H258" i="9"/>
  <c r="M258" i="9"/>
  <c r="L259" i="9"/>
  <c r="N259" i="9"/>
  <c r="O260" i="9"/>
  <c r="K263" i="9"/>
  <c r="L263" i="9" s="1"/>
  <c r="M263" i="9"/>
  <c r="N263" i="9" s="1"/>
  <c r="K264" i="9"/>
  <c r="L264" i="9" s="1"/>
  <c r="M264" i="9"/>
  <c r="N264" i="9" s="1"/>
  <c r="L265" i="9"/>
  <c r="N265" i="9"/>
  <c r="H266" i="9"/>
  <c r="M266" i="9"/>
  <c r="L267" i="9"/>
  <c r="N267" i="9"/>
  <c r="O268" i="9"/>
  <c r="K271" i="9"/>
  <c r="L271" i="9"/>
  <c r="M271" i="9"/>
  <c r="N271" i="9" s="1"/>
  <c r="K272" i="9"/>
  <c r="L272" i="9" s="1"/>
  <c r="M272" i="9"/>
  <c r="N272" i="9" s="1"/>
  <c r="L273" i="9"/>
  <c r="N273" i="9"/>
  <c r="H274" i="9"/>
  <c r="M274" i="9"/>
  <c r="L275" i="9"/>
  <c r="N275" i="9"/>
  <c r="O276" i="9"/>
  <c r="K279" i="9"/>
  <c r="L279" i="9" s="1"/>
  <c r="M279" i="9"/>
  <c r="N279" i="9" s="1"/>
  <c r="K280" i="9"/>
  <c r="L280" i="9"/>
  <c r="M280" i="9"/>
  <c r="N280" i="9" s="1"/>
  <c r="L281" i="9"/>
  <c r="N281" i="9"/>
  <c r="H282" i="9"/>
  <c r="M282" i="9"/>
  <c r="L283" i="9"/>
  <c r="N283" i="9"/>
  <c r="O284" i="9"/>
  <c r="K287" i="9"/>
  <c r="L287" i="9" s="1"/>
  <c r="M287" i="9"/>
  <c r="N287" i="9" s="1"/>
  <c r="K288" i="9"/>
  <c r="L288" i="9" s="1"/>
  <c r="M288" i="9"/>
  <c r="N288" i="9" s="1"/>
  <c r="L289" i="9"/>
  <c r="N289" i="9"/>
  <c r="H290" i="9"/>
  <c r="M290" i="9"/>
  <c r="L291" i="9"/>
  <c r="N291" i="9"/>
  <c r="O292" i="9"/>
  <c r="K295" i="9"/>
  <c r="L295" i="9" s="1"/>
  <c r="M295" i="9"/>
  <c r="N295" i="9" s="1"/>
  <c r="K296" i="9"/>
  <c r="L296" i="9" s="1"/>
  <c r="M296" i="9"/>
  <c r="N296" i="9" s="1"/>
  <c r="L297" i="9"/>
  <c r="N297" i="9"/>
  <c r="H298" i="9"/>
  <c r="M298" i="9"/>
  <c r="L299" i="9"/>
  <c r="N299" i="9"/>
  <c r="O300" i="9"/>
  <c r="K303" i="9"/>
  <c r="L303" i="9" s="1"/>
  <c r="M303" i="9"/>
  <c r="N303" i="9"/>
  <c r="H304" i="9"/>
  <c r="M304" i="9"/>
  <c r="H305" i="9"/>
  <c r="M305" i="9"/>
  <c r="L306" i="9"/>
  <c r="N306" i="9"/>
  <c r="O307" i="9"/>
  <c r="K310" i="9"/>
  <c r="L310" i="9" s="1"/>
  <c r="M310" i="9"/>
  <c r="N310" i="9" s="1"/>
  <c r="H311" i="9"/>
  <c r="M311" i="9"/>
  <c r="H312" i="9"/>
  <c r="M312" i="9"/>
  <c r="L313" i="9"/>
  <c r="N313" i="9"/>
  <c r="O314" i="9"/>
  <c r="K317" i="9"/>
  <c r="L317" i="9" s="1"/>
  <c r="M317" i="9"/>
  <c r="N317" i="9"/>
  <c r="H318" i="9"/>
  <c r="M318" i="9"/>
  <c r="H319" i="9"/>
  <c r="M319" i="9"/>
  <c r="L320" i="9"/>
  <c r="N320" i="9"/>
  <c r="O321" i="9"/>
  <c r="K324" i="9"/>
  <c r="L324" i="9" s="1"/>
  <c r="M324" i="9"/>
  <c r="N324" i="9" s="1"/>
  <c r="H325" i="9"/>
  <c r="M325" i="9"/>
  <c r="H326" i="9"/>
  <c r="M326" i="9"/>
  <c r="L327" i="9"/>
  <c r="N327" i="9"/>
  <c r="O328" i="9"/>
  <c r="K331" i="9"/>
  <c r="L331" i="9" s="1"/>
  <c r="M331" i="9"/>
  <c r="N331" i="9" s="1"/>
  <c r="H332" i="9"/>
  <c r="M332" i="9"/>
  <c r="H333" i="9"/>
  <c r="M333" i="9"/>
  <c r="L334" i="9"/>
  <c r="N334" i="9"/>
  <c r="O335" i="9"/>
  <c r="K338" i="9"/>
  <c r="L338" i="9" s="1"/>
  <c r="M338" i="9"/>
  <c r="N338" i="9" s="1"/>
  <c r="H339" i="9"/>
  <c r="M339" i="9"/>
  <c r="L340" i="9"/>
  <c r="N340" i="9"/>
  <c r="O341" i="9"/>
  <c r="K344" i="9"/>
  <c r="L344" i="9" s="1"/>
  <c r="M344" i="9"/>
  <c r="N344" i="9" s="1"/>
  <c r="H345" i="9"/>
  <c r="M345" i="9"/>
  <c r="L346" i="9"/>
  <c r="N346" i="9"/>
  <c r="O347" i="9"/>
  <c r="K350" i="9"/>
  <c r="L350" i="9" s="1"/>
  <c r="M350" i="9"/>
  <c r="N350" i="9"/>
  <c r="K351" i="9"/>
  <c r="L351" i="9" s="1"/>
  <c r="M351" i="9"/>
  <c r="N351" i="9" s="1"/>
  <c r="K352" i="9"/>
  <c r="L352" i="9" s="1"/>
  <c r="M352" i="9"/>
  <c r="N352" i="9" s="1"/>
  <c r="K353" i="9"/>
  <c r="L353" i="9" s="1"/>
  <c r="M353" i="9"/>
  <c r="N353" i="9" s="1"/>
  <c r="K354" i="9"/>
  <c r="L354" i="9" s="1"/>
  <c r="M354" i="9"/>
  <c r="N354" i="9" s="1"/>
  <c r="H355" i="9"/>
  <c r="M355" i="9"/>
  <c r="L356" i="9"/>
  <c r="N356" i="9"/>
  <c r="O357" i="9"/>
  <c r="K360" i="9"/>
  <c r="L360" i="9" s="1"/>
  <c r="M360" i="9"/>
  <c r="N360" i="9" s="1"/>
  <c r="K361" i="9"/>
  <c r="L361" i="9" s="1"/>
  <c r="M361" i="9"/>
  <c r="N361" i="9" s="1"/>
  <c r="K362" i="9"/>
  <c r="L362" i="9" s="1"/>
  <c r="M362" i="9"/>
  <c r="N362" i="9"/>
  <c r="K363" i="9"/>
  <c r="L363" i="9" s="1"/>
  <c r="M363" i="9"/>
  <c r="N363" i="9"/>
  <c r="K364" i="9"/>
  <c r="L364" i="9" s="1"/>
  <c r="M364" i="9"/>
  <c r="N364" i="9" s="1"/>
  <c r="H365" i="9"/>
  <c r="M365" i="9"/>
  <c r="L366" i="9"/>
  <c r="N366" i="9"/>
  <c r="O367" i="9"/>
  <c r="K370" i="9"/>
  <c r="L370" i="9" s="1"/>
  <c r="M370" i="9"/>
  <c r="N370" i="9"/>
  <c r="K371" i="9"/>
  <c r="L371" i="9"/>
  <c r="M371" i="9"/>
  <c r="N371" i="9" s="1"/>
  <c r="K372" i="9"/>
  <c r="L372" i="9" s="1"/>
  <c r="M372" i="9"/>
  <c r="N372" i="9" s="1"/>
  <c r="K373" i="9"/>
  <c r="L373" i="9"/>
  <c r="M373" i="9"/>
  <c r="N373" i="9" s="1"/>
  <c r="K374" i="9"/>
  <c r="L374" i="9" s="1"/>
  <c r="M374" i="9"/>
  <c r="N374" i="9"/>
  <c r="H375" i="9"/>
  <c r="M375" i="9"/>
  <c r="L376" i="9"/>
  <c r="N376" i="9"/>
  <c r="O377" i="9"/>
  <c r="K380" i="9"/>
  <c r="L380" i="9" s="1"/>
  <c r="M380" i="9"/>
  <c r="N380" i="9" s="1"/>
  <c r="K381" i="9"/>
  <c r="L381" i="9" s="1"/>
  <c r="M381" i="9"/>
  <c r="N381" i="9" s="1"/>
  <c r="K382" i="9"/>
  <c r="L382" i="9" s="1"/>
  <c r="M382" i="9"/>
  <c r="N382" i="9"/>
  <c r="K383" i="9"/>
  <c r="L383" i="9"/>
  <c r="M383" i="9"/>
  <c r="N383" i="9" s="1"/>
  <c r="K384" i="9"/>
  <c r="L384" i="9" s="1"/>
  <c r="M384" i="9"/>
  <c r="N384" i="9" s="1"/>
  <c r="H385" i="9"/>
  <c r="M385" i="9"/>
  <c r="L386" i="9"/>
  <c r="N386" i="9"/>
  <c r="O387" i="9"/>
  <c r="K390" i="9"/>
  <c r="L390" i="9" s="1"/>
  <c r="M390" i="9"/>
  <c r="N390" i="9" s="1"/>
  <c r="K391" i="9"/>
  <c r="L391" i="9" s="1"/>
  <c r="M391" i="9"/>
  <c r="N391" i="9" s="1"/>
  <c r="K392" i="9"/>
  <c r="L392" i="9" s="1"/>
  <c r="M392" i="9"/>
  <c r="N392" i="9" s="1"/>
  <c r="K393" i="9"/>
  <c r="L393" i="9" s="1"/>
  <c r="M393" i="9"/>
  <c r="N393" i="9"/>
  <c r="K394" i="9"/>
  <c r="L394" i="9"/>
  <c r="M394" i="9"/>
  <c r="N394" i="9" s="1"/>
  <c r="H395" i="9"/>
  <c r="M395" i="9"/>
  <c r="L396" i="9"/>
  <c r="N396" i="9"/>
  <c r="O397" i="9"/>
  <c r="K400" i="9"/>
  <c r="L400" i="9" s="1"/>
  <c r="M400" i="9"/>
  <c r="N400" i="9"/>
  <c r="K401" i="9"/>
  <c r="L401" i="9"/>
  <c r="M401" i="9"/>
  <c r="N401" i="9"/>
  <c r="K402" i="9"/>
  <c r="L402" i="9" s="1"/>
  <c r="M402" i="9"/>
  <c r="N402" i="9"/>
  <c r="K403" i="9"/>
  <c r="L403" i="9" s="1"/>
  <c r="M403" i="9"/>
  <c r="N403" i="9" s="1"/>
  <c r="K404" i="9"/>
  <c r="L404" i="9" s="1"/>
  <c r="M404" i="9"/>
  <c r="N404" i="9"/>
  <c r="H405" i="9"/>
  <c r="M405" i="9"/>
  <c r="L406" i="9"/>
  <c r="N406" i="9"/>
  <c r="O407" i="9"/>
  <c r="K410" i="9"/>
  <c r="L410" i="9"/>
  <c r="M410" i="9"/>
  <c r="N410" i="9" s="1"/>
  <c r="H411" i="9"/>
  <c r="M411" i="9"/>
  <c r="L412" i="9"/>
  <c r="N412" i="9"/>
  <c r="O413" i="9"/>
  <c r="K416" i="9"/>
  <c r="L416" i="9" s="1"/>
  <c r="M416" i="9"/>
  <c r="N416" i="9"/>
  <c r="H417" i="9"/>
  <c r="M417" i="9"/>
  <c r="L418" i="9"/>
  <c r="N418" i="9"/>
  <c r="O419" i="9"/>
  <c r="K422" i="9"/>
  <c r="L422" i="9"/>
  <c r="M422" i="9"/>
  <c r="N422" i="9" s="1"/>
  <c r="H423" i="9"/>
  <c r="M423" i="9"/>
  <c r="L424" i="9"/>
  <c r="N424" i="9"/>
  <c r="O425" i="9"/>
  <c r="K428" i="9"/>
  <c r="L428" i="9" s="1"/>
  <c r="M428" i="9"/>
  <c r="N428" i="9"/>
  <c r="H429" i="9"/>
  <c r="M429" i="9"/>
  <c r="L430" i="9"/>
  <c r="N430" i="9"/>
  <c r="O431" i="9"/>
  <c r="K434" i="9"/>
  <c r="L434" i="9" s="1"/>
  <c r="M434" i="9"/>
  <c r="N434" i="9"/>
  <c r="H435" i="9"/>
  <c r="M435" i="9"/>
  <c r="L436" i="9"/>
  <c r="N436" i="9"/>
  <c r="O437" i="9"/>
  <c r="K440" i="9"/>
  <c r="L440" i="9" s="1"/>
  <c r="M440" i="9"/>
  <c r="N440" i="9"/>
  <c r="H441" i="9"/>
  <c r="M441" i="9"/>
  <c r="L442" i="9"/>
  <c r="N442" i="9"/>
  <c r="O443" i="9"/>
  <c r="K446" i="9"/>
  <c r="L446" i="9" s="1"/>
  <c r="M446" i="9"/>
  <c r="N446" i="9" s="1"/>
  <c r="H447" i="9"/>
  <c r="M447" i="9"/>
  <c r="L448" i="9"/>
  <c r="N448" i="9"/>
  <c r="O449" i="9"/>
  <c r="K452" i="9"/>
  <c r="L452" i="9"/>
  <c r="M452" i="9"/>
  <c r="N452" i="9" s="1"/>
  <c r="H453" i="9"/>
  <c r="M453" i="9"/>
  <c r="L454" i="9"/>
  <c r="N454" i="9"/>
  <c r="O455" i="9"/>
  <c r="H458" i="9"/>
  <c r="M458" i="9"/>
  <c r="L459" i="9"/>
  <c r="N459" i="9"/>
  <c r="O460" i="9"/>
  <c r="K463" i="9"/>
  <c r="L463" i="9" s="1"/>
  <c r="M463" i="9"/>
  <c r="N463" i="9"/>
  <c r="K464" i="9"/>
  <c r="L464" i="9" s="1"/>
  <c r="M464" i="9"/>
  <c r="N464" i="9" s="1"/>
  <c r="L465" i="9"/>
  <c r="N465" i="9"/>
  <c r="H466" i="9"/>
  <c r="M466" i="9"/>
  <c r="L467" i="9"/>
  <c r="N467" i="9"/>
  <c r="O468" i="9"/>
  <c r="K471" i="9"/>
  <c r="L471" i="9" s="1"/>
  <c r="M471" i="9"/>
  <c r="N471" i="9" s="1"/>
  <c r="K472" i="9"/>
  <c r="L472" i="9" s="1"/>
  <c r="M472" i="9"/>
  <c r="N472" i="9"/>
  <c r="L473" i="9"/>
  <c r="N473" i="9"/>
  <c r="H474" i="9"/>
  <c r="M474" i="9"/>
  <c r="L475" i="9"/>
  <c r="N475" i="9"/>
  <c r="O476" i="9"/>
  <c r="K479" i="9"/>
  <c r="L479" i="9" s="1"/>
  <c r="M479" i="9"/>
  <c r="N479" i="9"/>
  <c r="K480" i="9"/>
  <c r="L480" i="9"/>
  <c r="M480" i="9"/>
  <c r="N480" i="9" s="1"/>
  <c r="L481" i="9"/>
  <c r="N481" i="9"/>
  <c r="H482" i="9"/>
  <c r="M482" i="9"/>
  <c r="L483" i="9"/>
  <c r="N483" i="9"/>
  <c r="O484" i="9"/>
  <c r="K487" i="9"/>
  <c r="L487" i="9"/>
  <c r="M487" i="9"/>
  <c r="N487" i="9" s="1"/>
  <c r="K488" i="9"/>
  <c r="L488" i="9" s="1"/>
  <c r="M488" i="9"/>
  <c r="N488" i="9"/>
  <c r="L489" i="9"/>
  <c r="N489" i="9"/>
  <c r="H490" i="9"/>
  <c r="M490" i="9"/>
  <c r="L491" i="9"/>
  <c r="N491" i="9"/>
  <c r="O492" i="9"/>
  <c r="K495" i="9"/>
  <c r="L495" i="9" s="1"/>
  <c r="M495" i="9"/>
  <c r="N495" i="9"/>
  <c r="K496" i="9"/>
  <c r="L496" i="9" s="1"/>
  <c r="M496" i="9"/>
  <c r="N496" i="9" s="1"/>
  <c r="L497" i="9"/>
  <c r="N497" i="9"/>
  <c r="H498" i="9"/>
  <c r="M498" i="9"/>
  <c r="L499" i="9"/>
  <c r="N499" i="9"/>
  <c r="O500" i="9"/>
  <c r="K503" i="9"/>
  <c r="L503" i="9" s="1"/>
  <c r="M503" i="9"/>
  <c r="N503" i="9" s="1"/>
  <c r="K504" i="9"/>
  <c r="L504" i="9" s="1"/>
  <c r="M504" i="9"/>
  <c r="N504" i="9" s="1"/>
  <c r="L505" i="9"/>
  <c r="N505" i="9"/>
  <c r="H506" i="9"/>
  <c r="M506" i="9"/>
  <c r="L507" i="9"/>
  <c r="N507" i="9"/>
  <c r="O508" i="9"/>
  <c r="K511" i="9"/>
  <c r="L511" i="9" s="1"/>
  <c r="M511" i="9"/>
  <c r="N511" i="9"/>
  <c r="K512" i="9"/>
  <c r="L512" i="9"/>
  <c r="M512" i="9"/>
  <c r="N512" i="9" s="1"/>
  <c r="L513" i="9"/>
  <c r="N513" i="9"/>
  <c r="H514" i="9"/>
  <c r="M514" i="9"/>
  <c r="L515" i="9"/>
  <c r="N515" i="9"/>
  <c r="O516" i="9"/>
  <c r="K519" i="9"/>
  <c r="L519" i="9" s="1"/>
  <c r="M519" i="9"/>
  <c r="N519" i="9" s="1"/>
  <c r="K520" i="9"/>
  <c r="L520" i="9" s="1"/>
  <c r="M520" i="9"/>
  <c r="N520" i="9" s="1"/>
  <c r="L521" i="9"/>
  <c r="N521" i="9"/>
  <c r="H522" i="9"/>
  <c r="M522" i="9"/>
  <c r="L523" i="9"/>
  <c r="N523" i="9"/>
  <c r="O524" i="9"/>
  <c r="K527" i="9"/>
  <c r="L527" i="9" s="1"/>
  <c r="M527" i="9"/>
  <c r="N527" i="9"/>
  <c r="K528" i="9"/>
  <c r="L528" i="9"/>
  <c r="M528" i="9"/>
  <c r="N528" i="9" s="1"/>
  <c r="L529" i="9"/>
  <c r="N529" i="9"/>
  <c r="H530" i="9"/>
  <c r="M530" i="9"/>
  <c r="L531" i="9"/>
  <c r="N531" i="9"/>
  <c r="O532" i="9"/>
  <c r="K535" i="9"/>
  <c r="L535" i="9" s="1"/>
  <c r="M535" i="9"/>
  <c r="N535" i="9" s="1"/>
  <c r="K536" i="9"/>
  <c r="L536" i="9"/>
  <c r="M536" i="9"/>
  <c r="N536" i="9"/>
  <c r="L537" i="9"/>
  <c r="N537" i="9"/>
  <c r="H538" i="9"/>
  <c r="M538" i="9"/>
  <c r="L539" i="9"/>
  <c r="N539" i="9"/>
  <c r="O540" i="9"/>
  <c r="K543" i="9"/>
  <c r="L543" i="9" s="1"/>
  <c r="M543" i="9"/>
  <c r="N543" i="9" s="1"/>
  <c r="K544" i="9"/>
  <c r="L544" i="9" s="1"/>
  <c r="M544" i="9"/>
  <c r="N544" i="9" s="1"/>
  <c r="L545" i="9"/>
  <c r="N545" i="9"/>
  <c r="H546" i="9"/>
  <c r="M546" i="9"/>
  <c r="L547" i="9"/>
  <c r="N547" i="9"/>
  <c r="O548" i="9"/>
  <c r="K551" i="9"/>
  <c r="L551" i="9" s="1"/>
  <c r="M551" i="9"/>
  <c r="N551" i="9" s="1"/>
  <c r="K552" i="9"/>
  <c r="L552" i="9" s="1"/>
  <c r="M552" i="9"/>
  <c r="N552" i="9" s="1"/>
  <c r="L553" i="9"/>
  <c r="N553" i="9"/>
  <c r="H554" i="9"/>
  <c r="M554" i="9"/>
  <c r="L555" i="9"/>
  <c r="N555" i="9"/>
  <c r="O556" i="9"/>
  <c r="K559" i="9"/>
  <c r="L559" i="9" s="1"/>
  <c r="M559" i="9"/>
  <c r="N559" i="9" s="1"/>
  <c r="K560" i="9"/>
  <c r="L560" i="9"/>
  <c r="M560" i="9"/>
  <c r="N560" i="9" s="1"/>
  <c r="L561" i="9"/>
  <c r="N561" i="9"/>
  <c r="H562" i="9"/>
  <c r="M562" i="9"/>
  <c r="L563" i="9"/>
  <c r="N563" i="9"/>
  <c r="O564" i="9"/>
  <c r="K567" i="9"/>
  <c r="M567" i="9"/>
  <c r="N567" i="9" s="1"/>
  <c r="K568" i="9"/>
  <c r="L568" i="9" s="1"/>
  <c r="M568" i="9"/>
  <c r="N568" i="9" s="1"/>
  <c r="L569" i="9"/>
  <c r="N569" i="9"/>
  <c r="H570" i="9"/>
  <c r="M570" i="9"/>
  <c r="L571" i="9"/>
  <c r="N571" i="9"/>
  <c r="O572" i="9"/>
  <c r="K575" i="9"/>
  <c r="L575" i="9" s="1"/>
  <c r="M575" i="9"/>
  <c r="N575" i="9" s="1"/>
  <c r="K576" i="9"/>
  <c r="L576" i="9"/>
  <c r="M576" i="9"/>
  <c r="N576" i="9" s="1"/>
  <c r="L577" i="9"/>
  <c r="N577" i="9"/>
  <c r="H578" i="9"/>
  <c r="M578" i="9"/>
  <c r="H579" i="9"/>
  <c r="M579" i="9"/>
  <c r="L580" i="9"/>
  <c r="N580" i="9"/>
  <c r="O581" i="9"/>
  <c r="K584" i="9"/>
  <c r="L584" i="9" s="1"/>
  <c r="M584" i="9"/>
  <c r="N584" i="9" s="1"/>
  <c r="K585" i="9"/>
  <c r="L585" i="9" s="1"/>
  <c r="M585" i="9"/>
  <c r="N585" i="9" s="1"/>
  <c r="L586" i="9"/>
  <c r="N586" i="9"/>
  <c r="H587" i="9"/>
  <c r="M587" i="9"/>
  <c r="H588" i="9"/>
  <c r="M588" i="9"/>
  <c r="L589" i="9"/>
  <c r="N589" i="9"/>
  <c r="O590" i="9"/>
  <c r="K593" i="9"/>
  <c r="L593" i="9" s="1"/>
  <c r="M593" i="9"/>
  <c r="N593" i="9" s="1"/>
  <c r="K594" i="9"/>
  <c r="L594" i="9" s="1"/>
  <c r="M594" i="9"/>
  <c r="N594" i="9" s="1"/>
  <c r="L595" i="9"/>
  <c r="N595" i="9"/>
  <c r="H596" i="9"/>
  <c r="M596" i="9"/>
  <c r="L597" i="9"/>
  <c r="N597" i="9"/>
  <c r="O598" i="9"/>
  <c r="K601" i="9"/>
  <c r="L601" i="9" s="1"/>
  <c r="M601" i="9"/>
  <c r="N601" i="9" s="1"/>
  <c r="K602" i="9"/>
  <c r="L602" i="9" s="1"/>
  <c r="M602" i="9"/>
  <c r="N602" i="9" s="1"/>
  <c r="L603" i="9"/>
  <c r="N603" i="9"/>
  <c r="H604" i="9"/>
  <c r="M604" i="9"/>
  <c r="H605" i="9"/>
  <c r="M605" i="9"/>
  <c r="L606" i="9"/>
  <c r="N606" i="9"/>
  <c r="O607" i="9"/>
  <c r="K610" i="9"/>
  <c r="L610" i="9"/>
  <c r="M610" i="9"/>
  <c r="N610" i="9" s="1"/>
  <c r="K611" i="9"/>
  <c r="L611" i="9" s="1"/>
  <c r="M611" i="9"/>
  <c r="N611" i="9" s="1"/>
  <c r="L612" i="9"/>
  <c r="N612" i="9"/>
  <c r="H613" i="9"/>
  <c r="M613" i="9"/>
  <c r="L614" i="9"/>
  <c r="N614" i="9"/>
  <c r="O615" i="9"/>
  <c r="K618" i="9"/>
  <c r="L618" i="9" s="1"/>
  <c r="M618" i="9"/>
  <c r="N618" i="9" s="1"/>
  <c r="K619" i="9"/>
  <c r="L619" i="9"/>
  <c r="M619" i="9"/>
  <c r="N619" i="9"/>
  <c r="L620" i="9"/>
  <c r="N620" i="9"/>
  <c r="H621" i="9"/>
  <c r="M621" i="9"/>
  <c r="H622" i="9"/>
  <c r="M622" i="9"/>
  <c r="L623" i="9"/>
  <c r="N623" i="9"/>
  <c r="O624" i="9"/>
  <c r="K627" i="9"/>
  <c r="L627" i="9" s="1"/>
  <c r="M627" i="9"/>
  <c r="N627" i="9" s="1"/>
  <c r="K628" i="9"/>
  <c r="L628" i="9" s="1"/>
  <c r="M628" i="9"/>
  <c r="N628" i="9"/>
  <c r="L629" i="9"/>
  <c r="N629" i="9"/>
  <c r="H630" i="9"/>
  <c r="M630" i="9"/>
  <c r="L631" i="9"/>
  <c r="N631" i="9"/>
  <c r="O632" i="9"/>
  <c r="K635" i="9"/>
  <c r="L635" i="9" s="1"/>
  <c r="M635" i="9"/>
  <c r="N635" i="9" s="1"/>
  <c r="K636" i="9"/>
  <c r="L636" i="9" s="1"/>
  <c r="M636" i="9"/>
  <c r="N636" i="9" s="1"/>
  <c r="L637" i="9"/>
  <c r="N637" i="9"/>
  <c r="H638" i="9"/>
  <c r="M638" i="9"/>
  <c r="H639" i="9"/>
  <c r="M639" i="9"/>
  <c r="L640" i="9"/>
  <c r="N640" i="9"/>
  <c r="O641" i="9"/>
  <c r="K644" i="9"/>
  <c r="L644" i="9" s="1"/>
  <c r="M644" i="9"/>
  <c r="N644" i="9" s="1"/>
  <c r="K645" i="9"/>
  <c r="L645" i="9" s="1"/>
  <c r="M645" i="9"/>
  <c r="N645" i="9"/>
  <c r="L646" i="9"/>
  <c r="N646" i="9"/>
  <c r="H647" i="9"/>
  <c r="M647" i="9"/>
  <c r="L648" i="9"/>
  <c r="N648" i="9"/>
  <c r="O649" i="9"/>
  <c r="K652" i="9"/>
  <c r="L652" i="9" s="1"/>
  <c r="M652" i="9"/>
  <c r="N652" i="9" s="1"/>
  <c r="K653" i="9"/>
  <c r="L653" i="9" s="1"/>
  <c r="M653" i="9"/>
  <c r="N653" i="9" s="1"/>
  <c r="L654" i="9"/>
  <c r="N654" i="9"/>
  <c r="H655" i="9"/>
  <c r="M655" i="9"/>
  <c r="H656" i="9"/>
  <c r="M656" i="9"/>
  <c r="L657" i="9"/>
  <c r="N657" i="9"/>
  <c r="O658" i="9"/>
  <c r="K661" i="9"/>
  <c r="L661" i="9" s="1"/>
  <c r="M661" i="9"/>
  <c r="N661" i="9" s="1"/>
  <c r="K662" i="9"/>
  <c r="L662" i="9" s="1"/>
  <c r="M662" i="9"/>
  <c r="N662" i="9" s="1"/>
  <c r="L663" i="9"/>
  <c r="N663" i="9"/>
  <c r="H664" i="9"/>
  <c r="M664" i="9"/>
  <c r="L665" i="9"/>
  <c r="N665" i="9"/>
  <c r="O666" i="9"/>
  <c r="K669" i="9"/>
  <c r="L669" i="9" s="1"/>
  <c r="M669" i="9"/>
  <c r="N669" i="9" s="1"/>
  <c r="K670" i="9"/>
  <c r="L670" i="9" s="1"/>
  <c r="M670" i="9"/>
  <c r="N670" i="9" s="1"/>
  <c r="L671" i="9"/>
  <c r="N671" i="9"/>
  <c r="H672" i="9"/>
  <c r="M672" i="9"/>
  <c r="L673" i="9"/>
  <c r="N673" i="9"/>
  <c r="O674" i="9"/>
  <c r="K677" i="9"/>
  <c r="L677" i="9" s="1"/>
  <c r="M677" i="9"/>
  <c r="N677" i="9" s="1"/>
  <c r="K678" i="9"/>
  <c r="L678" i="9"/>
  <c r="M678" i="9"/>
  <c r="N678" i="9" s="1"/>
  <c r="L679" i="9"/>
  <c r="N679" i="9"/>
  <c r="H680" i="9"/>
  <c r="M680" i="9"/>
  <c r="L681" i="9"/>
  <c r="N681" i="9"/>
  <c r="O682" i="9"/>
  <c r="K685" i="9"/>
  <c r="L685" i="9" s="1"/>
  <c r="M685" i="9"/>
  <c r="N685" i="9" s="1"/>
  <c r="K686" i="9"/>
  <c r="L686" i="9" s="1"/>
  <c r="M686" i="9"/>
  <c r="N686" i="9" s="1"/>
  <c r="L687" i="9"/>
  <c r="N687" i="9"/>
  <c r="H688" i="9"/>
  <c r="M688" i="9"/>
  <c r="L689" i="9"/>
  <c r="N689" i="9"/>
  <c r="O690" i="9"/>
  <c r="K693" i="9"/>
  <c r="L693" i="9" s="1"/>
  <c r="M693" i="9"/>
  <c r="N693" i="9" s="1"/>
  <c r="K694" i="9"/>
  <c r="L694" i="9" s="1"/>
  <c r="M694" i="9"/>
  <c r="N694" i="9" s="1"/>
  <c r="L695" i="9"/>
  <c r="N695" i="9"/>
  <c r="H696" i="9"/>
  <c r="M696" i="9"/>
  <c r="L697" i="9"/>
  <c r="N697" i="9"/>
  <c r="O698" i="9"/>
  <c r="K701" i="9"/>
  <c r="L701" i="9" s="1"/>
  <c r="M701" i="9"/>
  <c r="N701" i="9" s="1"/>
  <c r="K702" i="9"/>
  <c r="L702" i="9" s="1"/>
  <c r="M702" i="9"/>
  <c r="N702" i="9"/>
  <c r="L703" i="9"/>
  <c r="N703" i="9"/>
  <c r="L704" i="9"/>
  <c r="N704" i="9"/>
  <c r="H705" i="9"/>
  <c r="M705" i="9"/>
  <c r="L706" i="9"/>
  <c r="N706" i="9"/>
  <c r="O707" i="9"/>
  <c r="K710" i="9"/>
  <c r="L710" i="9" s="1"/>
  <c r="M710" i="9"/>
  <c r="N710" i="9" s="1"/>
  <c r="K711" i="9"/>
  <c r="L711" i="9" s="1"/>
  <c r="M711" i="9"/>
  <c r="N711" i="9" s="1"/>
  <c r="L712" i="9"/>
  <c r="N712" i="9"/>
  <c r="H713" i="9"/>
  <c r="M713" i="9"/>
  <c r="L714" i="9"/>
  <c r="N714" i="9"/>
  <c r="O715" i="9"/>
  <c r="K718" i="9"/>
  <c r="L718" i="9"/>
  <c r="M718" i="9"/>
  <c r="N718" i="9" s="1"/>
  <c r="K719" i="9"/>
  <c r="L719" i="9" s="1"/>
  <c r="M719" i="9"/>
  <c r="N719" i="9" s="1"/>
  <c r="L720" i="9"/>
  <c r="N720" i="9"/>
  <c r="H721" i="9"/>
  <c r="M721" i="9"/>
  <c r="L722" i="9"/>
  <c r="N722" i="9"/>
  <c r="O723" i="9"/>
  <c r="K726" i="9"/>
  <c r="L726" i="9" s="1"/>
  <c r="M726" i="9"/>
  <c r="N726" i="9" s="1"/>
  <c r="H727" i="9"/>
  <c r="M727" i="9"/>
  <c r="L728" i="9"/>
  <c r="N728" i="9"/>
  <c r="O729" i="9"/>
  <c r="K732" i="9"/>
  <c r="L732" i="9" s="1"/>
  <c r="M732" i="9"/>
  <c r="N732" i="9" s="1"/>
  <c r="H733" i="9"/>
  <c r="M733" i="9"/>
  <c r="L734" i="9"/>
  <c r="N734" i="9"/>
  <c r="O735" i="9"/>
  <c r="K738" i="9"/>
  <c r="L738" i="9" s="1"/>
  <c r="M738" i="9"/>
  <c r="N738" i="9" s="1"/>
  <c r="H739" i="9"/>
  <c r="M739" i="9"/>
  <c r="L740" i="9"/>
  <c r="N740" i="9"/>
  <c r="O741" i="9"/>
  <c r="K744" i="9"/>
  <c r="L744" i="9" s="1"/>
  <c r="M744" i="9"/>
  <c r="N744" i="9" s="1"/>
  <c r="H745" i="9"/>
  <c r="M745" i="9"/>
  <c r="L746" i="9"/>
  <c r="N746" i="9"/>
  <c r="O747" i="9"/>
  <c r="K750" i="9"/>
  <c r="L750" i="9"/>
  <c r="M750" i="9"/>
  <c r="N750" i="9" s="1"/>
  <c r="H751" i="9"/>
  <c r="M751" i="9"/>
  <c r="L752" i="9"/>
  <c r="N752" i="9"/>
  <c r="O753" i="9"/>
  <c r="K756" i="9"/>
  <c r="L756" i="9"/>
  <c r="M756" i="9"/>
  <c r="N756" i="9" s="1"/>
  <c r="H757" i="9"/>
  <c r="M757" i="9"/>
  <c r="L758" i="9"/>
  <c r="N758" i="9"/>
  <c r="O759" i="9"/>
  <c r="K762" i="9"/>
  <c r="L762" i="9" s="1"/>
  <c r="M762" i="9"/>
  <c r="N762" i="9"/>
  <c r="H763" i="9"/>
  <c r="M763" i="9"/>
  <c r="L764" i="9"/>
  <c r="N764" i="9"/>
  <c r="O765" i="9"/>
  <c r="K768" i="9"/>
  <c r="M768" i="9"/>
  <c r="N768" i="9"/>
  <c r="H769" i="9"/>
  <c r="M769" i="9"/>
  <c r="L770" i="9"/>
  <c r="N770" i="9"/>
  <c r="O771" i="9"/>
  <c r="K774" i="9"/>
  <c r="L774" i="9"/>
  <c r="M774" i="9"/>
  <c r="N774" i="9" s="1"/>
  <c r="H775" i="9"/>
  <c r="M775" i="9"/>
  <c r="L776" i="9"/>
  <c r="N776" i="9"/>
  <c r="O777" i="9"/>
  <c r="K780" i="9"/>
  <c r="L780" i="9" s="1"/>
  <c r="M780" i="9"/>
  <c r="N780" i="9"/>
  <c r="H781" i="9"/>
  <c r="M781" i="9"/>
  <c r="L782" i="9"/>
  <c r="N782" i="9"/>
  <c r="O783" i="9"/>
  <c r="K786" i="9"/>
  <c r="L786" i="9"/>
  <c r="M786" i="9"/>
  <c r="N786" i="9" s="1"/>
  <c r="H787" i="9"/>
  <c r="M787" i="9"/>
  <c r="L788" i="9"/>
  <c r="N788" i="9"/>
  <c r="O789" i="9"/>
  <c r="K792" i="9"/>
  <c r="L792" i="9"/>
  <c r="M792" i="9"/>
  <c r="N792" i="9"/>
  <c r="H793" i="9"/>
  <c r="M793" i="9"/>
  <c r="L794" i="9"/>
  <c r="N794" i="9"/>
  <c r="O795" i="9"/>
  <c r="K798" i="9"/>
  <c r="L798" i="9" s="1"/>
  <c r="M798" i="9"/>
  <c r="N798" i="9" s="1"/>
  <c r="H799" i="9"/>
  <c r="M799" i="9"/>
  <c r="L800" i="9"/>
  <c r="N800" i="9"/>
  <c r="O801" i="9"/>
  <c r="K804" i="9"/>
  <c r="L804" i="9" s="1"/>
  <c r="M804" i="9"/>
  <c r="N804" i="9" s="1"/>
  <c r="H805" i="9"/>
  <c r="M805" i="9"/>
  <c r="L806" i="9"/>
  <c r="N806" i="9"/>
  <c r="O807" i="9"/>
  <c r="K810" i="9"/>
  <c r="L810" i="9"/>
  <c r="M810" i="9"/>
  <c r="N810" i="9"/>
  <c r="H811" i="9"/>
  <c r="M811" i="9"/>
  <c r="L812" i="9"/>
  <c r="N812" i="9"/>
  <c r="O813" i="9"/>
  <c r="K816" i="9"/>
  <c r="L816" i="9" s="1"/>
  <c r="M816" i="9"/>
  <c r="N816" i="9" s="1"/>
  <c r="H817" i="9"/>
  <c r="M817" i="9"/>
  <c r="L818" i="9"/>
  <c r="N818" i="9"/>
  <c r="O819" i="9"/>
  <c r="K822" i="9"/>
  <c r="L822" i="9" s="1"/>
  <c r="M822" i="9"/>
  <c r="N822" i="9" s="1"/>
  <c r="H823" i="9"/>
  <c r="M823" i="9"/>
  <c r="L824" i="9"/>
  <c r="N824" i="9"/>
  <c r="O825" i="9"/>
  <c r="K828" i="9"/>
  <c r="L828" i="9" s="1"/>
  <c r="M828" i="9"/>
  <c r="N828" i="9"/>
  <c r="H829" i="9"/>
  <c r="M829" i="9"/>
  <c r="L830" i="9"/>
  <c r="N830" i="9"/>
  <c r="O831" i="9"/>
  <c r="K834" i="9"/>
  <c r="L834" i="9" s="1"/>
  <c r="M834" i="9"/>
  <c r="N834" i="9" s="1"/>
  <c r="H835" i="9"/>
  <c r="M835" i="9"/>
  <c r="L836" i="9"/>
  <c r="N836" i="9"/>
  <c r="O837" i="9"/>
  <c r="K840" i="9"/>
  <c r="L840" i="9" s="1"/>
  <c r="M840" i="9"/>
  <c r="N840" i="9"/>
  <c r="H841" i="9"/>
  <c r="M841" i="9"/>
  <c r="L842" i="9"/>
  <c r="N842" i="9"/>
  <c r="O843" i="9"/>
  <c r="K846" i="9"/>
  <c r="L846" i="9" s="1"/>
  <c r="M846" i="9"/>
  <c r="N846" i="9" s="1"/>
  <c r="H847" i="9"/>
  <c r="M847" i="9"/>
  <c r="L848" i="9"/>
  <c r="N848" i="9"/>
  <c r="O849" i="9"/>
  <c r="K852" i="9"/>
  <c r="L852" i="9" s="1"/>
  <c r="M852" i="9"/>
  <c r="N852" i="9"/>
  <c r="H853" i="9"/>
  <c r="M853" i="9"/>
  <c r="L854" i="9"/>
  <c r="N854" i="9"/>
  <c r="O855" i="9"/>
  <c r="K858" i="9"/>
  <c r="M858" i="9"/>
  <c r="N858" i="9" s="1"/>
  <c r="H859" i="9"/>
  <c r="M859" i="9"/>
  <c r="L860" i="9"/>
  <c r="N860" i="9"/>
  <c r="O861" i="9"/>
  <c r="K864" i="9"/>
  <c r="L864" i="9" s="1"/>
  <c r="M864" i="9"/>
  <c r="N864" i="9" s="1"/>
  <c r="H865" i="9"/>
  <c r="M865" i="9"/>
  <c r="L866" i="9"/>
  <c r="N866" i="9"/>
  <c r="O867" i="9"/>
  <c r="K870" i="9"/>
  <c r="L870" i="9"/>
  <c r="M870" i="9"/>
  <c r="N870" i="9" s="1"/>
  <c r="K871" i="9"/>
  <c r="L871" i="9" s="1"/>
  <c r="M871" i="9"/>
  <c r="N871" i="9"/>
  <c r="K872" i="9"/>
  <c r="L872" i="9" s="1"/>
  <c r="M872" i="9"/>
  <c r="N872" i="9" s="1"/>
  <c r="K873" i="9"/>
  <c r="L873" i="9" s="1"/>
  <c r="M873" i="9"/>
  <c r="N873" i="9"/>
  <c r="K874" i="9"/>
  <c r="L874" i="9"/>
  <c r="M874" i="9"/>
  <c r="N874" i="9" s="1"/>
  <c r="K875" i="9"/>
  <c r="L875" i="9" s="1"/>
  <c r="M875" i="9"/>
  <c r="N875" i="9"/>
  <c r="K876" i="9"/>
  <c r="L876" i="9" s="1"/>
  <c r="M876" i="9"/>
  <c r="N876" i="9" s="1"/>
  <c r="K877" i="9"/>
  <c r="L877" i="9" s="1"/>
  <c r="M877" i="9"/>
  <c r="N877" i="9" s="1"/>
  <c r="K878" i="9"/>
  <c r="L878" i="9"/>
  <c r="M878" i="9"/>
  <c r="N878" i="9" s="1"/>
  <c r="K879" i="9"/>
  <c r="L879" i="9"/>
  <c r="M879" i="9"/>
  <c r="N879" i="9" s="1"/>
  <c r="L880" i="9"/>
  <c r="N880" i="9"/>
  <c r="H881" i="9"/>
  <c r="M881" i="9"/>
  <c r="H882" i="9"/>
  <c r="M882" i="9"/>
  <c r="L883" i="9"/>
  <c r="N883" i="9"/>
  <c r="O884" i="9"/>
  <c r="K887" i="9"/>
  <c r="L887" i="9" s="1"/>
  <c r="M887" i="9"/>
  <c r="N887" i="9" s="1"/>
  <c r="K888" i="9"/>
  <c r="L888" i="9" s="1"/>
  <c r="M888" i="9"/>
  <c r="N888" i="9" s="1"/>
  <c r="K889" i="9"/>
  <c r="L889" i="9" s="1"/>
  <c r="M889" i="9"/>
  <c r="N889" i="9" s="1"/>
  <c r="K890" i="9"/>
  <c r="L890" i="9"/>
  <c r="M890" i="9"/>
  <c r="N890" i="9" s="1"/>
  <c r="K891" i="9"/>
  <c r="L891" i="9" s="1"/>
  <c r="M891" i="9"/>
  <c r="N891" i="9" s="1"/>
  <c r="K892" i="9"/>
  <c r="L892" i="9" s="1"/>
  <c r="M892" i="9"/>
  <c r="N892" i="9" s="1"/>
  <c r="K893" i="9"/>
  <c r="L893" i="9"/>
  <c r="M893" i="9"/>
  <c r="N893" i="9" s="1"/>
  <c r="K894" i="9"/>
  <c r="L894" i="9"/>
  <c r="M894" i="9"/>
  <c r="N894" i="9" s="1"/>
  <c r="K895" i="9"/>
  <c r="L895" i="9" s="1"/>
  <c r="M895" i="9"/>
  <c r="N895" i="9" s="1"/>
  <c r="K896" i="9"/>
  <c r="L896" i="9" s="1"/>
  <c r="M896" i="9"/>
  <c r="N896" i="9" s="1"/>
  <c r="L897" i="9"/>
  <c r="N897" i="9"/>
  <c r="H898" i="9"/>
  <c r="M898" i="9"/>
  <c r="H899" i="9"/>
  <c r="M899" i="9"/>
  <c r="L900" i="9"/>
  <c r="N900" i="9"/>
  <c r="O901" i="9"/>
  <c r="K904" i="9"/>
  <c r="L904" i="9"/>
  <c r="M904" i="9"/>
  <c r="N904" i="9" s="1"/>
  <c r="K905" i="9"/>
  <c r="L905" i="9" s="1"/>
  <c r="M905" i="9"/>
  <c r="N905" i="9" s="1"/>
  <c r="K906" i="9"/>
  <c r="L906" i="9" s="1"/>
  <c r="M906" i="9"/>
  <c r="N906" i="9" s="1"/>
  <c r="K907" i="9"/>
  <c r="L907" i="9" s="1"/>
  <c r="M907" i="9"/>
  <c r="N907" i="9" s="1"/>
  <c r="K908" i="9"/>
  <c r="L908" i="9" s="1"/>
  <c r="M908" i="9"/>
  <c r="N908" i="9"/>
  <c r="K909" i="9"/>
  <c r="L909" i="9" s="1"/>
  <c r="M909" i="9"/>
  <c r="N909" i="9" s="1"/>
  <c r="K910" i="9"/>
  <c r="L910" i="9"/>
  <c r="M910" i="9"/>
  <c r="N910" i="9" s="1"/>
  <c r="K911" i="9"/>
  <c r="L911" i="9"/>
  <c r="M911" i="9"/>
  <c r="N911" i="9"/>
  <c r="K912" i="9"/>
  <c r="L912" i="9"/>
  <c r="M912" i="9"/>
  <c r="N912" i="9" s="1"/>
  <c r="K913" i="9"/>
  <c r="L913" i="9" s="1"/>
  <c r="M913" i="9"/>
  <c r="N913" i="9" s="1"/>
  <c r="K914" i="9"/>
  <c r="L914" i="9" s="1"/>
  <c r="M914" i="9"/>
  <c r="N914" i="9"/>
  <c r="L915" i="9"/>
  <c r="N915" i="9"/>
  <c r="H916" i="9"/>
  <c r="M916" i="9"/>
  <c r="H917" i="9"/>
  <c r="M917" i="9"/>
  <c r="H918" i="9"/>
  <c r="M918" i="9"/>
  <c r="L919" i="9"/>
  <c r="N919" i="9"/>
  <c r="O920" i="9"/>
  <c r="I923" i="9"/>
  <c r="K923" i="9"/>
  <c r="O923" i="9" s="1"/>
  <c r="L923" i="9"/>
  <c r="M923" i="9"/>
  <c r="N923" i="9" s="1"/>
  <c r="H924" i="9"/>
  <c r="M924" i="9"/>
  <c r="L925" i="9"/>
  <c r="N925" i="9"/>
  <c r="O926" i="9"/>
  <c r="I929" i="9"/>
  <c r="P929" i="9" s="1"/>
  <c r="K929" i="9"/>
  <c r="L929" i="9" s="1"/>
  <c r="M929" i="9"/>
  <c r="N929" i="9" s="1"/>
  <c r="O929" i="9"/>
  <c r="H930" i="9"/>
  <c r="M930" i="9"/>
  <c r="L931" i="9"/>
  <c r="N931" i="9"/>
  <c r="O932" i="9"/>
  <c r="I935" i="9"/>
  <c r="K935" i="9"/>
  <c r="L935" i="9"/>
  <c r="M935" i="9"/>
  <c r="N935" i="9" s="1"/>
  <c r="H936" i="9"/>
  <c r="M936" i="9"/>
  <c r="L937" i="9"/>
  <c r="N937" i="9"/>
  <c r="O938" i="9"/>
  <c r="I941" i="9"/>
  <c r="K941" i="9"/>
  <c r="M941" i="9"/>
  <c r="N941" i="9" s="1"/>
  <c r="H942" i="9"/>
  <c r="M942" i="9"/>
  <c r="L943" i="9"/>
  <c r="N943" i="9"/>
  <c r="O944" i="9"/>
  <c r="I947" i="9"/>
  <c r="K947" i="9"/>
  <c r="L947" i="9" s="1"/>
  <c r="M947" i="9"/>
  <c r="N947" i="9"/>
  <c r="H948" i="9"/>
  <c r="M948" i="9"/>
  <c r="L949" i="9"/>
  <c r="N949" i="9"/>
  <c r="O950" i="9"/>
  <c r="I953" i="9"/>
  <c r="K953" i="9"/>
  <c r="M953" i="9"/>
  <c r="N953" i="9" s="1"/>
  <c r="H954" i="9"/>
  <c r="M954" i="9"/>
  <c r="L955" i="9"/>
  <c r="N955" i="9"/>
  <c r="O956" i="9"/>
  <c r="I959" i="9"/>
  <c r="K959" i="9"/>
  <c r="M959" i="9"/>
  <c r="N959" i="9" s="1"/>
  <c r="H960" i="9"/>
  <c r="M960" i="9"/>
  <c r="L961" i="9"/>
  <c r="N961" i="9"/>
  <c r="O962" i="9"/>
  <c r="I965" i="9"/>
  <c r="K965" i="9"/>
  <c r="L965" i="9"/>
  <c r="M965" i="9"/>
  <c r="H966" i="9"/>
  <c r="M966" i="9"/>
  <c r="L967" i="9"/>
  <c r="N967" i="9"/>
  <c r="O968" i="9"/>
  <c r="K971" i="9"/>
  <c r="L971" i="9" s="1"/>
  <c r="M971" i="9"/>
  <c r="N971" i="9" s="1"/>
  <c r="K972" i="9"/>
  <c r="L972" i="9" s="1"/>
  <c r="M972" i="9"/>
  <c r="N972" i="9" s="1"/>
  <c r="H973" i="9"/>
  <c r="M973" i="9"/>
  <c r="L974" i="9"/>
  <c r="N974" i="9"/>
  <c r="O975" i="9"/>
  <c r="K978" i="9"/>
  <c r="L978" i="9" s="1"/>
  <c r="M978" i="9"/>
  <c r="N978" i="9" s="1"/>
  <c r="H981" i="9"/>
  <c r="M981" i="9"/>
  <c r="H982" i="9"/>
  <c r="M982" i="9"/>
  <c r="L983" i="9"/>
  <c r="N983" i="9"/>
  <c r="O984" i="9"/>
  <c r="H988" i="9"/>
  <c r="M988" i="9"/>
  <c r="L989" i="9"/>
  <c r="N989" i="9"/>
  <c r="O990" i="9"/>
  <c r="K993" i="9"/>
  <c r="L993" i="9" s="1"/>
  <c r="M993" i="9"/>
  <c r="N993" i="9" s="1"/>
  <c r="H994" i="9"/>
  <c r="M994" i="9"/>
  <c r="L995" i="9"/>
  <c r="N995" i="9"/>
  <c r="O996" i="9"/>
  <c r="I999" i="9"/>
  <c r="K999" i="9"/>
  <c r="M999" i="9"/>
  <c r="N999" i="9" s="1"/>
  <c r="H1000" i="9"/>
  <c r="M1000" i="9"/>
  <c r="H5" i="15"/>
  <c r="O5" i="15"/>
  <c r="AG5" i="15" s="1"/>
  <c r="Q5" i="15"/>
  <c r="H6" i="15"/>
  <c r="Q6" i="15"/>
  <c r="H8" i="15"/>
  <c r="O8" i="15"/>
  <c r="Q8" i="15"/>
  <c r="AG8" i="15"/>
  <c r="I9" i="15" s="1"/>
  <c r="O9" i="15" s="1"/>
  <c r="H9" i="15"/>
  <c r="Q9" i="15"/>
  <c r="H11" i="15"/>
  <c r="O11" i="15"/>
  <c r="AB11" i="15" s="1"/>
  <c r="Q11" i="15"/>
  <c r="H12" i="15"/>
  <c r="O12" i="15"/>
  <c r="Q12" i="15"/>
  <c r="AG12" i="15"/>
  <c r="I14" i="15" s="1"/>
  <c r="H13" i="15"/>
  <c r="Q13" i="15"/>
  <c r="H14" i="15"/>
  <c r="Q14" i="15"/>
  <c r="H16" i="15"/>
  <c r="O16" i="15"/>
  <c r="AG16" i="15" s="1"/>
  <c r="AG17" i="15" s="1"/>
  <c r="Q16" i="15"/>
  <c r="H17" i="15"/>
  <c r="Q17" i="15"/>
  <c r="H19" i="15"/>
  <c r="O19" i="15"/>
  <c r="AG19" i="15" s="1"/>
  <c r="Q19" i="15"/>
  <c r="H20" i="15"/>
  <c r="Q20" i="15"/>
  <c r="H22" i="15"/>
  <c r="O22" i="15"/>
  <c r="AH22" i="15" s="1"/>
  <c r="I33" i="15" s="1"/>
  <c r="O33" i="15" s="1"/>
  <c r="Q22" i="15"/>
  <c r="H23" i="15"/>
  <c r="O23" i="15"/>
  <c r="AJ23" i="15" s="1"/>
  <c r="Q23" i="15"/>
  <c r="H24" i="15"/>
  <c r="O24" i="15"/>
  <c r="AI24" i="15" s="1"/>
  <c r="AI30" i="15" s="1"/>
  <c r="Q24" i="15"/>
  <c r="H25" i="15"/>
  <c r="O25" i="15"/>
  <c r="Q25" i="15"/>
  <c r="AC25" i="15"/>
  <c r="AC30" i="15" s="1"/>
  <c r="H26" i="15"/>
  <c r="O26" i="15"/>
  <c r="AG26" i="15" s="1"/>
  <c r="Q26" i="15"/>
  <c r="H27" i="15"/>
  <c r="O27" i="15"/>
  <c r="AA27" i="15" s="1"/>
  <c r="AA30" i="15" s="1"/>
  <c r="Q27" i="15"/>
  <c r="H28" i="15"/>
  <c r="O28" i="15"/>
  <c r="AA28" i="15" s="1"/>
  <c r="Q28" i="15"/>
  <c r="H29" i="15"/>
  <c r="O29" i="15"/>
  <c r="Q29" i="15"/>
  <c r="AG29" i="15"/>
  <c r="H30" i="15"/>
  <c r="Q30" i="15"/>
  <c r="H31" i="15"/>
  <c r="Q31" i="15"/>
  <c r="H32" i="15"/>
  <c r="Q32" i="15"/>
  <c r="H33" i="15"/>
  <c r="Q33" i="15"/>
  <c r="H34" i="15"/>
  <c r="Q34" i="15"/>
  <c r="H35" i="15"/>
  <c r="Q35" i="15"/>
  <c r="H37" i="15"/>
  <c r="O37" i="15"/>
  <c r="Q37" i="15"/>
  <c r="AD37" i="15"/>
  <c r="H38" i="15"/>
  <c r="O38" i="15"/>
  <c r="AG38" i="15" s="1"/>
  <c r="Q38" i="15"/>
  <c r="H39" i="15"/>
  <c r="O39" i="15"/>
  <c r="AD39" i="15" s="1"/>
  <c r="Q39" i="15"/>
  <c r="H40" i="15"/>
  <c r="O40" i="15"/>
  <c r="AG40" i="15" s="1"/>
  <c r="Q40" i="15"/>
  <c r="H41" i="15"/>
  <c r="O41" i="15"/>
  <c r="AD41" i="15" s="1"/>
  <c r="Q41" i="15"/>
  <c r="H42" i="15"/>
  <c r="O42" i="15"/>
  <c r="Q42" i="15"/>
  <c r="AD42" i="15"/>
  <c r="H43" i="15"/>
  <c r="O43" i="15"/>
  <c r="AG43" i="15" s="1"/>
  <c r="Q43" i="15"/>
  <c r="H44" i="15"/>
  <c r="Q44" i="15"/>
  <c r="H45" i="15"/>
  <c r="Q45" i="15"/>
  <c r="H47" i="15"/>
  <c r="O47" i="15"/>
  <c r="AA47" i="15" s="1"/>
  <c r="Q47" i="15"/>
  <c r="H48" i="15"/>
  <c r="Q48" i="15"/>
  <c r="H50" i="15"/>
  <c r="O50" i="15"/>
  <c r="Q50" i="15"/>
  <c r="AA50" i="15"/>
  <c r="I51" i="15" s="1"/>
  <c r="O51" i="15" s="1"/>
  <c r="H51" i="15"/>
  <c r="Q51" i="15"/>
  <c r="H53" i="15"/>
  <c r="O53" i="15"/>
  <c r="Q53" i="15"/>
  <c r="AA53" i="15"/>
  <c r="AA54" i="15" s="1"/>
  <c r="H54" i="15"/>
  <c r="Q54" i="15"/>
  <c r="H56" i="15"/>
  <c r="O56" i="15"/>
  <c r="AA56" i="15" s="1"/>
  <c r="I57" i="15" s="1"/>
  <c r="Q56" i="15"/>
  <c r="H57" i="15"/>
  <c r="Q57" i="15"/>
  <c r="H59" i="15"/>
  <c r="O59" i="15"/>
  <c r="AA59" i="15" s="1"/>
  <c r="I60" i="15" s="1"/>
  <c r="O60" i="15" s="1"/>
  <c r="Q59" i="15"/>
  <c r="H60" i="15"/>
  <c r="G60" i="15" s="1"/>
  <c r="G115" i="9" s="1"/>
  <c r="N115" i="9" s="1"/>
  <c r="Q60" i="15"/>
  <c r="H62" i="15"/>
  <c r="O62" i="15"/>
  <c r="AA62" i="15" s="1"/>
  <c r="AA63" i="15" s="1"/>
  <c r="Q62" i="15"/>
  <c r="H63" i="15"/>
  <c r="Q63" i="15"/>
  <c r="H65" i="15"/>
  <c r="O65" i="15"/>
  <c r="AA65" i="15" s="1"/>
  <c r="Q65" i="15"/>
  <c r="H66" i="15"/>
  <c r="Q66" i="15"/>
  <c r="H68" i="15"/>
  <c r="O68" i="15"/>
  <c r="Q68" i="15"/>
  <c r="AA68" i="15"/>
  <c r="AA69" i="15" s="1"/>
  <c r="H69" i="15"/>
  <c r="Q69" i="15"/>
  <c r="H71" i="15"/>
  <c r="O71" i="15"/>
  <c r="AD71" i="15" s="1"/>
  <c r="Q71" i="15"/>
  <c r="H72" i="15"/>
  <c r="O72" i="15"/>
  <c r="Q72" i="15"/>
  <c r="AG72" i="15"/>
  <c r="AG73" i="15" s="1"/>
  <c r="H73" i="15"/>
  <c r="Q73" i="15"/>
  <c r="H74" i="15"/>
  <c r="Q74" i="15"/>
  <c r="H76" i="15"/>
  <c r="O76" i="15"/>
  <c r="Q76" i="15"/>
  <c r="AD76" i="15"/>
  <c r="H77" i="15"/>
  <c r="O77" i="15"/>
  <c r="AG77" i="15" s="1"/>
  <c r="Q77" i="15"/>
  <c r="H78" i="15"/>
  <c r="Q78" i="15"/>
  <c r="H79" i="15"/>
  <c r="Q79" i="15"/>
  <c r="H81" i="15"/>
  <c r="O81" i="15"/>
  <c r="AD81" i="15" s="1"/>
  <c r="Q81" i="15"/>
  <c r="H82" i="15"/>
  <c r="O82" i="15"/>
  <c r="AG82" i="15" s="1"/>
  <c r="I84" i="15" s="1"/>
  <c r="O84" i="15" s="1"/>
  <c r="Q82" i="15"/>
  <c r="H83" i="15"/>
  <c r="Q83" i="15"/>
  <c r="H84" i="15"/>
  <c r="Q84" i="15"/>
  <c r="H86" i="15"/>
  <c r="O86" i="15"/>
  <c r="AD86" i="15" s="1"/>
  <c r="Q86" i="15"/>
  <c r="H87" i="15"/>
  <c r="O87" i="15"/>
  <c r="AG87" i="15" s="1"/>
  <c r="I89" i="15" s="1"/>
  <c r="O89" i="15" s="1"/>
  <c r="Q87" i="15"/>
  <c r="H88" i="15"/>
  <c r="Q88" i="15"/>
  <c r="H89" i="15"/>
  <c r="Q89" i="15"/>
  <c r="H91" i="15"/>
  <c r="O91" i="15"/>
  <c r="AD91" i="15" s="1"/>
  <c r="Q91" i="15"/>
  <c r="H92" i="15"/>
  <c r="O92" i="15"/>
  <c r="AG92" i="15" s="1"/>
  <c r="Q92" i="15"/>
  <c r="H93" i="15"/>
  <c r="Q93" i="15"/>
  <c r="H94" i="15"/>
  <c r="Q94" i="15"/>
  <c r="H96" i="15"/>
  <c r="O96" i="15"/>
  <c r="AD96" i="15" s="1"/>
  <c r="Q96" i="15"/>
  <c r="H97" i="15"/>
  <c r="O97" i="15"/>
  <c r="AG97" i="15" s="1"/>
  <c r="Q97" i="15"/>
  <c r="H98" i="15"/>
  <c r="Q98" i="15"/>
  <c r="H99" i="15"/>
  <c r="Q99" i="15"/>
  <c r="H101" i="15"/>
  <c r="O101" i="15"/>
  <c r="AA101" i="15" s="1"/>
  <c r="Q101" i="15"/>
  <c r="H102" i="15"/>
  <c r="Q102" i="15"/>
  <c r="H104" i="15"/>
  <c r="O104" i="15"/>
  <c r="AA104" i="15" s="1"/>
  <c r="Q104" i="15"/>
  <c r="H105" i="15"/>
  <c r="Q105" i="15"/>
  <c r="H107" i="15"/>
  <c r="O107" i="15"/>
  <c r="AA107" i="15" s="1"/>
  <c r="I108" i="15" s="1"/>
  <c r="Q107" i="15"/>
  <c r="H108" i="15"/>
  <c r="Q108" i="15"/>
  <c r="H110" i="15"/>
  <c r="O110" i="15"/>
  <c r="AA110" i="15" s="1"/>
  <c r="I111" i="15" s="1"/>
  <c r="O111" i="15" s="1"/>
  <c r="Q110" i="15"/>
  <c r="H111" i="15"/>
  <c r="G111" i="15" s="1"/>
  <c r="G234" i="9" s="1"/>
  <c r="N234" i="9" s="1"/>
  <c r="Q111" i="15"/>
  <c r="AA111" i="15"/>
  <c r="H113" i="15"/>
  <c r="O113" i="15"/>
  <c r="Q113" i="15"/>
  <c r="AA113" i="15"/>
  <c r="I114" i="15" s="1"/>
  <c r="O114" i="15" s="1"/>
  <c r="H114" i="15"/>
  <c r="Q114" i="15"/>
  <c r="H116" i="15"/>
  <c r="O116" i="15"/>
  <c r="AA116" i="15" s="1"/>
  <c r="Q116" i="15"/>
  <c r="H117" i="15"/>
  <c r="Q117" i="15"/>
  <c r="H119" i="15"/>
  <c r="O119" i="15"/>
  <c r="AA119" i="15" s="1"/>
  <c r="AA120" i="15" s="1"/>
  <c r="Q119" i="15"/>
  <c r="H120" i="15"/>
  <c r="Q120" i="15"/>
  <c r="H122" i="15"/>
  <c r="O122" i="15"/>
  <c r="Q122" i="15"/>
  <c r="AA122" i="15"/>
  <c r="AA123" i="15" s="1"/>
  <c r="H123" i="15"/>
  <c r="Q123" i="15"/>
  <c r="H125" i="15"/>
  <c r="O125" i="15"/>
  <c r="AA125" i="15" s="1"/>
  <c r="AA126" i="15" s="1"/>
  <c r="Q125" i="15"/>
  <c r="H126" i="15"/>
  <c r="Q126" i="15"/>
  <c r="H128" i="15"/>
  <c r="O128" i="15"/>
  <c r="AA128" i="15" s="1"/>
  <c r="Q128" i="15"/>
  <c r="H129" i="15"/>
  <c r="Q129" i="15"/>
  <c r="H131" i="15"/>
  <c r="O131" i="15"/>
  <c r="AA131" i="15" s="1"/>
  <c r="Q131" i="15"/>
  <c r="H132" i="15"/>
  <c r="Q132" i="15"/>
  <c r="H134" i="15"/>
  <c r="O134" i="15"/>
  <c r="AA134" i="15" s="1"/>
  <c r="AA135" i="15" s="1"/>
  <c r="Q134" i="15"/>
  <c r="H135" i="15"/>
  <c r="Q135" i="15"/>
  <c r="H137" i="15"/>
  <c r="O137" i="15"/>
  <c r="AB137" i="15" s="1"/>
  <c r="AB139" i="15" s="1"/>
  <c r="Q137" i="15"/>
  <c r="H138" i="15"/>
  <c r="O138" i="15"/>
  <c r="AG138" i="15" s="1"/>
  <c r="Q138" i="15"/>
  <c r="H139" i="15"/>
  <c r="Q139" i="15"/>
  <c r="H140" i="15"/>
  <c r="Q140" i="15"/>
  <c r="H142" i="15"/>
  <c r="O142" i="15"/>
  <c r="AB142" i="15" s="1"/>
  <c r="Q142" i="15"/>
  <c r="H143" i="15"/>
  <c r="O143" i="15"/>
  <c r="AG143" i="15" s="1"/>
  <c r="AG144" i="15" s="1"/>
  <c r="Q143" i="15"/>
  <c r="H144" i="15"/>
  <c r="Q144" i="15"/>
  <c r="H145" i="15"/>
  <c r="I145" i="15"/>
  <c r="O145" i="15" s="1"/>
  <c r="Q145" i="15"/>
  <c r="H147" i="15"/>
  <c r="O147" i="15"/>
  <c r="AB147" i="15" s="1"/>
  <c r="Q147" i="15"/>
  <c r="H148" i="15"/>
  <c r="O148" i="15"/>
  <c r="AG148" i="15" s="1"/>
  <c r="Q148" i="15"/>
  <c r="H149" i="15"/>
  <c r="Q149" i="15"/>
  <c r="H150" i="15"/>
  <c r="Q150" i="15"/>
  <c r="H152" i="15"/>
  <c r="O152" i="15"/>
  <c r="AB152" i="15" s="1"/>
  <c r="I154" i="15" s="1"/>
  <c r="O154" i="15" s="1"/>
  <c r="Q152" i="15"/>
  <c r="H153" i="15"/>
  <c r="O153" i="15"/>
  <c r="AG153" i="15" s="1"/>
  <c r="I155" i="15" s="1"/>
  <c r="O155" i="15" s="1"/>
  <c r="Q153" i="15"/>
  <c r="H154" i="15"/>
  <c r="Q154" i="15"/>
  <c r="AG154" i="15"/>
  <c r="H155" i="15"/>
  <c r="Q155" i="15"/>
  <c r="H157" i="15"/>
  <c r="O157" i="15"/>
  <c r="Q157" i="15"/>
  <c r="AC157" i="15"/>
  <c r="AC159" i="15" s="1"/>
  <c r="H158" i="15"/>
  <c r="O158" i="15"/>
  <c r="AG158" i="15" s="1"/>
  <c r="Q158" i="15"/>
  <c r="H159" i="15"/>
  <c r="Q159" i="15"/>
  <c r="H160" i="15"/>
  <c r="Q160" i="15"/>
  <c r="H162" i="15"/>
  <c r="O162" i="15"/>
  <c r="AA162" i="15" s="1"/>
  <c r="I163" i="15" s="1"/>
  <c r="O163" i="15" s="1"/>
  <c r="Q162" i="15"/>
  <c r="H163" i="15"/>
  <c r="Q163" i="15"/>
  <c r="H165" i="15"/>
  <c r="O165" i="15"/>
  <c r="AA165" i="15" s="1"/>
  <c r="Q165" i="15"/>
  <c r="H166" i="15"/>
  <c r="Q166" i="15"/>
  <c r="H168" i="15"/>
  <c r="O168" i="15"/>
  <c r="AA168" i="15" s="1"/>
  <c r="I169" i="15" s="1"/>
  <c r="O169" i="15" s="1"/>
  <c r="Q168" i="15"/>
  <c r="H169" i="15"/>
  <c r="Q169" i="15"/>
  <c r="H171" i="15"/>
  <c r="O171" i="15"/>
  <c r="AA171" i="15" s="1"/>
  <c r="I172" i="15" s="1"/>
  <c r="O172" i="15" s="1"/>
  <c r="Q171" i="15"/>
  <c r="H172" i="15"/>
  <c r="Q172" i="15"/>
  <c r="H174" i="15"/>
  <c r="O174" i="15"/>
  <c r="AA174" i="15" s="1"/>
  <c r="Q174" i="15"/>
  <c r="H175" i="15"/>
  <c r="Q175" i="15"/>
  <c r="H177" i="15"/>
  <c r="O177" i="15"/>
  <c r="AA177" i="15" s="1"/>
  <c r="I178" i="15" s="1"/>
  <c r="O178" i="15" s="1"/>
  <c r="Q177" i="15"/>
  <c r="H178" i="15"/>
  <c r="Q178" i="15"/>
  <c r="H180" i="15"/>
  <c r="O180" i="15"/>
  <c r="AA180" i="15" s="1"/>
  <c r="I181" i="15" s="1"/>
  <c r="O181" i="15" s="1"/>
  <c r="Q180" i="15"/>
  <c r="H181" i="15"/>
  <c r="Q181" i="15"/>
  <c r="H183" i="15"/>
  <c r="O183" i="15"/>
  <c r="AA183" i="15" s="1"/>
  <c r="Q183" i="15"/>
  <c r="H184" i="15"/>
  <c r="Q184" i="15"/>
  <c r="H186" i="15"/>
  <c r="O186" i="15"/>
  <c r="AA186" i="15" s="1"/>
  <c r="Q186" i="15"/>
  <c r="H187" i="15"/>
  <c r="Q187" i="15"/>
  <c r="H189" i="15"/>
  <c r="O189" i="15"/>
  <c r="Q189" i="15"/>
  <c r="AA189" i="15"/>
  <c r="I190" i="15" s="1"/>
  <c r="O190" i="15" s="1"/>
  <c r="H190" i="15"/>
  <c r="Q190" i="15"/>
  <c r="H192" i="15"/>
  <c r="O192" i="15"/>
  <c r="AA192" i="15" s="1"/>
  <c r="Q192" i="15"/>
  <c r="H193" i="15"/>
  <c r="Q193" i="15"/>
  <c r="H195" i="15"/>
  <c r="O195" i="15"/>
  <c r="AA195" i="15" s="1"/>
  <c r="I196" i="15" s="1"/>
  <c r="O196" i="15" s="1"/>
  <c r="Q195" i="15"/>
  <c r="H196" i="15"/>
  <c r="Q196" i="15"/>
  <c r="H198" i="15"/>
  <c r="O198" i="15"/>
  <c r="AA198" i="15" s="1"/>
  <c r="I199" i="15" s="1"/>
  <c r="O199" i="15" s="1"/>
  <c r="Q198" i="15"/>
  <c r="H199" i="15"/>
  <c r="Q199" i="15"/>
  <c r="H201" i="15"/>
  <c r="O201" i="15"/>
  <c r="AA201" i="15" s="1"/>
  <c r="Q201" i="15"/>
  <c r="H202" i="15"/>
  <c r="Q202" i="15"/>
  <c r="H204" i="15"/>
  <c r="O204" i="15"/>
  <c r="AA204" i="15" s="1"/>
  <c r="Q204" i="15"/>
  <c r="H205" i="15"/>
  <c r="Q205" i="15"/>
  <c r="H207" i="15"/>
  <c r="O207" i="15"/>
  <c r="AA207" i="15" s="1"/>
  <c r="Q207" i="15"/>
  <c r="H208" i="15"/>
  <c r="Q208" i="15"/>
  <c r="H210" i="15"/>
  <c r="O210" i="15"/>
  <c r="AA210" i="15" s="1"/>
  <c r="Q210" i="15"/>
  <c r="H211" i="15"/>
  <c r="Q211" i="15"/>
  <c r="H213" i="15"/>
  <c r="O213" i="15"/>
  <c r="Q213" i="15"/>
  <c r="AA213" i="15"/>
  <c r="I214" i="15" s="1"/>
  <c r="H214" i="15"/>
  <c r="Q214" i="15"/>
  <c r="H216" i="15"/>
  <c r="O216" i="15"/>
  <c r="AA216" i="15" s="1"/>
  <c r="Q216" i="15"/>
  <c r="H217" i="15"/>
  <c r="Q217" i="15"/>
  <c r="H219" i="15"/>
  <c r="O219" i="15"/>
  <c r="AA219" i="15" s="1"/>
  <c r="Q219" i="15"/>
  <c r="H220" i="15"/>
  <c r="Q220" i="15"/>
  <c r="H222" i="15"/>
  <c r="O222" i="15"/>
  <c r="AA222" i="15" s="1"/>
  <c r="Q222" i="15"/>
  <c r="H223" i="15"/>
  <c r="Q223" i="15"/>
  <c r="H225" i="15"/>
  <c r="O225" i="15"/>
  <c r="Q225" i="15"/>
  <c r="AA225" i="15"/>
  <c r="H226" i="15"/>
  <c r="Q226" i="15"/>
  <c r="H228" i="15"/>
  <c r="O228" i="15"/>
  <c r="Q228" i="15"/>
  <c r="AA228" i="15"/>
  <c r="H229" i="15"/>
  <c r="Q229" i="15"/>
  <c r="H231" i="15"/>
  <c r="O231" i="15"/>
  <c r="Q231" i="15"/>
  <c r="AA231" i="15"/>
  <c r="AA232" i="15" s="1"/>
  <c r="H232" i="15"/>
  <c r="Q232" i="15"/>
  <c r="H234" i="15"/>
  <c r="O234" i="15"/>
  <c r="Q234" i="15"/>
  <c r="AA234" i="15"/>
  <c r="H235" i="15"/>
  <c r="Q235" i="15"/>
  <c r="H237" i="15"/>
  <c r="O237" i="15"/>
  <c r="AA237" i="15" s="1"/>
  <c r="Q237" i="15"/>
  <c r="H238" i="15"/>
  <c r="Q238" i="15"/>
  <c r="H240" i="15"/>
  <c r="O240" i="15"/>
  <c r="AA240" i="15" s="1"/>
  <c r="AA241" i="15" s="1"/>
  <c r="Q240" i="15"/>
  <c r="H241" i="15"/>
  <c r="Q241" i="15"/>
  <c r="H243" i="15"/>
  <c r="O243" i="15"/>
  <c r="AB243" i="15" s="1"/>
  <c r="Q243" i="15"/>
  <c r="H244" i="15"/>
  <c r="Q244" i="15"/>
  <c r="H246" i="15"/>
  <c r="O246" i="15"/>
  <c r="AB246" i="15" s="1"/>
  <c r="Q246" i="15"/>
  <c r="H247" i="15"/>
  <c r="Q247" i="15"/>
  <c r="H249" i="15"/>
  <c r="O249" i="15"/>
  <c r="AB249" i="15" s="1"/>
  <c r="Q249" i="15"/>
  <c r="H250" i="15"/>
  <c r="Q250" i="15"/>
  <c r="H252" i="15"/>
  <c r="O252" i="15"/>
  <c r="AB252" i="15" s="1"/>
  <c r="Q252" i="15"/>
  <c r="H253" i="15"/>
  <c r="Q253" i="15"/>
  <c r="H255" i="15"/>
  <c r="O255" i="15"/>
  <c r="AB255" i="15" s="1"/>
  <c r="Q255" i="15"/>
  <c r="H256" i="15"/>
  <c r="O256" i="15"/>
  <c r="AG256" i="15" s="1"/>
  <c r="Q256" i="15"/>
  <c r="H257" i="15"/>
  <c r="Q257" i="15"/>
  <c r="H258" i="15"/>
  <c r="Q258" i="15"/>
  <c r="H260" i="15"/>
  <c r="O260" i="15"/>
  <c r="AB260" i="15" s="1"/>
  <c r="Q260" i="15"/>
  <c r="H261" i="15"/>
  <c r="O261" i="15"/>
  <c r="AG261" i="15" s="1"/>
  <c r="Q261" i="15"/>
  <c r="H262" i="15"/>
  <c r="Q262" i="15"/>
  <c r="H263" i="15"/>
  <c r="Q263" i="15"/>
  <c r="H265" i="15"/>
  <c r="O265" i="15"/>
  <c r="AB265" i="15" s="1"/>
  <c r="I266" i="15" s="1"/>
  <c r="O266" i="15" s="1"/>
  <c r="Q265" i="15"/>
  <c r="H266" i="15"/>
  <c r="Q266" i="15"/>
  <c r="AB266" i="15"/>
  <c r="H268" i="15"/>
  <c r="O268" i="15"/>
  <c r="AB268" i="15" s="1"/>
  <c r="Q268" i="15"/>
  <c r="H269" i="15"/>
  <c r="O269" i="15"/>
  <c r="AG269" i="15" s="1"/>
  <c r="I271" i="15" s="1"/>
  <c r="Q269" i="15"/>
  <c r="H270" i="15"/>
  <c r="Q270" i="15"/>
  <c r="H271" i="15"/>
  <c r="Q271" i="15"/>
  <c r="H273" i="15"/>
  <c r="O273" i="15"/>
  <c r="AB273" i="15" s="1"/>
  <c r="I274" i="15" s="1"/>
  <c r="Q273" i="15"/>
  <c r="H274" i="15"/>
  <c r="Q274" i="15"/>
  <c r="H276" i="15"/>
  <c r="O276" i="15"/>
  <c r="AB276" i="15" s="1"/>
  <c r="Q276" i="15"/>
  <c r="H277" i="15"/>
  <c r="O277" i="15"/>
  <c r="AG277" i="15" s="1"/>
  <c r="Q277" i="15"/>
  <c r="H278" i="15"/>
  <c r="Q278" i="15"/>
  <c r="H279" i="15"/>
  <c r="Q279" i="15"/>
  <c r="H281" i="15"/>
  <c r="O281" i="15"/>
  <c r="AB281" i="15" s="1"/>
  <c r="Q281" i="15"/>
  <c r="H282" i="15"/>
  <c r="Q282" i="15"/>
  <c r="H284" i="15"/>
  <c r="O284" i="15"/>
  <c r="AB284" i="15" s="1"/>
  <c r="Q284" i="15"/>
  <c r="H285" i="15"/>
  <c r="O285" i="15"/>
  <c r="AG285" i="15" s="1"/>
  <c r="AG286" i="15" s="1"/>
  <c r="Q285" i="15"/>
  <c r="H286" i="15"/>
  <c r="Q286" i="15"/>
  <c r="H287" i="15"/>
  <c r="Q287" i="15"/>
  <c r="H289" i="15"/>
  <c r="O289" i="15"/>
  <c r="AB289" i="15" s="1"/>
  <c r="Q289" i="15"/>
  <c r="H290" i="15"/>
  <c r="Q290" i="15"/>
  <c r="H292" i="15"/>
  <c r="O292" i="15"/>
  <c r="AB292" i="15" s="1"/>
  <c r="Q292" i="15"/>
  <c r="H293" i="15"/>
  <c r="O293" i="15"/>
  <c r="Q293" i="15"/>
  <c r="AG293" i="15"/>
  <c r="H294" i="15"/>
  <c r="Q294" i="15"/>
  <c r="H295" i="15"/>
  <c r="Q295" i="15"/>
  <c r="H297" i="15"/>
  <c r="O297" i="15"/>
  <c r="AB297" i="15" s="1"/>
  <c r="Q297" i="15"/>
  <c r="H298" i="15"/>
  <c r="Q298" i="15"/>
  <c r="H300" i="15"/>
  <c r="O300" i="15"/>
  <c r="AB300" i="15" s="1"/>
  <c r="Q300" i="15"/>
  <c r="H301" i="15"/>
  <c r="Q301" i="15"/>
  <c r="H303" i="15"/>
  <c r="O303" i="15"/>
  <c r="AB303" i="15" s="1"/>
  <c r="Q303" i="15"/>
  <c r="H304" i="15"/>
  <c r="Q304" i="15"/>
  <c r="H306" i="15"/>
  <c r="O306" i="15"/>
  <c r="Q306" i="15"/>
  <c r="AB306" i="15"/>
  <c r="I307" i="15" s="1"/>
  <c r="O307" i="15" s="1"/>
  <c r="H307" i="15"/>
  <c r="Q307" i="15"/>
  <c r="H309" i="15"/>
  <c r="O309" i="15"/>
  <c r="AB309" i="15" s="1"/>
  <c r="Q309" i="15"/>
  <c r="H310" i="15"/>
  <c r="Q310" i="15"/>
  <c r="H312" i="15"/>
  <c r="O312" i="15"/>
  <c r="AB312" i="15" s="1"/>
  <c r="Q312" i="15"/>
  <c r="H313" i="15"/>
  <c r="Q313" i="15"/>
  <c r="H315" i="15"/>
  <c r="O315" i="15"/>
  <c r="AF315" i="15" s="1"/>
  <c r="I316" i="15" s="1"/>
  <c r="O316" i="15" s="1"/>
  <c r="Q315" i="15"/>
  <c r="H316" i="15"/>
  <c r="Q316" i="15"/>
  <c r="H318" i="15"/>
  <c r="O318" i="15"/>
  <c r="AF318" i="15" s="1"/>
  <c r="Q318" i="15"/>
  <c r="H319" i="15"/>
  <c r="Q319" i="15"/>
  <c r="H321" i="15"/>
  <c r="O321" i="15"/>
  <c r="AB321" i="15" s="1"/>
  <c r="Q321" i="15"/>
  <c r="H322" i="15"/>
  <c r="Q322" i="15"/>
  <c r="H324" i="15"/>
  <c r="O324" i="15"/>
  <c r="Q324" i="15"/>
  <c r="AB324" i="15"/>
  <c r="AB325" i="15" s="1"/>
  <c r="H325" i="15"/>
  <c r="Q325" i="15"/>
  <c r="H327" i="15"/>
  <c r="O327" i="15"/>
  <c r="AB327" i="15" s="1"/>
  <c r="Q327" i="15"/>
  <c r="H328" i="15"/>
  <c r="Q328" i="15"/>
  <c r="H330" i="15"/>
  <c r="O330" i="15"/>
  <c r="Q330" i="15"/>
  <c r="AB330" i="15"/>
  <c r="H331" i="15"/>
  <c r="Q331" i="15"/>
  <c r="H333" i="15"/>
  <c r="O333" i="15"/>
  <c r="AB333" i="15" s="1"/>
  <c r="Q333" i="15"/>
  <c r="H334" i="15"/>
  <c r="Q334" i="15"/>
  <c r="H336" i="15"/>
  <c r="O336" i="15"/>
  <c r="AB336" i="15" s="1"/>
  <c r="I337" i="15" s="1"/>
  <c r="O337" i="15" s="1"/>
  <c r="Q336" i="15"/>
  <c r="H337" i="15"/>
  <c r="Q337" i="15"/>
  <c r="H339" i="15"/>
  <c r="O339" i="15"/>
  <c r="AB339" i="15" s="1"/>
  <c r="Q339" i="15"/>
  <c r="H340" i="15"/>
  <c r="Q340" i="15"/>
  <c r="H342" i="15"/>
  <c r="O342" i="15"/>
  <c r="AA342" i="15" s="1"/>
  <c r="Q342" i="15"/>
  <c r="H343" i="15"/>
  <c r="Q343" i="15"/>
  <c r="H345" i="15"/>
  <c r="O345" i="15"/>
  <c r="AA345" i="15" s="1"/>
  <c r="Q345" i="15"/>
  <c r="H346" i="15"/>
  <c r="Q346" i="15"/>
  <c r="H348" i="15"/>
  <c r="O348" i="15"/>
  <c r="AA348" i="15" s="1"/>
  <c r="AA349" i="15" s="1"/>
  <c r="Q348" i="15"/>
  <c r="H349" i="15"/>
  <c r="Q349" i="15"/>
  <c r="H351" i="15"/>
  <c r="O351" i="15"/>
  <c r="AA351" i="15" s="1"/>
  <c r="Q351" i="15"/>
  <c r="H352" i="15"/>
  <c r="Q352" i="15"/>
  <c r="H354" i="15"/>
  <c r="O354" i="15"/>
  <c r="AA354" i="15" s="1"/>
  <c r="Q354" i="15"/>
  <c r="H355" i="15"/>
  <c r="Q355" i="15"/>
  <c r="H357" i="15"/>
  <c r="O357" i="15"/>
  <c r="AA357" i="15" s="1"/>
  <c r="Q357" i="15"/>
  <c r="H358" i="15"/>
  <c r="Q358" i="15"/>
  <c r="H360" i="15"/>
  <c r="O360" i="15"/>
  <c r="AA360" i="15" s="1"/>
  <c r="AA361" i="15" s="1"/>
  <c r="Q360" i="15"/>
  <c r="H361" i="15"/>
  <c r="Q361" i="15"/>
  <c r="H363" i="15"/>
  <c r="O363" i="15"/>
  <c r="AA363" i="15" s="1"/>
  <c r="I364" i="15" s="1"/>
  <c r="O364" i="15" s="1"/>
  <c r="Q363" i="15"/>
  <c r="H364" i="15"/>
  <c r="Q364" i="15"/>
  <c r="H366" i="15"/>
  <c r="O366" i="15"/>
  <c r="AA366" i="15" s="1"/>
  <c r="I367" i="15" s="1"/>
  <c r="O367" i="15" s="1"/>
  <c r="Q366" i="15"/>
  <c r="H367" i="15"/>
  <c r="Q367" i="15"/>
  <c r="H369" i="15"/>
  <c r="O369" i="15"/>
  <c r="AA369" i="15" s="1"/>
  <c r="Q369" i="15"/>
  <c r="H370" i="15"/>
  <c r="Q370" i="15"/>
  <c r="H372" i="15"/>
  <c r="O372" i="15"/>
  <c r="AA372" i="15" s="1"/>
  <c r="Q372" i="15"/>
  <c r="H373" i="15"/>
  <c r="Q373" i="15"/>
  <c r="H375" i="15"/>
  <c r="O375" i="15"/>
  <c r="AA375" i="15" s="1"/>
  <c r="I376" i="15" s="1"/>
  <c r="O376" i="15" s="1"/>
  <c r="Q375" i="15"/>
  <c r="H376" i="15"/>
  <c r="G376" i="15" s="1"/>
  <c r="G835" i="9" s="1"/>
  <c r="Q376" i="15"/>
  <c r="H378" i="15"/>
  <c r="O378" i="15"/>
  <c r="AA378" i="15" s="1"/>
  <c r="I379" i="15" s="1"/>
  <c r="O379" i="15" s="1"/>
  <c r="Q378" i="15"/>
  <c r="H379" i="15"/>
  <c r="Q379" i="15"/>
  <c r="H381" i="15"/>
  <c r="O381" i="15"/>
  <c r="AA381" i="15" s="1"/>
  <c r="Q381" i="15"/>
  <c r="H382" i="15"/>
  <c r="Q382" i="15"/>
  <c r="H384" i="15"/>
  <c r="O384" i="15"/>
  <c r="AA384" i="15" s="1"/>
  <c r="Q384" i="15"/>
  <c r="H385" i="15"/>
  <c r="Q385" i="15"/>
  <c r="H387" i="15"/>
  <c r="O387" i="15"/>
  <c r="Q387" i="15"/>
  <c r="AA387" i="15"/>
  <c r="I388" i="15" s="1"/>
  <c r="O388" i="15" s="1"/>
  <c r="H388" i="15"/>
  <c r="Q388" i="15"/>
  <c r="H390" i="15"/>
  <c r="O390" i="15"/>
  <c r="AA390" i="15" s="1"/>
  <c r="Q390" i="15"/>
  <c r="H391" i="15"/>
  <c r="Q391" i="15"/>
  <c r="H393" i="15"/>
  <c r="O393" i="15"/>
  <c r="AA393" i="15" s="1"/>
  <c r="Q393" i="15"/>
  <c r="H394" i="15"/>
  <c r="O394" i="15"/>
  <c r="Q394" i="15"/>
  <c r="AG394" i="15"/>
  <c r="H395" i="15"/>
  <c r="O395" i="15"/>
  <c r="AA395" i="15" s="1"/>
  <c r="Q395" i="15"/>
  <c r="H396" i="15"/>
  <c r="O396" i="15"/>
  <c r="Q396" i="15"/>
  <c r="AA396" i="15"/>
  <c r="H397" i="15"/>
  <c r="O397" i="15"/>
  <c r="AG397" i="15" s="1"/>
  <c r="Q397" i="15"/>
  <c r="H398" i="15"/>
  <c r="O398" i="15"/>
  <c r="AG398" i="15" s="1"/>
  <c r="Q398" i="15"/>
  <c r="H399" i="15"/>
  <c r="O399" i="15"/>
  <c r="AA399" i="15" s="1"/>
  <c r="Q399" i="15"/>
  <c r="H400" i="15"/>
  <c r="O400" i="15"/>
  <c r="AA400" i="15" s="1"/>
  <c r="Q400" i="15"/>
  <c r="H401" i="15"/>
  <c r="O401" i="15"/>
  <c r="AA401" i="15" s="1"/>
  <c r="Q401" i="15"/>
  <c r="H402" i="15"/>
  <c r="O402" i="15"/>
  <c r="AA402" i="15" s="1"/>
  <c r="Q402" i="15"/>
  <c r="H403" i="15"/>
  <c r="O403" i="15"/>
  <c r="AG403" i="15" s="1"/>
  <c r="Q403" i="15"/>
  <c r="H404" i="15"/>
  <c r="O404" i="15"/>
  <c r="AA404" i="15" s="1"/>
  <c r="Q404" i="15"/>
  <c r="H405" i="15"/>
  <c r="Q405" i="15"/>
  <c r="H406" i="15"/>
  <c r="Q406" i="15"/>
  <c r="H408" i="15"/>
  <c r="O408" i="15"/>
  <c r="AA408" i="15" s="1"/>
  <c r="Q408" i="15"/>
  <c r="H409" i="15"/>
  <c r="O409" i="15"/>
  <c r="AG409" i="15" s="1"/>
  <c r="Q409" i="15"/>
  <c r="H410" i="15"/>
  <c r="O410" i="15"/>
  <c r="AA410" i="15" s="1"/>
  <c r="Q410" i="15"/>
  <c r="H411" i="15"/>
  <c r="O411" i="15"/>
  <c r="AA411" i="15" s="1"/>
  <c r="Q411" i="15"/>
  <c r="H412" i="15"/>
  <c r="O412" i="15"/>
  <c r="AG412" i="15" s="1"/>
  <c r="Q412" i="15"/>
  <c r="H413" i="15"/>
  <c r="O413" i="15"/>
  <c r="AG413" i="15" s="1"/>
  <c r="Q413" i="15"/>
  <c r="H414" i="15"/>
  <c r="O414" i="15"/>
  <c r="Q414" i="15"/>
  <c r="AA414" i="15"/>
  <c r="H415" i="15"/>
  <c r="O415" i="15"/>
  <c r="AA415" i="15" s="1"/>
  <c r="Q415" i="15"/>
  <c r="H416" i="15"/>
  <c r="O416" i="15"/>
  <c r="AA416" i="15" s="1"/>
  <c r="Q416" i="15"/>
  <c r="H417" i="15"/>
  <c r="O417" i="15"/>
  <c r="AA417" i="15" s="1"/>
  <c r="Q417" i="15"/>
  <c r="H418" i="15"/>
  <c r="O418" i="15"/>
  <c r="AG418" i="15" s="1"/>
  <c r="Q418" i="15"/>
  <c r="H419" i="15"/>
  <c r="O419" i="15"/>
  <c r="AA419" i="15" s="1"/>
  <c r="Q419" i="15"/>
  <c r="H420" i="15"/>
  <c r="Q420" i="15"/>
  <c r="H421" i="15"/>
  <c r="Q421" i="15"/>
  <c r="H423" i="15"/>
  <c r="O423" i="15"/>
  <c r="Q423" i="15"/>
  <c r="AA423" i="15"/>
  <c r="H424" i="15"/>
  <c r="O424" i="15"/>
  <c r="AA424" i="15" s="1"/>
  <c r="Q424" i="15"/>
  <c r="H425" i="15"/>
  <c r="O425" i="15"/>
  <c r="AA425" i="15" s="1"/>
  <c r="Q425" i="15"/>
  <c r="H426" i="15"/>
  <c r="O426" i="15"/>
  <c r="AG426" i="15" s="1"/>
  <c r="Q426" i="15"/>
  <c r="H427" i="15"/>
  <c r="O427" i="15"/>
  <c r="AA427" i="15" s="1"/>
  <c r="Q427" i="15"/>
  <c r="H428" i="15"/>
  <c r="O428" i="15"/>
  <c r="AE428" i="15" s="1"/>
  <c r="Q428" i="15"/>
  <c r="H429" i="15"/>
  <c r="O429" i="15"/>
  <c r="AG429" i="15" s="1"/>
  <c r="Q429" i="15"/>
  <c r="H430" i="15"/>
  <c r="O430" i="15"/>
  <c r="AE430" i="15" s="1"/>
  <c r="Q430" i="15"/>
  <c r="H431" i="15"/>
  <c r="O431" i="15"/>
  <c r="AG431" i="15" s="1"/>
  <c r="Q431" i="15"/>
  <c r="H432" i="15"/>
  <c r="O432" i="15"/>
  <c r="Q432" i="15"/>
  <c r="AA432" i="15"/>
  <c r="H433" i="15"/>
  <c r="O433" i="15"/>
  <c r="AA433" i="15" s="1"/>
  <c r="Q433" i="15"/>
  <c r="H434" i="15"/>
  <c r="O434" i="15"/>
  <c r="AA434" i="15" s="1"/>
  <c r="Q434" i="15"/>
  <c r="H435" i="15"/>
  <c r="O435" i="15"/>
  <c r="AA435" i="15" s="1"/>
  <c r="Q435" i="15"/>
  <c r="H436" i="15"/>
  <c r="Q436" i="15"/>
  <c r="H437" i="15"/>
  <c r="Q437" i="15"/>
  <c r="H438" i="15"/>
  <c r="Q438" i="15"/>
  <c r="H440" i="15"/>
  <c r="O440" i="15"/>
  <c r="AA440" i="15" s="1"/>
  <c r="Q440" i="15"/>
  <c r="H441" i="15"/>
  <c r="Q441" i="15"/>
  <c r="H443" i="15"/>
  <c r="O443" i="15"/>
  <c r="Q443" i="15"/>
  <c r="AA443" i="15"/>
  <c r="H444" i="15"/>
  <c r="Q444" i="15"/>
  <c r="H446" i="15"/>
  <c r="O446" i="15"/>
  <c r="AA446" i="15" s="1"/>
  <c r="AA447" i="15" s="1"/>
  <c r="Q446" i="15"/>
  <c r="H447" i="15"/>
  <c r="Q447" i="15"/>
  <c r="H449" i="15"/>
  <c r="O449" i="15"/>
  <c r="AA449" i="15" s="1"/>
  <c r="Q449" i="15"/>
  <c r="H450" i="15"/>
  <c r="Q450" i="15"/>
  <c r="H452" i="15"/>
  <c r="O452" i="15"/>
  <c r="AA452" i="15" s="1"/>
  <c r="I453" i="15" s="1"/>
  <c r="O453" i="15" s="1"/>
  <c r="Q452" i="15"/>
  <c r="H453" i="15"/>
  <c r="Q453" i="15"/>
  <c r="H455" i="15"/>
  <c r="O455" i="15"/>
  <c r="AA455" i="15" s="1"/>
  <c r="Q455" i="15"/>
  <c r="H456" i="15"/>
  <c r="Q456" i="15"/>
  <c r="H458" i="15"/>
  <c r="O458" i="15"/>
  <c r="AA458" i="15" s="1"/>
  <c r="Q458" i="15"/>
  <c r="H459" i="15"/>
  <c r="Q459" i="15"/>
  <c r="H461" i="15"/>
  <c r="O461" i="15"/>
  <c r="AA461" i="15" s="1"/>
  <c r="AA462" i="15" s="1"/>
  <c r="Q461" i="15"/>
  <c r="H462" i="15"/>
  <c r="Q462" i="15"/>
  <c r="H464" i="15"/>
  <c r="O464" i="15"/>
  <c r="AA464" i="15" s="1"/>
  <c r="Q464" i="15"/>
  <c r="H465" i="15"/>
  <c r="O465" i="15"/>
  <c r="Q465" i="15"/>
  <c r="AA465" i="15"/>
  <c r="H466" i="15"/>
  <c r="Q466" i="15"/>
  <c r="H468" i="15"/>
  <c r="O468" i="15"/>
  <c r="AA468" i="15" s="1"/>
  <c r="I470" i="15" s="1"/>
  <c r="O470" i="15" s="1"/>
  <c r="Q468" i="15"/>
  <c r="H469" i="15"/>
  <c r="O469" i="15"/>
  <c r="AG469" i="15" s="1"/>
  <c r="Q469" i="15"/>
  <c r="H470" i="15"/>
  <c r="Q470" i="15"/>
  <c r="H471" i="15"/>
  <c r="Q471" i="15"/>
  <c r="H473" i="15"/>
  <c r="O473" i="15"/>
  <c r="Q473" i="15"/>
  <c r="AA473" i="15"/>
  <c r="H474" i="15"/>
  <c r="Q474" i="15"/>
  <c r="H476" i="15"/>
  <c r="O476" i="15"/>
  <c r="AA476" i="15" s="1"/>
  <c r="Q476" i="15"/>
  <c r="H477" i="15"/>
  <c r="Q477" i="15"/>
  <c r="H479" i="15"/>
  <c r="O479" i="15"/>
  <c r="AA479" i="15" s="1"/>
  <c r="Q479" i="15"/>
  <c r="H480" i="15"/>
  <c r="Q480" i="15"/>
  <c r="H482" i="15"/>
  <c r="O482" i="15"/>
  <c r="AA482" i="15" s="1"/>
  <c r="I483" i="15" s="1"/>
  <c r="Q482" i="15"/>
  <c r="H483" i="15"/>
  <c r="Q483" i="15"/>
  <c r="AA483" i="15"/>
  <c r="H485" i="15"/>
  <c r="O485" i="15"/>
  <c r="AA485" i="15" s="1"/>
  <c r="Q485" i="15"/>
  <c r="H486" i="15"/>
  <c r="Q486" i="15"/>
  <c r="H488" i="15"/>
  <c r="O488" i="15"/>
  <c r="AA488" i="15" s="1"/>
  <c r="Q488" i="15"/>
  <c r="H489" i="15"/>
  <c r="Q489" i="15"/>
  <c r="H491" i="15"/>
  <c r="O491" i="15"/>
  <c r="AA491" i="15" s="1"/>
  <c r="Q491" i="15"/>
  <c r="H492" i="15"/>
  <c r="Q492" i="15"/>
  <c r="H494" i="15"/>
  <c r="O494" i="15"/>
  <c r="AA494" i="15" s="1"/>
  <c r="Q494" i="15"/>
  <c r="H495" i="15"/>
  <c r="Q495" i="15"/>
  <c r="H497" i="15"/>
  <c r="O497" i="15"/>
  <c r="AA497" i="15" s="1"/>
  <c r="Q497" i="15"/>
  <c r="H498" i="15"/>
  <c r="Q498" i="15"/>
  <c r="H500" i="15"/>
  <c r="O500" i="15"/>
  <c r="AA500" i="15" s="1"/>
  <c r="Q500" i="15"/>
  <c r="H501" i="15"/>
  <c r="Q501" i="15"/>
  <c r="H503" i="15"/>
  <c r="O503" i="15"/>
  <c r="AA503" i="15" s="1"/>
  <c r="I504" i="15" s="1"/>
  <c r="O504" i="15" s="1"/>
  <c r="Q503" i="15"/>
  <c r="H504" i="15"/>
  <c r="Q504" i="15"/>
  <c r="H506" i="15"/>
  <c r="O506" i="15"/>
  <c r="Q506" i="15"/>
  <c r="AA506" i="15"/>
  <c r="I507" i="15" s="1"/>
  <c r="G507" i="15" s="1"/>
  <c r="G1054" i="9" s="1"/>
  <c r="H507" i="15"/>
  <c r="Q507" i="15"/>
  <c r="H509" i="15"/>
  <c r="O509" i="15"/>
  <c r="AA509" i="15" s="1"/>
  <c r="Q509" i="15"/>
  <c r="H510" i="15"/>
  <c r="Q510" i="15"/>
  <c r="H512" i="15"/>
  <c r="O512" i="15"/>
  <c r="AA512" i="15" s="1"/>
  <c r="Q512" i="15"/>
  <c r="H513" i="15"/>
  <c r="Q513" i="15"/>
  <c r="H515" i="15"/>
  <c r="O515" i="15"/>
  <c r="Q515" i="15"/>
  <c r="AA515" i="15"/>
  <c r="AA516" i="15" s="1"/>
  <c r="H516" i="15"/>
  <c r="Q516" i="15"/>
  <c r="H25" i="6"/>
  <c r="H43" i="6"/>
  <c r="H360" i="9" s="1"/>
  <c r="H65" i="6"/>
  <c r="H559" i="9" s="1"/>
  <c r="AC559" i="9" s="1"/>
  <c r="AC561" i="9" s="1"/>
  <c r="H80" i="6"/>
  <c r="H810" i="9" s="1"/>
  <c r="I810" i="9" s="1"/>
  <c r="H99" i="6"/>
  <c r="H117" i="6"/>
  <c r="H774" i="9" s="1"/>
  <c r="O774" i="9" s="1"/>
  <c r="H141" i="6"/>
  <c r="H155" i="6"/>
  <c r="H180" i="6"/>
  <c r="H195" i="6"/>
  <c r="L195" i="6" s="1"/>
  <c r="H204" i="6"/>
  <c r="H14" i="9" s="1"/>
  <c r="I204" i="6"/>
  <c r="K14" i="9" s="1"/>
  <c r="L14" i="9" s="1"/>
  <c r="J204" i="6"/>
  <c r="M14" i="9" s="1"/>
  <c r="N14" i="9" s="1"/>
  <c r="H205" i="6"/>
  <c r="I205" i="6"/>
  <c r="K19" i="9" s="1"/>
  <c r="L19" i="9" s="1"/>
  <c r="J205" i="6"/>
  <c r="M19" i="9" s="1"/>
  <c r="N19" i="9" s="1"/>
  <c r="H206" i="6"/>
  <c r="I206" i="6"/>
  <c r="K47" i="9" s="1"/>
  <c r="L47" i="9" s="1"/>
  <c r="J206" i="6"/>
  <c r="M47" i="9" s="1"/>
  <c r="N47" i="9" s="1"/>
  <c r="H207" i="6"/>
  <c r="I207" i="6"/>
  <c r="K979" i="9" s="1"/>
  <c r="L979" i="9" s="1"/>
  <c r="J207" i="6"/>
  <c r="M979" i="9" s="1"/>
  <c r="N979" i="9" s="1"/>
  <c r="H208" i="6"/>
  <c r="H980" i="9" s="1"/>
  <c r="I208" i="6"/>
  <c r="K980" i="9" s="1"/>
  <c r="L980" i="9" s="1"/>
  <c r="J208" i="6"/>
  <c r="M980" i="9" s="1"/>
  <c r="N980" i="9" s="1"/>
  <c r="H209" i="6"/>
  <c r="H987" i="9" s="1"/>
  <c r="I209" i="6"/>
  <c r="K987" i="9" s="1"/>
  <c r="L987" i="9" s="1"/>
  <c r="J209" i="6"/>
  <c r="M987" i="9" s="1"/>
  <c r="N987" i="9" s="1"/>
  <c r="I210" i="6"/>
  <c r="K395" i="9" s="1"/>
  <c r="O395" i="9" s="1"/>
  <c r="I211" i="6"/>
  <c r="K562" i="9" s="1"/>
  <c r="I212" i="6"/>
  <c r="K332" i="9" s="1"/>
  <c r="O332" i="9" s="1"/>
  <c r="I213" i="6"/>
  <c r="K151" i="9" s="1"/>
  <c r="I214" i="6"/>
  <c r="K917" i="9" s="1"/>
  <c r="L214" i="6"/>
  <c r="I215" i="6"/>
  <c r="K721" i="9" s="1"/>
  <c r="L215" i="6"/>
  <c r="I216" i="6"/>
  <c r="K9" i="9" s="1"/>
  <c r="I217" i="6"/>
  <c r="K52" i="9" s="1"/>
  <c r="I218" i="6"/>
  <c r="K53" i="9" s="1"/>
  <c r="O53" i="9" s="1"/>
  <c r="I219" i="6"/>
  <c r="K54" i="9" s="1"/>
  <c r="O54" i="9" s="1"/>
  <c r="B25" i="5"/>
  <c r="D25" i="5" s="1"/>
  <c r="B24" i="5"/>
  <c r="D24" i="5" s="1"/>
  <c r="B23" i="5"/>
  <c r="D23" i="5" s="1"/>
  <c r="B22" i="5"/>
  <c r="D22" i="5" s="1"/>
  <c r="B21" i="5"/>
  <c r="D21" i="5" s="1"/>
  <c r="AE3" i="10"/>
  <c r="AD3" i="10"/>
  <c r="D13" i="5"/>
  <c r="D12" i="5"/>
  <c r="D11" i="5"/>
  <c r="H6" i="6" s="1"/>
  <c r="L6" i="6" s="1"/>
  <c r="AA117" i="15" l="1"/>
  <c r="I117" i="15"/>
  <c r="O117" i="15" s="1"/>
  <c r="AA223" i="15"/>
  <c r="I223" i="15"/>
  <c r="O223" i="15" s="1"/>
  <c r="I382" i="15"/>
  <c r="O382" i="15" s="1"/>
  <c r="AA382" i="15"/>
  <c r="I286" i="15"/>
  <c r="O286" i="15" s="1"/>
  <c r="AB286" i="15"/>
  <c r="AG278" i="15"/>
  <c r="I279" i="15"/>
  <c r="O279" i="15" s="1"/>
  <c r="AA129" i="15"/>
  <c r="I129" i="15"/>
  <c r="O129" i="15" s="1"/>
  <c r="G14" i="15"/>
  <c r="G25" i="9" s="1"/>
  <c r="O14" i="15"/>
  <c r="I244" i="15"/>
  <c r="O244" i="15" s="1"/>
  <c r="AB244" i="15"/>
  <c r="I99" i="15"/>
  <c r="O99" i="15" s="1"/>
  <c r="AG98" i="15"/>
  <c r="AA501" i="15"/>
  <c r="I501" i="15"/>
  <c r="O501" i="15" s="1"/>
  <c r="AA480" i="15"/>
  <c r="I480" i="15"/>
  <c r="O480" i="15" s="1"/>
  <c r="H174" i="6"/>
  <c r="H130" i="6"/>
  <c r="H91" i="6"/>
  <c r="H57" i="6"/>
  <c r="L57" i="6" s="1"/>
  <c r="H12" i="6"/>
  <c r="AF316" i="15"/>
  <c r="AG270" i="15"/>
  <c r="AA190" i="15"/>
  <c r="G155" i="15"/>
  <c r="G326" i="9" s="1"/>
  <c r="N326" i="9" s="1"/>
  <c r="G9" i="15"/>
  <c r="G9" i="9" s="1"/>
  <c r="I9" i="9" s="1"/>
  <c r="K135" i="11"/>
  <c r="L135" i="11" s="1"/>
  <c r="H94" i="6"/>
  <c r="H738" i="9" s="1"/>
  <c r="I738" i="9" s="1"/>
  <c r="H167" i="6"/>
  <c r="L167" i="6" s="1"/>
  <c r="H54" i="6"/>
  <c r="H479" i="9" s="1"/>
  <c r="O479" i="9" s="1"/>
  <c r="H179" i="6"/>
  <c r="H575" i="9" s="1"/>
  <c r="O575" i="9" s="1"/>
  <c r="H126" i="6"/>
  <c r="L126" i="6" s="1"/>
  <c r="H7" i="6"/>
  <c r="I462" i="15"/>
  <c r="O462" i="15" s="1"/>
  <c r="I126" i="15"/>
  <c r="G126" i="15" s="1"/>
  <c r="G274" i="9" s="1"/>
  <c r="AG13" i="15"/>
  <c r="H158" i="6"/>
  <c r="H86" i="6"/>
  <c r="H852" i="9" s="1"/>
  <c r="I852" i="9" s="1"/>
  <c r="P852" i="9" s="1"/>
  <c r="H4" i="6"/>
  <c r="H75" i="9" s="1"/>
  <c r="O75" i="9" s="1"/>
  <c r="G196" i="15"/>
  <c r="G429" i="9" s="1"/>
  <c r="I429" i="9" s="1"/>
  <c r="G178" i="15"/>
  <c r="G385" i="9" s="1"/>
  <c r="N385" i="9" s="1"/>
  <c r="I69" i="15"/>
  <c r="O69" i="15" s="1"/>
  <c r="J24" i="18"/>
  <c r="H138" i="6"/>
  <c r="H63" i="6"/>
  <c r="H544" i="9" s="1"/>
  <c r="H88" i="6"/>
  <c r="H978" i="9" s="1"/>
  <c r="I978" i="9" s="1"/>
  <c r="H200" i="6"/>
  <c r="L200" i="6" s="1"/>
  <c r="H120" i="6"/>
  <c r="H792" i="9" s="1"/>
  <c r="I792" i="9" s="1"/>
  <c r="H52" i="6"/>
  <c r="L52" i="6" s="1"/>
  <c r="G462" i="15"/>
  <c r="G966" i="9" s="1"/>
  <c r="N966" i="9" s="1"/>
  <c r="N968" i="9" s="1"/>
  <c r="M127" i="12" s="1"/>
  <c r="N127" i="12" s="1"/>
  <c r="H199" i="6"/>
  <c r="H156" i="6"/>
  <c r="H118" i="6"/>
  <c r="H780" i="9" s="1"/>
  <c r="I780" i="9" s="1"/>
  <c r="P780" i="9" s="1"/>
  <c r="H82" i="6"/>
  <c r="H822" i="9" s="1"/>
  <c r="H46" i="6"/>
  <c r="AB274" i="15"/>
  <c r="G190" i="15"/>
  <c r="G417" i="9" s="1"/>
  <c r="O965" i="9"/>
  <c r="AB307" i="15"/>
  <c r="AD44" i="15"/>
  <c r="H193" i="6"/>
  <c r="H909" i="9" s="1"/>
  <c r="I909" i="9" s="1"/>
  <c r="P909" i="9" s="1"/>
  <c r="H77" i="6"/>
  <c r="L77" i="6" s="1"/>
  <c r="I466" i="15"/>
  <c r="O466" i="15" s="1"/>
  <c r="H151" i="6"/>
  <c r="H42" i="6"/>
  <c r="O562" i="9"/>
  <c r="H190" i="6"/>
  <c r="H149" i="6"/>
  <c r="H107" i="6"/>
  <c r="H23" i="9" s="1"/>
  <c r="H75" i="6"/>
  <c r="H31" i="6"/>
  <c r="H416" i="9" s="1"/>
  <c r="I416" i="9" s="1"/>
  <c r="AA453" i="15"/>
  <c r="AA181" i="15"/>
  <c r="AA60" i="15"/>
  <c r="AH30" i="15"/>
  <c r="H189" i="6"/>
  <c r="H891" i="9" s="1"/>
  <c r="I891" i="9" s="1"/>
  <c r="H145" i="6"/>
  <c r="L145" i="6" s="1"/>
  <c r="H105" i="6"/>
  <c r="H70" i="6"/>
  <c r="L70" i="6" s="1"/>
  <c r="H30" i="6"/>
  <c r="I325" i="15"/>
  <c r="O325" i="15" s="1"/>
  <c r="G199" i="15"/>
  <c r="G435" i="9" s="1"/>
  <c r="I123" i="15"/>
  <c r="O123" i="15" s="1"/>
  <c r="H114" i="6"/>
  <c r="L114" i="6" s="1"/>
  <c r="AA388" i="15"/>
  <c r="G214" i="15"/>
  <c r="G466" i="9" s="1"/>
  <c r="I466" i="9" s="1"/>
  <c r="G51" i="15"/>
  <c r="G88" i="9" s="1"/>
  <c r="I88" i="9" s="1"/>
  <c r="H183" i="6"/>
  <c r="L183" i="6" s="1"/>
  <c r="H142" i="6"/>
  <c r="H104" i="6"/>
  <c r="H67" i="9" s="1"/>
  <c r="H68" i="6"/>
  <c r="L68" i="6" s="1"/>
  <c r="H27" i="6"/>
  <c r="L27" i="6" s="1"/>
  <c r="G470" i="15"/>
  <c r="G981" i="9" s="1"/>
  <c r="N981" i="9" s="1"/>
  <c r="G388" i="15"/>
  <c r="G859" i="9" s="1"/>
  <c r="AA376" i="15"/>
  <c r="G181" i="15"/>
  <c r="G395" i="9" s="1"/>
  <c r="N395" i="9" s="1"/>
  <c r="N397" i="9" s="1"/>
  <c r="M50" i="12" s="1"/>
  <c r="N50" i="12" s="1"/>
  <c r="I54" i="15"/>
  <c r="O54" i="15" s="1"/>
  <c r="J61" i="17"/>
  <c r="H17" i="6"/>
  <c r="H198" i="9" s="1"/>
  <c r="I198" i="9" s="1"/>
  <c r="P198" i="9" s="1"/>
  <c r="I44" i="15"/>
  <c r="O44" i="15" s="1"/>
  <c r="O9" i="9"/>
  <c r="H175" i="6"/>
  <c r="H131" i="6"/>
  <c r="L131" i="6" s="1"/>
  <c r="H92" i="6"/>
  <c r="H726" i="9" s="1"/>
  <c r="I726" i="9" s="1"/>
  <c r="H60" i="6"/>
  <c r="H528" i="9" s="1"/>
  <c r="H14" i="6"/>
  <c r="H167" i="9" s="1"/>
  <c r="AC167" i="9" s="1"/>
  <c r="AC170" i="9" s="1"/>
  <c r="G271" i="15"/>
  <c r="G605" i="9" s="1"/>
  <c r="AA196" i="15"/>
  <c r="I263" i="15"/>
  <c r="O263" i="15" s="1"/>
  <c r="AG262" i="15"/>
  <c r="AA102" i="15"/>
  <c r="I102" i="15"/>
  <c r="O102" i="15" s="1"/>
  <c r="I149" i="15"/>
  <c r="O149" i="15" s="1"/>
  <c r="AB149" i="15"/>
  <c r="I88" i="15"/>
  <c r="O88" i="15" s="1"/>
  <c r="AD88" i="15"/>
  <c r="AD73" i="15"/>
  <c r="I73" i="15"/>
  <c r="O73" i="15" s="1"/>
  <c r="I340" i="15"/>
  <c r="AB340" i="15"/>
  <c r="I290" i="15"/>
  <c r="O290" i="15" s="1"/>
  <c r="AB290" i="15"/>
  <c r="I262" i="15"/>
  <c r="O262" i="15" s="1"/>
  <c r="AB262" i="15"/>
  <c r="I220" i="15"/>
  <c r="O220" i="15" s="1"/>
  <c r="AA220" i="15"/>
  <c r="I211" i="15"/>
  <c r="O211" i="15" s="1"/>
  <c r="AA211" i="15"/>
  <c r="I489" i="15"/>
  <c r="O489" i="15" s="1"/>
  <c r="AA489" i="15"/>
  <c r="I313" i="15"/>
  <c r="O313" i="15" s="1"/>
  <c r="AB313" i="15"/>
  <c r="I282" i="15"/>
  <c r="O282" i="15" s="1"/>
  <c r="AB282" i="15"/>
  <c r="I355" i="15"/>
  <c r="O355" i="15" s="1"/>
  <c r="AA355" i="15"/>
  <c r="AB304" i="15"/>
  <c r="I304" i="15"/>
  <c r="I93" i="15"/>
  <c r="O93" i="15" s="1"/>
  <c r="AD93" i="15"/>
  <c r="K136" i="11"/>
  <c r="L136" i="11" s="1"/>
  <c r="I492" i="15"/>
  <c r="O492" i="15" s="1"/>
  <c r="AA492" i="15"/>
  <c r="I278" i="15"/>
  <c r="O278" i="15" s="1"/>
  <c r="AB278" i="15"/>
  <c r="I208" i="15"/>
  <c r="O208" i="15" s="1"/>
  <c r="AA208" i="15"/>
  <c r="G88" i="15"/>
  <c r="G181" i="9" s="1"/>
  <c r="AB294" i="15"/>
  <c r="I294" i="15"/>
  <c r="O294" i="15" s="1"/>
  <c r="AA205" i="15"/>
  <c r="I205" i="15"/>
  <c r="O205" i="15" s="1"/>
  <c r="G163" i="15"/>
  <c r="G339" i="9" s="1"/>
  <c r="N339" i="9" s="1"/>
  <c r="N341" i="9" s="1"/>
  <c r="M44" i="12" s="1"/>
  <c r="N44" i="12" s="1"/>
  <c r="I20" i="15"/>
  <c r="O20" i="15" s="1"/>
  <c r="AG20" i="15"/>
  <c r="I391" i="15"/>
  <c r="O391" i="15" s="1"/>
  <c r="AA391" i="15"/>
  <c r="I66" i="15"/>
  <c r="O66" i="15" s="1"/>
  <c r="AA66" i="15"/>
  <c r="H194" i="6"/>
  <c r="H181" i="6"/>
  <c r="L181" i="6" s="1"/>
  <c r="H168" i="6"/>
  <c r="H157" i="6"/>
  <c r="H143" i="6"/>
  <c r="L143" i="6" s="1"/>
  <c r="L118" i="6"/>
  <c r="H106" i="6"/>
  <c r="L92" i="6"/>
  <c r="H81" i="6"/>
  <c r="H69" i="6"/>
  <c r="H58" i="6"/>
  <c r="H511" i="9" s="1"/>
  <c r="I511" i="9" s="1"/>
  <c r="H44" i="6"/>
  <c r="L44" i="6" s="1"/>
  <c r="H32" i="6"/>
  <c r="H422" i="9" s="1"/>
  <c r="H18" i="6"/>
  <c r="H5" i="6"/>
  <c r="G504" i="15"/>
  <c r="G1048" i="9" s="1"/>
  <c r="G364" i="15"/>
  <c r="G811" i="9" s="1"/>
  <c r="N811" i="9" s="1"/>
  <c r="I349" i="15"/>
  <c r="O349" i="15" s="1"/>
  <c r="I232" i="15"/>
  <c r="O232" i="15" s="1"/>
  <c r="AA199" i="15"/>
  <c r="G114" i="15"/>
  <c r="G242" i="9" s="1"/>
  <c r="N242" i="9" s="1"/>
  <c r="N244" i="9" s="1"/>
  <c r="M31" i="12" s="1"/>
  <c r="N31" i="12" s="1"/>
  <c r="I74" i="15"/>
  <c r="AG9" i="15"/>
  <c r="J51" i="18"/>
  <c r="L80" i="6"/>
  <c r="I139" i="15"/>
  <c r="O139" i="15" s="1"/>
  <c r="O126" i="15"/>
  <c r="G93" i="15"/>
  <c r="G191" i="9" s="1"/>
  <c r="I191" i="9" s="1"/>
  <c r="L1071" i="9"/>
  <c r="P1071" i="9" s="1"/>
  <c r="O1059" i="9"/>
  <c r="L218" i="6"/>
  <c r="H203" i="6"/>
  <c r="H905" i="9" s="1"/>
  <c r="H192" i="6"/>
  <c r="H178" i="6"/>
  <c r="H154" i="6"/>
  <c r="H140" i="6"/>
  <c r="H129" i="6"/>
  <c r="H295" i="9" s="1"/>
  <c r="H103" i="6"/>
  <c r="H63" i="9" s="1"/>
  <c r="I63" i="9" s="1"/>
  <c r="P63" i="9" s="1"/>
  <c r="H90" i="6"/>
  <c r="H858" i="9" s="1"/>
  <c r="I858" i="9" s="1"/>
  <c r="H79" i="6"/>
  <c r="H804" i="9" s="1"/>
  <c r="O804" i="9" s="1"/>
  <c r="H67" i="6"/>
  <c r="H594" i="9" s="1"/>
  <c r="H56" i="6"/>
  <c r="L56" i="6" s="1"/>
  <c r="H41" i="6"/>
  <c r="H452" i="9" s="1"/>
  <c r="O452" i="9" s="1"/>
  <c r="I516" i="15"/>
  <c r="O516" i="15" s="1"/>
  <c r="AA367" i="15"/>
  <c r="G355" i="15"/>
  <c r="G793" i="9" s="1"/>
  <c r="N793" i="9" s="1"/>
  <c r="G145" i="15"/>
  <c r="G312" i="9" s="1"/>
  <c r="I63" i="15"/>
  <c r="O63" i="15" s="1"/>
  <c r="J69" i="18"/>
  <c r="P1029" i="9"/>
  <c r="J25" i="18"/>
  <c r="H202" i="6"/>
  <c r="L202" i="6" s="1"/>
  <c r="H191" i="6"/>
  <c r="L191" i="6" s="1"/>
  <c r="H177" i="6"/>
  <c r="H166" i="6"/>
  <c r="L166" i="6" s="1"/>
  <c r="H153" i="6"/>
  <c r="AB953" i="9" s="1"/>
  <c r="H128" i="6"/>
  <c r="L128" i="6" s="1"/>
  <c r="H116" i="6"/>
  <c r="H102" i="6"/>
  <c r="H66" i="6"/>
  <c r="H568" i="9" s="1"/>
  <c r="O568" i="9" s="1"/>
  <c r="H55" i="6"/>
  <c r="L55" i="6" s="1"/>
  <c r="H40" i="6"/>
  <c r="H29" i="6"/>
  <c r="L29" i="6" s="1"/>
  <c r="H16" i="6"/>
  <c r="H187" i="9" s="1"/>
  <c r="O187" i="9" s="1"/>
  <c r="AA507" i="15"/>
  <c r="G453" i="15"/>
  <c r="G948" i="9" s="1"/>
  <c r="N948" i="9" s="1"/>
  <c r="N950" i="9" s="1"/>
  <c r="M124" i="12" s="1"/>
  <c r="N124" i="12" s="1"/>
  <c r="O947" i="9"/>
  <c r="K621" i="9"/>
  <c r="O621" i="9" s="1"/>
  <c r="L217" i="6"/>
  <c r="H201" i="6"/>
  <c r="L190" i="6"/>
  <c r="H176" i="6"/>
  <c r="H165" i="6"/>
  <c r="H152" i="6"/>
  <c r="H139" i="6"/>
  <c r="L139" i="6" s="1"/>
  <c r="H127" i="6"/>
  <c r="H279" i="9" s="1"/>
  <c r="O279" i="9" s="1"/>
  <c r="H115" i="6"/>
  <c r="H64" i="9" s="1"/>
  <c r="I64" i="9" s="1"/>
  <c r="P64" i="9" s="1"/>
  <c r="H101" i="6"/>
  <c r="H60" i="9" s="1"/>
  <c r="H89" i="6"/>
  <c r="H78" i="6"/>
  <c r="L65" i="6"/>
  <c r="L54" i="6"/>
  <c r="H39" i="6"/>
  <c r="L39" i="6" s="1"/>
  <c r="H28" i="6"/>
  <c r="H331" i="9" s="1"/>
  <c r="H15" i="6"/>
  <c r="H177" i="9" s="1"/>
  <c r="AC177" i="9" s="1"/>
  <c r="AC180" i="9" s="1"/>
  <c r="G489" i="15"/>
  <c r="G1018" i="9" s="1"/>
  <c r="N1018" i="9" s="1"/>
  <c r="N1020" i="9" s="1"/>
  <c r="M135" i="12" s="1"/>
  <c r="N135" i="12" s="1"/>
  <c r="G316" i="15"/>
  <c r="G713" i="9" s="1"/>
  <c r="G290" i="15"/>
  <c r="G647" i="9" s="1"/>
  <c r="N647" i="9" s="1"/>
  <c r="N649" i="9" s="1"/>
  <c r="M83" i="12" s="1"/>
  <c r="N83" i="12" s="1"/>
  <c r="G244" i="15"/>
  <c r="G546" i="9" s="1"/>
  <c r="G223" i="15"/>
  <c r="G490" i="9" s="1"/>
  <c r="G205" i="15"/>
  <c r="G447" i="9" s="1"/>
  <c r="I30" i="15"/>
  <c r="O30" i="15" s="1"/>
  <c r="K688" i="9"/>
  <c r="O688" i="9" s="1"/>
  <c r="I361" i="15"/>
  <c r="O361" i="15" s="1"/>
  <c r="O935" i="9"/>
  <c r="L216" i="6"/>
  <c r="L189" i="6"/>
  <c r="L174" i="6"/>
  <c r="H164" i="6"/>
  <c r="H150" i="6"/>
  <c r="H137" i="6"/>
  <c r="H125" i="6"/>
  <c r="H113" i="6"/>
  <c r="H100" i="6"/>
  <c r="H87" i="6"/>
  <c r="L87" i="6" s="1"/>
  <c r="H76" i="6"/>
  <c r="H701" i="9" s="1"/>
  <c r="H64" i="6"/>
  <c r="L64" i="6" s="1"/>
  <c r="H53" i="6"/>
  <c r="L53" i="6" s="1"/>
  <c r="H38" i="6"/>
  <c r="L38" i="6" s="1"/>
  <c r="H26" i="6"/>
  <c r="H317" i="9" s="1"/>
  <c r="H13" i="6"/>
  <c r="G367" i="15"/>
  <c r="G817" i="9" s="1"/>
  <c r="G117" i="15"/>
  <c r="G250" i="9" s="1"/>
  <c r="N250" i="9" s="1"/>
  <c r="O1017" i="9"/>
  <c r="G294" i="15"/>
  <c r="G655" i="9" s="1"/>
  <c r="K162" i="11"/>
  <c r="L162" i="11" s="1"/>
  <c r="N795" i="9"/>
  <c r="M104" i="12" s="1"/>
  <c r="N104" i="12" s="1"/>
  <c r="H188" i="6"/>
  <c r="H136" i="6"/>
  <c r="H74" i="6"/>
  <c r="H686" i="9" s="1"/>
  <c r="I686" i="9" s="1"/>
  <c r="P686" i="9" s="1"/>
  <c r="H37" i="6"/>
  <c r="L37" i="6" s="1"/>
  <c r="G307" i="15"/>
  <c r="G688" i="9" s="1"/>
  <c r="I688" i="9" s="1"/>
  <c r="AA214" i="15"/>
  <c r="G169" i="15"/>
  <c r="G355" i="9" s="1"/>
  <c r="N965" i="9"/>
  <c r="K163" i="11"/>
  <c r="L163" i="11" s="1"/>
  <c r="G149" i="15"/>
  <c r="G318" i="9" s="1"/>
  <c r="N318" i="9" s="1"/>
  <c r="H173" i="6"/>
  <c r="AB1065" i="9" s="1"/>
  <c r="H124" i="6"/>
  <c r="H256" i="9" s="1"/>
  <c r="H98" i="6"/>
  <c r="L98" i="6" s="1"/>
  <c r="H51" i="6"/>
  <c r="H401" i="9" s="1"/>
  <c r="I401" i="9" s="1"/>
  <c r="P401" i="9" s="1"/>
  <c r="H123" i="6"/>
  <c r="H248" i="9" s="1"/>
  <c r="I248" i="9" s="1"/>
  <c r="P248" i="9" s="1"/>
  <c r="H11" i="6"/>
  <c r="L11" i="6" s="1"/>
  <c r="AB337" i="15"/>
  <c r="G84" i="15"/>
  <c r="G172" i="9" s="1"/>
  <c r="M161" i="11"/>
  <c r="N161" i="11" s="1"/>
  <c r="J14" i="18"/>
  <c r="J79" i="18"/>
  <c r="H197" i="6"/>
  <c r="H186" i="6"/>
  <c r="H913" i="9" s="1"/>
  <c r="H172" i="6"/>
  <c r="H161" i="6"/>
  <c r="L161" i="6" s="1"/>
  <c r="H147" i="6"/>
  <c r="H134" i="6"/>
  <c r="H122" i="6"/>
  <c r="H240" i="9" s="1"/>
  <c r="H110" i="6"/>
  <c r="H40" i="9" s="1"/>
  <c r="H96" i="6"/>
  <c r="H84" i="6"/>
  <c r="H834" i="9" s="1"/>
  <c r="O834" i="9" s="1"/>
  <c r="H72" i="6"/>
  <c r="H49" i="6"/>
  <c r="H344" i="9" s="1"/>
  <c r="I344" i="9" s="1"/>
  <c r="H22" i="6"/>
  <c r="H10" i="6"/>
  <c r="AA470" i="15"/>
  <c r="I287" i="15"/>
  <c r="O287" i="15" s="1"/>
  <c r="O214" i="15"/>
  <c r="I159" i="15"/>
  <c r="AB154" i="15"/>
  <c r="G102" i="15"/>
  <c r="G210" i="9" s="1"/>
  <c r="I210" i="9" s="1"/>
  <c r="AG83" i="15"/>
  <c r="H527" i="9"/>
  <c r="I527" i="9" s="1"/>
  <c r="H198" i="6"/>
  <c r="H148" i="6"/>
  <c r="H111" i="6"/>
  <c r="H73" i="6"/>
  <c r="H678" i="9" s="1"/>
  <c r="O678" i="9" s="1"/>
  <c r="H62" i="6"/>
  <c r="H23" i="6"/>
  <c r="H185" i="6"/>
  <c r="H911" i="9" s="1"/>
  <c r="H171" i="6"/>
  <c r="L171" i="6" s="1"/>
  <c r="H160" i="6"/>
  <c r="H146" i="6"/>
  <c r="H121" i="6"/>
  <c r="H231" i="9" s="1"/>
  <c r="H109" i="6"/>
  <c r="H39" i="9" s="1"/>
  <c r="H83" i="6"/>
  <c r="H828" i="9" s="1"/>
  <c r="H71" i="6"/>
  <c r="L71" i="6" s="1"/>
  <c r="H61" i="6"/>
  <c r="L61" i="6" s="1"/>
  <c r="H48" i="6"/>
  <c r="H338" i="9" s="1"/>
  <c r="O338" i="9" s="1"/>
  <c r="H35" i="6"/>
  <c r="L35" i="6" s="1"/>
  <c r="H21" i="6"/>
  <c r="H9" i="6"/>
  <c r="H121" i="9" s="1"/>
  <c r="AA504" i="15"/>
  <c r="AA364" i="15"/>
  <c r="G337" i="15"/>
  <c r="G757" i="9" s="1"/>
  <c r="AA172" i="15"/>
  <c r="I135" i="15"/>
  <c r="O135" i="15" s="1"/>
  <c r="AA108" i="15"/>
  <c r="I45" i="15"/>
  <c r="O45" i="15" s="1"/>
  <c r="I17" i="15"/>
  <c r="J38" i="18"/>
  <c r="J80" i="18" s="1"/>
  <c r="N80" i="18" s="1"/>
  <c r="O80" i="18" s="1"/>
  <c r="P80" i="18" s="1"/>
  <c r="H163" i="6"/>
  <c r="L163" i="6" s="1"/>
  <c r="H112" i="6"/>
  <c r="H404" i="9" s="1"/>
  <c r="H24" i="6"/>
  <c r="H303" i="9" s="1"/>
  <c r="I303" i="9" s="1"/>
  <c r="H187" i="6"/>
  <c r="L187" i="6" s="1"/>
  <c r="H162" i="6"/>
  <c r="AB1023" i="9" s="1"/>
  <c r="H135" i="6"/>
  <c r="H97" i="6"/>
  <c r="H85" i="6"/>
  <c r="H50" i="6"/>
  <c r="H362" i="9" s="1"/>
  <c r="H36" i="6"/>
  <c r="H196" i="6"/>
  <c r="H184" i="6"/>
  <c r="H652" i="9" s="1"/>
  <c r="AC652" i="9" s="1"/>
  <c r="AC654" i="9" s="1"/>
  <c r="H170" i="6"/>
  <c r="H159" i="6"/>
  <c r="AB1005" i="9" s="1"/>
  <c r="H133" i="6"/>
  <c r="L133" i="6" s="1"/>
  <c r="H108" i="6"/>
  <c r="H95" i="6"/>
  <c r="L82" i="6"/>
  <c r="L60" i="6"/>
  <c r="H47" i="6"/>
  <c r="L47" i="6" s="1"/>
  <c r="H34" i="6"/>
  <c r="H434" i="9" s="1"/>
  <c r="I434" i="9" s="1"/>
  <c r="H20" i="6"/>
  <c r="L20" i="6" s="1"/>
  <c r="H8" i="6"/>
  <c r="L8" i="6" s="1"/>
  <c r="AA466" i="15"/>
  <c r="AA379" i="15"/>
  <c r="I241" i="15"/>
  <c r="AA114" i="15"/>
  <c r="N117" i="9"/>
  <c r="M17" i="12" s="1"/>
  <c r="N17" i="12" s="1"/>
  <c r="G220" i="15"/>
  <c r="G482" i="9" s="1"/>
  <c r="N482" i="9" s="1"/>
  <c r="G208" i="15"/>
  <c r="G453" i="9" s="1"/>
  <c r="N453" i="9" s="1"/>
  <c r="N455" i="9" s="1"/>
  <c r="M59" i="12" s="1"/>
  <c r="N59" i="12" s="1"/>
  <c r="N236" i="9"/>
  <c r="M30" i="12" s="1"/>
  <c r="N30" i="12" s="1"/>
  <c r="L1023" i="9"/>
  <c r="O23" i="9"/>
  <c r="H182" i="6"/>
  <c r="H619" i="9" s="1"/>
  <c r="I619" i="9" s="1"/>
  <c r="P619" i="9" s="1"/>
  <c r="H169" i="6"/>
  <c r="H144" i="6"/>
  <c r="H132" i="6"/>
  <c r="H119" i="6"/>
  <c r="H93" i="6"/>
  <c r="H732" i="9" s="1"/>
  <c r="H59" i="6"/>
  <c r="H520" i="9" s="1"/>
  <c r="H45" i="6"/>
  <c r="L45" i="6" s="1"/>
  <c r="H33" i="6"/>
  <c r="H19" i="6"/>
  <c r="H215" i="9" s="1"/>
  <c r="I215" i="9" s="1"/>
  <c r="P215" i="9" s="1"/>
  <c r="I447" i="15"/>
  <c r="O447" i="15" s="1"/>
  <c r="AA436" i="15"/>
  <c r="AG405" i="15"/>
  <c r="G379" i="15"/>
  <c r="G841" i="9" s="1"/>
  <c r="I120" i="15"/>
  <c r="O120" i="15" s="1"/>
  <c r="AA57" i="15"/>
  <c r="J79" i="17"/>
  <c r="J51" i="17"/>
  <c r="J14" i="17"/>
  <c r="J24" i="17"/>
  <c r="J38" i="17"/>
  <c r="J69" i="17"/>
  <c r="N25" i="18"/>
  <c r="J25" i="17"/>
  <c r="L204" i="6"/>
  <c r="L84" i="6"/>
  <c r="AB965" i="9"/>
  <c r="L212" i="6"/>
  <c r="L150" i="6"/>
  <c r="L66" i="6"/>
  <c r="L49" i="6"/>
  <c r="L32" i="6"/>
  <c r="L14" i="6"/>
  <c r="H874" i="9"/>
  <c r="I874" i="9" s="1"/>
  <c r="P874" i="9" s="1"/>
  <c r="L165" i="6"/>
  <c r="L130" i="6"/>
  <c r="L94" i="6"/>
  <c r="K30" i="9"/>
  <c r="L43" i="6"/>
  <c r="K696" i="9"/>
  <c r="O696" i="9" s="1"/>
  <c r="H440" i="9"/>
  <c r="O440" i="9" s="1"/>
  <c r="L208" i="6"/>
  <c r="L197" i="6"/>
  <c r="K757" i="9"/>
  <c r="O757" i="9" s="1"/>
  <c r="L76" i="6"/>
  <c r="L219" i="6"/>
  <c r="L90" i="6"/>
  <c r="L23" i="6"/>
  <c r="L141" i="6"/>
  <c r="L107" i="6"/>
  <c r="H914" i="9"/>
  <c r="AC914" i="9" s="1"/>
  <c r="K579" i="9"/>
  <c r="O579" i="9" s="1"/>
  <c r="K622" i="9"/>
  <c r="K5" i="9"/>
  <c r="O5" i="9" s="1"/>
  <c r="H636" i="9"/>
  <c r="O527" i="9"/>
  <c r="L193" i="6"/>
  <c r="L175" i="6"/>
  <c r="L110" i="6"/>
  <c r="H352" i="9"/>
  <c r="O352" i="9" s="1"/>
  <c r="K70" i="9"/>
  <c r="O70" i="9" s="1"/>
  <c r="O780" i="9"/>
  <c r="AB1041" i="9"/>
  <c r="K899" i="9"/>
  <c r="O899" i="9" s="1"/>
  <c r="L154" i="6"/>
  <c r="L104" i="6"/>
  <c r="L88" i="6"/>
  <c r="L59" i="6"/>
  <c r="K304" i="9"/>
  <c r="K24" i="9"/>
  <c r="O24" i="9" s="1"/>
  <c r="L153" i="6"/>
  <c r="K587" i="9"/>
  <c r="O587" i="9" s="1"/>
  <c r="O362" i="9"/>
  <c r="I362" i="9"/>
  <c r="P362" i="9" s="1"/>
  <c r="O980" i="9"/>
  <c r="H576" i="9"/>
  <c r="H601" i="9"/>
  <c r="I601" i="9" s="1"/>
  <c r="P601" i="9" s="1"/>
  <c r="H178" i="9"/>
  <c r="I178" i="9" s="1"/>
  <c r="P178" i="9" s="1"/>
  <c r="O177" i="9"/>
  <c r="I177" i="9"/>
  <c r="L179" i="6"/>
  <c r="L149" i="6"/>
  <c r="L117" i="6"/>
  <c r="K546" i="9"/>
  <c r="H892" i="9"/>
  <c r="L176" i="6"/>
  <c r="K751" i="9"/>
  <c r="O751" i="9" s="1"/>
  <c r="H324" i="9"/>
  <c r="I324" i="9" s="1"/>
  <c r="H702" i="9"/>
  <c r="I702" i="9" s="1"/>
  <c r="H168" i="9"/>
  <c r="O168" i="9" s="1"/>
  <c r="H400" i="9"/>
  <c r="O400" i="9" s="1"/>
  <c r="H878" i="9"/>
  <c r="O878" i="9" s="1"/>
  <c r="I23" i="9"/>
  <c r="P23" i="9" s="1"/>
  <c r="L210" i="6"/>
  <c r="L156" i="6"/>
  <c r="L140" i="6"/>
  <c r="L109" i="6"/>
  <c r="L15" i="6"/>
  <c r="K745" i="9"/>
  <c r="O745" i="9" s="1"/>
  <c r="O167" i="9"/>
  <c r="O422" i="9"/>
  <c r="I422" i="9"/>
  <c r="P422" i="9" s="1"/>
  <c r="AC701" i="9"/>
  <c r="AC704" i="9" s="1"/>
  <c r="I701" i="9"/>
  <c r="P701" i="9" s="1"/>
  <c r="O701" i="9"/>
  <c r="O39" i="9"/>
  <c r="I39" i="9"/>
  <c r="P39" i="9" s="1"/>
  <c r="K823" i="9"/>
  <c r="O823" i="9" s="1"/>
  <c r="K115" i="9"/>
  <c r="L115" i="9" s="1"/>
  <c r="AD117" i="9" s="1"/>
  <c r="K781" i="9"/>
  <c r="O781" i="9" s="1"/>
  <c r="K250" i="9"/>
  <c r="O250" i="9" s="1"/>
  <c r="O416" i="9"/>
  <c r="K1060" i="9"/>
  <c r="O1060" i="9" s="1"/>
  <c r="K948" i="9"/>
  <c r="O948" i="9" s="1"/>
  <c r="H560" i="9"/>
  <c r="I560" i="9" s="1"/>
  <c r="K656" i="9"/>
  <c r="O656" i="9" s="1"/>
  <c r="K960" i="9"/>
  <c r="O960" i="9" s="1"/>
  <c r="K918" i="9"/>
  <c r="O918" i="9" s="1"/>
  <c r="I559" i="9"/>
  <c r="P559" i="9" s="1"/>
  <c r="K458" i="9"/>
  <c r="O458" i="9" s="1"/>
  <c r="K1006" i="9"/>
  <c r="O1006" i="9" s="1"/>
  <c r="K447" i="9"/>
  <c r="O447" i="9" s="1"/>
  <c r="O30" i="9"/>
  <c r="K847" i="9"/>
  <c r="K835" i="9"/>
  <c r="O835" i="9" s="1"/>
  <c r="H635" i="9"/>
  <c r="I635" i="9" s="1"/>
  <c r="P635" i="9" s="1"/>
  <c r="K319" i="9"/>
  <c r="O319" i="9" s="1"/>
  <c r="I167" i="9"/>
  <c r="AB167" i="9" s="1"/>
  <c r="AB169" i="9" s="1"/>
  <c r="H169" i="9" s="1"/>
  <c r="K25" i="9"/>
  <c r="O25" i="9" s="1"/>
  <c r="H380" i="9"/>
  <c r="I380" i="9" s="1"/>
  <c r="K1072" i="9"/>
  <c r="O1072" i="9" s="1"/>
  <c r="K817" i="9"/>
  <c r="O817" i="9" s="1"/>
  <c r="K522" i="9"/>
  <c r="O522" i="9" s="1"/>
  <c r="H370" i="9"/>
  <c r="I370" i="9" s="1"/>
  <c r="O63" i="9"/>
  <c r="AB1071" i="9"/>
  <c r="L178" i="6"/>
  <c r="L31" i="6"/>
  <c r="AB959" i="9"/>
  <c r="H872" i="9"/>
  <c r="I872" i="9" s="1"/>
  <c r="P872" i="9" s="1"/>
  <c r="K775" i="9"/>
  <c r="O775" i="9" s="1"/>
  <c r="K605" i="9"/>
  <c r="O605" i="9" s="1"/>
  <c r="K441" i="9"/>
  <c r="O441" i="9" s="1"/>
  <c r="O52" i="9"/>
  <c r="K1066" i="9"/>
  <c r="O1066" i="9" s="1"/>
  <c r="K133" i="9"/>
  <c r="O133" i="9" s="1"/>
  <c r="K1042" i="9"/>
  <c r="O1042" i="9" s="1"/>
  <c r="K639" i="9"/>
  <c r="O639" i="9" s="1"/>
  <c r="K506" i="9"/>
  <c r="O506" i="9" s="1"/>
  <c r="K218" i="9"/>
  <c r="O218" i="9" s="1"/>
  <c r="K982" i="9"/>
  <c r="O982" i="9" s="1"/>
  <c r="O909" i="9"/>
  <c r="K811" i="9"/>
  <c r="O811" i="9" s="1"/>
  <c r="K588" i="9"/>
  <c r="O588" i="9" s="1"/>
  <c r="K325" i="9"/>
  <c r="O325" i="9" s="1"/>
  <c r="K49" i="9"/>
  <c r="O49" i="9" s="1"/>
  <c r="K538" i="9"/>
  <c r="O538" i="9" s="1"/>
  <c r="H971" i="9"/>
  <c r="K853" i="9"/>
  <c r="O853" i="9" s="1"/>
  <c r="K385" i="9"/>
  <c r="O385" i="9" s="1"/>
  <c r="K298" i="9"/>
  <c r="O298" i="9" s="1"/>
  <c r="K172" i="9"/>
  <c r="O172" i="9" s="1"/>
  <c r="K1054" i="9"/>
  <c r="L1054" i="9" s="1"/>
  <c r="AE1054" i="9" s="1"/>
  <c r="AE1056" i="9" s="1"/>
  <c r="AC1056" i="9" s="1"/>
  <c r="K192" i="9"/>
  <c r="O192" i="9" s="1"/>
  <c r="K79" i="9"/>
  <c r="O79" i="9" s="1"/>
  <c r="K981" i="9"/>
  <c r="O981" i="9" s="1"/>
  <c r="K799" i="9"/>
  <c r="O799" i="9" s="1"/>
  <c r="L173" i="6"/>
  <c r="L83" i="6"/>
  <c r="L24" i="6"/>
  <c r="K966" i="9"/>
  <c r="L966" i="9" s="1"/>
  <c r="K202" i="9"/>
  <c r="O202" i="9" s="1"/>
  <c r="K182" i="9"/>
  <c r="O182" i="9" s="1"/>
  <c r="K51" i="9"/>
  <c r="O51" i="9" s="1"/>
  <c r="K942" i="9"/>
  <c r="O942" i="9" s="1"/>
  <c r="K916" i="9"/>
  <c r="O916" i="9" s="1"/>
  <c r="H567" i="9"/>
  <c r="I567" i="9" s="1"/>
  <c r="H480" i="9"/>
  <c r="K326" i="9"/>
  <c r="L326" i="9" s="1"/>
  <c r="AE326" i="9" s="1"/>
  <c r="K490" i="9"/>
  <c r="O490" i="9" s="1"/>
  <c r="K282" i="9"/>
  <c r="O282" i="9" s="1"/>
  <c r="K841" i="9"/>
  <c r="H627" i="9"/>
  <c r="I627" i="9" s="1"/>
  <c r="I420" i="15"/>
  <c r="O420" i="15" s="1"/>
  <c r="AA420" i="15"/>
  <c r="I987" i="9"/>
  <c r="O987" i="9"/>
  <c r="L9" i="9"/>
  <c r="N9" i="9"/>
  <c r="N10" i="9" s="1"/>
  <c r="M5" i="12" s="1"/>
  <c r="G486" i="15"/>
  <c r="G1012" i="9" s="1"/>
  <c r="I1048" i="9"/>
  <c r="N1048" i="9"/>
  <c r="N1050" i="9" s="1"/>
  <c r="M140" i="12" s="1"/>
  <c r="N140" i="12" s="1"/>
  <c r="I655" i="9"/>
  <c r="N655" i="9"/>
  <c r="I513" i="15"/>
  <c r="AA513" i="15"/>
  <c r="G322" i="15"/>
  <c r="G727" i="9" s="1"/>
  <c r="I385" i="15"/>
  <c r="AA385" i="15"/>
  <c r="I184" i="15"/>
  <c r="O184" i="15" s="1"/>
  <c r="AA184" i="15"/>
  <c r="I181" i="9"/>
  <c r="N181" i="9"/>
  <c r="I98" i="15"/>
  <c r="AD98" i="15"/>
  <c r="L97" i="6"/>
  <c r="H756" i="9"/>
  <c r="I373" i="15"/>
  <c r="AA373" i="15"/>
  <c r="H488" i="9"/>
  <c r="H487" i="9"/>
  <c r="I298" i="15"/>
  <c r="O298" i="15" s="1"/>
  <c r="AB298" i="15"/>
  <c r="I32" i="15"/>
  <c r="O32" i="15" s="1"/>
  <c r="AG30" i="15"/>
  <c r="O1011" i="9"/>
  <c r="L1011" i="9"/>
  <c r="I913" i="9"/>
  <c r="P913" i="9" s="1"/>
  <c r="O913" i="9"/>
  <c r="I328" i="15"/>
  <c r="O328" i="15" s="1"/>
  <c r="AB328" i="15"/>
  <c r="H224" i="9"/>
  <c r="H873" i="9"/>
  <c r="H890" i="9"/>
  <c r="L201" i="6"/>
  <c r="L113" i="6"/>
  <c r="H993" i="9"/>
  <c r="H611" i="9"/>
  <c r="H610" i="9"/>
  <c r="I105" i="15"/>
  <c r="AA105" i="15"/>
  <c r="AC479" i="9"/>
  <c r="AC481" i="9" s="1"/>
  <c r="I479" i="9"/>
  <c r="O271" i="15"/>
  <c r="I459" i="15"/>
  <c r="AA459" i="15"/>
  <c r="N713" i="9"/>
  <c r="N715" i="9" s="1"/>
  <c r="M91" i="12" s="1"/>
  <c r="N91" i="12" s="1"/>
  <c r="I713" i="9"/>
  <c r="L567" i="9"/>
  <c r="P1023" i="9"/>
  <c r="H66" i="9"/>
  <c r="L108" i="6"/>
  <c r="AA132" i="15"/>
  <c r="I132" i="15"/>
  <c r="I6" i="15"/>
  <c r="AG6" i="15"/>
  <c r="H585" i="9"/>
  <c r="L180" i="6"/>
  <c r="AA238" i="15"/>
  <c r="I238" i="15"/>
  <c r="N25" i="9"/>
  <c r="I25" i="9"/>
  <c r="AB270" i="15"/>
  <c r="I270" i="15"/>
  <c r="G270" i="15" s="1"/>
  <c r="H157" i="9"/>
  <c r="H158" i="9"/>
  <c r="L13" i="6"/>
  <c r="AG257" i="15"/>
  <c r="I258" i="15"/>
  <c r="G258" i="15" s="1"/>
  <c r="AG88" i="15"/>
  <c r="G44" i="15"/>
  <c r="G69" i="9" s="1"/>
  <c r="H584" i="9"/>
  <c r="L99" i="6"/>
  <c r="H61" i="9"/>
  <c r="L10" i="6"/>
  <c r="H129" i="9"/>
  <c r="H130" i="9"/>
  <c r="N312" i="9"/>
  <c r="I312" i="9"/>
  <c r="AE115" i="9"/>
  <c r="AE117" i="9" s="1"/>
  <c r="AC117" i="9" s="1"/>
  <c r="L117" i="9"/>
  <c r="K17" i="12" s="1"/>
  <c r="L17" i="12" s="1"/>
  <c r="L144" i="6"/>
  <c r="L25" i="6"/>
  <c r="H310" i="9"/>
  <c r="AA352" i="15"/>
  <c r="I352" i="15"/>
  <c r="I319" i="15"/>
  <c r="O319" i="15" s="1"/>
  <c r="AF319" i="15"/>
  <c r="AG78" i="15"/>
  <c r="I79" i="15"/>
  <c r="H887" i="9"/>
  <c r="H870" i="9"/>
  <c r="I822" i="9"/>
  <c r="O822" i="9"/>
  <c r="I436" i="15"/>
  <c r="G361" i="15"/>
  <c r="G805" i="9" s="1"/>
  <c r="AA193" i="15"/>
  <c r="I193" i="15"/>
  <c r="L953" i="9"/>
  <c r="O953" i="9"/>
  <c r="L209" i="6"/>
  <c r="I370" i="15"/>
  <c r="O370" i="15" s="1"/>
  <c r="AA370" i="15"/>
  <c r="O159" i="15"/>
  <c r="G159" i="15"/>
  <c r="G332" i="9" s="1"/>
  <c r="I144" i="15"/>
  <c r="O144" i="15" s="1"/>
  <c r="AB144" i="15"/>
  <c r="G123" i="15"/>
  <c r="G266" i="9" s="1"/>
  <c r="I31" i="15"/>
  <c r="H239" i="9"/>
  <c r="L122" i="6"/>
  <c r="I544" i="9"/>
  <c r="P544" i="9" s="1"/>
  <c r="O544" i="9"/>
  <c r="AA498" i="15"/>
  <c r="I498" i="15"/>
  <c r="O498" i="15" s="1"/>
  <c r="I358" i="15"/>
  <c r="AA358" i="15"/>
  <c r="I385" i="9"/>
  <c r="G66" i="15"/>
  <c r="G133" i="9" s="1"/>
  <c r="H223" i="9"/>
  <c r="AA444" i="15"/>
  <c r="I444" i="15"/>
  <c r="AG149" i="15"/>
  <c r="I150" i="15"/>
  <c r="AA486" i="15"/>
  <c r="I486" i="15"/>
  <c r="O486" i="15" s="1"/>
  <c r="N859" i="9"/>
  <c r="I859" i="9"/>
  <c r="I247" i="15"/>
  <c r="AB247" i="15"/>
  <c r="G139" i="15"/>
  <c r="G304" i="9" s="1"/>
  <c r="P923" i="9"/>
  <c r="H47" i="9"/>
  <c r="L206" i="6"/>
  <c r="I495" i="15"/>
  <c r="AA495" i="15"/>
  <c r="I453" i="9"/>
  <c r="I334" i="15"/>
  <c r="O334" i="15" s="1"/>
  <c r="AB334" i="15"/>
  <c r="P935" i="9"/>
  <c r="N835" i="9"/>
  <c r="N837" i="9" s="1"/>
  <c r="M111" i="12" s="1"/>
  <c r="N111" i="12" s="1"/>
  <c r="I835" i="9"/>
  <c r="I322" i="15"/>
  <c r="O322" i="15" s="1"/>
  <c r="AB322" i="15"/>
  <c r="AD83" i="15"/>
  <c r="I83" i="15"/>
  <c r="I834" i="9"/>
  <c r="AG436" i="15"/>
  <c r="I438" i="15"/>
  <c r="L42" i="6"/>
  <c r="H350" i="9"/>
  <c r="L28" i="6"/>
  <c r="H148" i="9"/>
  <c r="L12" i="6"/>
  <c r="H147" i="9"/>
  <c r="I343" i="15"/>
  <c r="AA343" i="15"/>
  <c r="AB301" i="15"/>
  <c r="I301" i="15"/>
  <c r="AA163" i="15"/>
  <c r="L768" i="9"/>
  <c r="P726" i="9"/>
  <c r="I817" i="9"/>
  <c r="N817" i="9"/>
  <c r="N819" i="9" s="1"/>
  <c r="M108" i="12" s="1"/>
  <c r="N108" i="12" s="1"/>
  <c r="I326" i="9"/>
  <c r="O726" i="9"/>
  <c r="I318" i="9"/>
  <c r="I447" i="9"/>
  <c r="N447" i="9"/>
  <c r="I40" i="9"/>
  <c r="O40" i="9"/>
  <c r="L9" i="6"/>
  <c r="I274" i="9"/>
  <c r="N274" i="9"/>
  <c r="H908" i="9"/>
  <c r="L188" i="6"/>
  <c r="O828" i="9"/>
  <c r="I828" i="9"/>
  <c r="N387" i="9"/>
  <c r="M49" i="12" s="1"/>
  <c r="N49" i="12" s="1"/>
  <c r="I240" i="9"/>
  <c r="P240" i="9" s="1"/>
  <c r="O240" i="9"/>
  <c r="H750" i="9"/>
  <c r="L96" i="6"/>
  <c r="H893" i="9"/>
  <c r="H876" i="9"/>
  <c r="AG470" i="15"/>
  <c r="I471" i="15"/>
  <c r="O471" i="15" s="1"/>
  <c r="I1018" i="9"/>
  <c r="AA202" i="15"/>
  <c r="I202" i="15"/>
  <c r="L395" i="9"/>
  <c r="AE395" i="9" s="1"/>
  <c r="AE397" i="9" s="1"/>
  <c r="AC397" i="9" s="1"/>
  <c r="I229" i="15"/>
  <c r="AA229" i="15"/>
  <c r="AE436" i="15"/>
  <c r="L137" i="6"/>
  <c r="N417" i="9"/>
  <c r="N419" i="9" s="1"/>
  <c r="M53" i="12" s="1"/>
  <c r="N53" i="12" s="1"/>
  <c r="I417" i="9"/>
  <c r="AA477" i="15"/>
  <c r="I477" i="15"/>
  <c r="AJ30" i="15"/>
  <c r="I35" i="15"/>
  <c r="O35" i="15" s="1"/>
  <c r="O331" i="9"/>
  <c r="I331" i="9"/>
  <c r="I811" i="9"/>
  <c r="AA175" i="15"/>
  <c r="I175" i="15"/>
  <c r="O175" i="15" s="1"/>
  <c r="H644" i="9"/>
  <c r="H645" i="9"/>
  <c r="H504" i="9"/>
  <c r="H503" i="9"/>
  <c r="H879" i="9"/>
  <c r="H896" i="9"/>
  <c r="H139" i="9"/>
  <c r="H138" i="9"/>
  <c r="I331" i="15"/>
  <c r="O331" i="15" s="1"/>
  <c r="AB331" i="15"/>
  <c r="I257" i="15"/>
  <c r="AB257" i="15"/>
  <c r="I13" i="15"/>
  <c r="AB13" i="15"/>
  <c r="I980" i="9"/>
  <c r="P980" i="9" s="1"/>
  <c r="I231" i="9"/>
  <c r="AC231" i="9"/>
  <c r="AC233" i="9" s="1"/>
  <c r="O231" i="9"/>
  <c r="H363" i="9"/>
  <c r="H353" i="9"/>
  <c r="H373" i="9"/>
  <c r="L111" i="6"/>
  <c r="H403" i="9"/>
  <c r="P303" i="9"/>
  <c r="AG294" i="15"/>
  <c r="I295" i="15"/>
  <c r="G172" i="15"/>
  <c r="G365" i="9" s="1"/>
  <c r="G45" i="15"/>
  <c r="G70" i="9" s="1"/>
  <c r="AG44" i="15"/>
  <c r="O401" i="9"/>
  <c r="L155" i="6"/>
  <c r="H271" i="9"/>
  <c r="H272" i="9"/>
  <c r="I474" i="15"/>
  <c r="O474" i="15" s="1"/>
  <c r="AA474" i="15"/>
  <c r="I235" i="15"/>
  <c r="AA235" i="15"/>
  <c r="I226" i="15"/>
  <c r="O226" i="15" s="1"/>
  <c r="AA226" i="15"/>
  <c r="G154" i="15"/>
  <c r="G325" i="9" s="1"/>
  <c r="H393" i="9"/>
  <c r="H263" i="9"/>
  <c r="L125" i="6"/>
  <c r="H264" i="9"/>
  <c r="H103" i="9"/>
  <c r="L7" i="6"/>
  <c r="I510" i="15"/>
  <c r="O510" i="15" s="1"/>
  <c r="AA510" i="15"/>
  <c r="I456" i="15"/>
  <c r="O456" i="15" s="1"/>
  <c r="AA456" i="15"/>
  <c r="I217" i="15"/>
  <c r="O217" i="15" s="1"/>
  <c r="AA217" i="15"/>
  <c r="AG139" i="15"/>
  <c r="I140" i="15"/>
  <c r="P978" i="9"/>
  <c r="N861" i="9"/>
  <c r="M115" i="12" s="1"/>
  <c r="N115" i="12" s="1"/>
  <c r="O344" i="9"/>
  <c r="AB1059" i="9"/>
  <c r="L168" i="6"/>
  <c r="L22" i="6"/>
  <c r="I406" i="15"/>
  <c r="G286" i="15"/>
  <c r="G638" i="9" s="1"/>
  <c r="G63" i="15"/>
  <c r="G124" i="9" s="1"/>
  <c r="O978" i="9"/>
  <c r="L858" i="9"/>
  <c r="O858" i="9"/>
  <c r="O622" i="9"/>
  <c r="L138" i="6"/>
  <c r="O810" i="9"/>
  <c r="L36" i="6"/>
  <c r="H93" i="9"/>
  <c r="H94" i="9"/>
  <c r="G328" i="15"/>
  <c r="G739" i="9" s="1"/>
  <c r="I435" i="9"/>
  <c r="N435" i="9"/>
  <c r="N437" i="9" s="1"/>
  <c r="M56" i="12" s="1"/>
  <c r="N56" i="12" s="1"/>
  <c r="AA178" i="15"/>
  <c r="L959" i="9"/>
  <c r="O959" i="9"/>
  <c r="O1041" i="9"/>
  <c r="AB1053" i="9"/>
  <c r="I732" i="9"/>
  <c r="O732" i="9"/>
  <c r="H382" i="9"/>
  <c r="H372" i="9"/>
  <c r="H392" i="9"/>
  <c r="H402" i="9"/>
  <c r="H972" i="9"/>
  <c r="L50" i="6"/>
  <c r="H84" i="9"/>
  <c r="L5" i="6"/>
  <c r="O483" i="15"/>
  <c r="G483" i="15"/>
  <c r="G1006" i="9" s="1"/>
  <c r="I310" i="15"/>
  <c r="AB310" i="15"/>
  <c r="AA169" i="15"/>
  <c r="AA51" i="15"/>
  <c r="AB929" i="9"/>
  <c r="I774" i="9"/>
  <c r="K713" i="9"/>
  <c r="O713" i="9" s="1"/>
  <c r="H85" i="9"/>
  <c r="I981" i="9"/>
  <c r="K50" i="9"/>
  <c r="O50" i="9" s="1"/>
  <c r="I67" i="9"/>
  <c r="P67" i="9" s="1"/>
  <c r="O67" i="9"/>
  <c r="AB1047" i="9"/>
  <c r="P344" i="9"/>
  <c r="I914" i="9"/>
  <c r="P914" i="9" s="1"/>
  <c r="O914" i="9"/>
  <c r="P511" i="9"/>
  <c r="H383" i="9"/>
  <c r="M163" i="11"/>
  <c r="N163" i="11" s="1"/>
  <c r="N1054" i="9"/>
  <c r="N1056" i="9" s="1"/>
  <c r="M141" i="12" s="1"/>
  <c r="N141" i="12" s="1"/>
  <c r="I405" i="15"/>
  <c r="O405" i="15" s="1"/>
  <c r="G232" i="15"/>
  <c r="G514" i="9" s="1"/>
  <c r="P810" i="9"/>
  <c r="O511" i="9"/>
  <c r="AC511" i="9"/>
  <c r="AC513" i="9" s="1"/>
  <c r="P1017" i="9"/>
  <c r="O528" i="9"/>
  <c r="I528" i="9"/>
  <c r="AD529" i="9" s="1"/>
  <c r="P1059" i="9"/>
  <c r="O1005" i="9"/>
  <c r="AA405" i="15"/>
  <c r="N466" i="9"/>
  <c r="N468" i="9" s="1"/>
  <c r="M61" i="12" s="1"/>
  <c r="N61" i="12" s="1"/>
  <c r="AA187" i="15"/>
  <c r="I187" i="15"/>
  <c r="O187" i="15" s="1"/>
  <c r="I250" i="9"/>
  <c r="G69" i="15"/>
  <c r="G142" i="9" s="1"/>
  <c r="I234" i="9"/>
  <c r="P1005" i="9"/>
  <c r="K181" i="9"/>
  <c r="O181" i="9" s="1"/>
  <c r="K191" i="9"/>
  <c r="L213" i="6"/>
  <c r="K161" i="9"/>
  <c r="O161" i="9" s="1"/>
  <c r="K201" i="9"/>
  <c r="O201" i="9" s="1"/>
  <c r="K69" i="9"/>
  <c r="O69" i="9" s="1"/>
  <c r="K171" i="9"/>
  <c r="O171" i="9" s="1"/>
  <c r="H894" i="9"/>
  <c r="H888" i="9"/>
  <c r="H877" i="9"/>
  <c r="H68" i="9"/>
  <c r="L105" i="6"/>
  <c r="G108" i="15"/>
  <c r="G226" i="9" s="1"/>
  <c r="O108" i="15"/>
  <c r="H694" i="9"/>
  <c r="L75" i="6"/>
  <c r="H693" i="9"/>
  <c r="G325" i="15"/>
  <c r="G733" i="9" s="1"/>
  <c r="P891" i="9"/>
  <c r="H102" i="9"/>
  <c r="P1047" i="9"/>
  <c r="O14" i="9"/>
  <c r="I14" i="9"/>
  <c r="P14" i="9" s="1"/>
  <c r="AB1029" i="9"/>
  <c r="I441" i="15"/>
  <c r="AA441" i="15"/>
  <c r="I34" i="15"/>
  <c r="K578" i="9"/>
  <c r="O578" i="9" s="1"/>
  <c r="K647" i="9"/>
  <c r="O647" i="9" s="1"/>
  <c r="K318" i="9"/>
  <c r="O318" i="9" s="1"/>
  <c r="K763" i="9"/>
  <c r="O763" i="9" s="1"/>
  <c r="K630" i="9"/>
  <c r="K596" i="9"/>
  <c r="O596" i="9" s="1"/>
  <c r="K554" i="9"/>
  <c r="O554" i="9" s="1"/>
  <c r="K655" i="9"/>
  <c r="O655" i="9" s="1"/>
  <c r="K638" i="9"/>
  <c r="O638" i="9" s="1"/>
  <c r="K664" i="9"/>
  <c r="O664" i="9" s="1"/>
  <c r="K733" i="9"/>
  <c r="O733" i="9" s="1"/>
  <c r="K570" i="9"/>
  <c r="O570" i="9" s="1"/>
  <c r="K604" i="9"/>
  <c r="O604" i="9" s="1"/>
  <c r="K680" i="9"/>
  <c r="O680" i="9" s="1"/>
  <c r="L211" i="6"/>
  <c r="K705" i="9"/>
  <c r="K672" i="9"/>
  <c r="O672" i="9" s="1"/>
  <c r="K311" i="9"/>
  <c r="O311" i="9" s="1"/>
  <c r="K613" i="9"/>
  <c r="O613" i="9" s="1"/>
  <c r="L203" i="6"/>
  <c r="L162" i="6"/>
  <c r="L103" i="6"/>
  <c r="G20" i="15"/>
  <c r="G34" i="9" s="1"/>
  <c r="P999" i="9"/>
  <c r="P965" i="9"/>
  <c r="AB935" i="9"/>
  <c r="I568" i="9"/>
  <c r="P527" i="9"/>
  <c r="I490" i="9"/>
  <c r="N490" i="9"/>
  <c r="N492" i="9" s="1"/>
  <c r="M64" i="12" s="1"/>
  <c r="N64" i="12" s="1"/>
  <c r="H19" i="9"/>
  <c r="L205" i="6"/>
  <c r="H786" i="9"/>
  <c r="L119" i="6"/>
  <c r="G480" i="15"/>
  <c r="G1000" i="9" s="1"/>
  <c r="I115" i="9"/>
  <c r="O905" i="9"/>
  <c r="I905" i="9"/>
  <c r="P905" i="9" s="1"/>
  <c r="G274" i="15"/>
  <c r="G613" i="9" s="1"/>
  <c r="O274" i="15"/>
  <c r="G33" i="15"/>
  <c r="G52" i="9" s="1"/>
  <c r="H895" i="9"/>
  <c r="K739" i="9"/>
  <c r="O739" i="9" s="1"/>
  <c r="P434" i="9"/>
  <c r="I338" i="9"/>
  <c r="AC527" i="9"/>
  <c r="AC529" i="9" s="1"/>
  <c r="AB941" i="9"/>
  <c r="L151" i="6"/>
  <c r="L121" i="6"/>
  <c r="H232" i="9"/>
  <c r="H552" i="9"/>
  <c r="H551" i="9"/>
  <c r="I520" i="9"/>
  <c r="P520" i="9" s="1"/>
  <c r="O520" i="9"/>
  <c r="I575" i="9"/>
  <c r="AC575" i="9"/>
  <c r="AC577" i="9" s="1"/>
  <c r="L91" i="6"/>
  <c r="H864" i="9"/>
  <c r="L63" i="6"/>
  <c r="H543" i="9"/>
  <c r="I78" i="15"/>
  <c r="AD78" i="15"/>
  <c r="N449" i="9"/>
  <c r="M58" i="12" s="1"/>
  <c r="N58" i="12" s="1"/>
  <c r="H207" i="9"/>
  <c r="L18" i="6"/>
  <c r="H208" i="9"/>
  <c r="AG159" i="15"/>
  <c r="I160" i="15"/>
  <c r="O160" i="15" s="1"/>
  <c r="N172" i="9"/>
  <c r="I172" i="9"/>
  <c r="I793" i="9"/>
  <c r="I355" i="9"/>
  <c r="N355" i="9"/>
  <c r="N357" i="9" s="1"/>
  <c r="M46" i="12" s="1"/>
  <c r="N46" i="12" s="1"/>
  <c r="P416" i="9"/>
  <c r="O303" i="9"/>
  <c r="H390" i="9"/>
  <c r="L46" i="6"/>
  <c r="N276" i="9"/>
  <c r="M35" i="12" s="1"/>
  <c r="N35" i="12" s="1"/>
  <c r="H535" i="9"/>
  <c r="H536" i="9"/>
  <c r="I250" i="15"/>
  <c r="AB250" i="15"/>
  <c r="P947" i="9"/>
  <c r="L146" i="6"/>
  <c r="H410" i="9"/>
  <c r="L30" i="6"/>
  <c r="AA450" i="15"/>
  <c r="I450" i="15"/>
  <c r="O450" i="15" s="1"/>
  <c r="G334" i="15"/>
  <c r="G751" i="9" s="1"/>
  <c r="I166" i="15"/>
  <c r="AA166" i="15"/>
  <c r="N1035" i="9"/>
  <c r="O1035" i="9"/>
  <c r="H59" i="9"/>
  <c r="L102" i="6"/>
  <c r="L160" i="6"/>
  <c r="AB1011" i="9"/>
  <c r="I482" i="9"/>
  <c r="G89" i="15"/>
  <c r="G182" i="9" s="1"/>
  <c r="O57" i="15"/>
  <c r="G57" i="15"/>
  <c r="G106" i="9" s="1"/>
  <c r="H912" i="9"/>
  <c r="K727" i="9"/>
  <c r="O727" i="9" s="1"/>
  <c r="O652" i="9"/>
  <c r="H602" i="9"/>
  <c r="O434" i="9"/>
  <c r="I1054" i="9"/>
  <c r="H111" i="9"/>
  <c r="H112" i="9"/>
  <c r="O304" i="9"/>
  <c r="H296" i="9"/>
  <c r="K1036" i="9"/>
  <c r="O1036" i="9" s="1"/>
  <c r="K274" i="9"/>
  <c r="L274" i="9" s="1"/>
  <c r="K429" i="9"/>
  <c r="O429" i="9" s="1"/>
  <c r="K805" i="9"/>
  <c r="O805" i="9" s="1"/>
  <c r="K226" i="9"/>
  <c r="O226" i="9" s="1"/>
  <c r="K258" i="9"/>
  <c r="O258" i="9" s="1"/>
  <c r="K290" i="9"/>
  <c r="O290" i="9" s="1"/>
  <c r="K405" i="9"/>
  <c r="O405" i="9" s="1"/>
  <c r="K411" i="9"/>
  <c r="O411" i="9" s="1"/>
  <c r="K417" i="9"/>
  <c r="O417" i="9" s="1"/>
  <c r="K435" i="9"/>
  <c r="O435" i="9" s="1"/>
  <c r="K88" i="9"/>
  <c r="O88" i="9" s="1"/>
  <c r="K339" i="9"/>
  <c r="O339" i="9" s="1"/>
  <c r="K345" i="9"/>
  <c r="O345" i="9" s="1"/>
  <c r="K994" i="9"/>
  <c r="O994" i="9" s="1"/>
  <c r="K210" i="9"/>
  <c r="L210" i="9" s="1"/>
  <c r="K973" i="9"/>
  <c r="O973" i="9" s="1"/>
  <c r="K988" i="9"/>
  <c r="O988" i="9" s="1"/>
  <c r="K97" i="9"/>
  <c r="O97" i="9" s="1"/>
  <c r="K1012" i="9"/>
  <c r="O1012" i="9" s="1"/>
  <c r="K242" i="9"/>
  <c r="K355" i="9"/>
  <c r="O355" i="9" s="1"/>
  <c r="K365" i="9"/>
  <c r="O365" i="9" s="1"/>
  <c r="K1048" i="9"/>
  <c r="O1048" i="9" s="1"/>
  <c r="K1030" i="9"/>
  <c r="O1030" i="9" s="1"/>
  <c r="K142" i="9"/>
  <c r="O142" i="9" s="1"/>
  <c r="K234" i="9"/>
  <c r="K829" i="9"/>
  <c r="O829" i="9" s="1"/>
  <c r="K453" i="9"/>
  <c r="L453" i="9" s="1"/>
  <c r="AE453" i="9" s="1"/>
  <c r="AE455" i="9" s="1"/>
  <c r="AC455" i="9" s="1"/>
  <c r="K466" i="9"/>
  <c r="K1018" i="9"/>
  <c r="L1018" i="9" s="1"/>
  <c r="K498" i="9"/>
  <c r="O498" i="9" s="1"/>
  <c r="K936" i="9"/>
  <c r="K106" i="9"/>
  <c r="O106" i="9" s="1"/>
  <c r="K423" i="9"/>
  <c r="O423" i="9" s="1"/>
  <c r="K514" i="9"/>
  <c r="O514" i="9" s="1"/>
  <c r="K769" i="9"/>
  <c r="O769" i="9" s="1"/>
  <c r="K375" i="9"/>
  <c r="O375" i="9" s="1"/>
  <c r="K793" i="9"/>
  <c r="O793" i="9" s="1"/>
  <c r="K865" i="9"/>
  <c r="O865" i="9" s="1"/>
  <c r="K1024" i="9"/>
  <c r="O1024" i="9" s="1"/>
  <c r="K474" i="9"/>
  <c r="O474" i="9" s="1"/>
  <c r="K530" i="9"/>
  <c r="O530" i="9" s="1"/>
  <c r="K124" i="9"/>
  <c r="O124" i="9" s="1"/>
  <c r="K881" i="9"/>
  <c r="O881" i="9" s="1"/>
  <c r="K930" i="9"/>
  <c r="O930" i="9" s="1"/>
  <c r="O891" i="9"/>
  <c r="K266" i="9"/>
  <c r="O266" i="9" s="1"/>
  <c r="G492" i="15"/>
  <c r="G1024" i="9" s="1"/>
  <c r="AA346" i="15"/>
  <c r="I346" i="15"/>
  <c r="I253" i="15"/>
  <c r="G253" i="15" s="1"/>
  <c r="AB253" i="15"/>
  <c r="N252" i="9"/>
  <c r="M32" i="12" s="1"/>
  <c r="N32" i="12" s="1"/>
  <c r="P1041" i="9"/>
  <c r="L941" i="9"/>
  <c r="O941" i="9"/>
  <c r="L142" i="6"/>
  <c r="L129" i="6"/>
  <c r="L101" i="6"/>
  <c r="L86" i="6"/>
  <c r="L73" i="6"/>
  <c r="O507" i="15"/>
  <c r="I437" i="15"/>
  <c r="O437" i="15" s="1"/>
  <c r="I421" i="15"/>
  <c r="I48" i="15"/>
  <c r="AA48" i="15"/>
  <c r="K1000" i="9"/>
  <c r="O1000" i="9" s="1"/>
  <c r="K924" i="9"/>
  <c r="O924" i="9" s="1"/>
  <c r="K482" i="9"/>
  <c r="O482" i="9" s="1"/>
  <c r="I60" i="9"/>
  <c r="P60" i="9" s="1"/>
  <c r="O60" i="9"/>
  <c r="G266" i="15"/>
  <c r="G596" i="9" s="1"/>
  <c r="K954" i="9"/>
  <c r="O954" i="9" s="1"/>
  <c r="K787" i="9"/>
  <c r="O787" i="9" s="1"/>
  <c r="M162" i="11"/>
  <c r="N162" i="11" s="1"/>
  <c r="G73" i="15"/>
  <c r="G151" i="9" s="1"/>
  <c r="AC295" i="9"/>
  <c r="AC297" i="9" s="1"/>
  <c r="O295" i="9"/>
  <c r="I295" i="9"/>
  <c r="G516" i="15"/>
  <c r="G1072" i="9" s="1"/>
  <c r="L207" i="6"/>
  <c r="H979" i="9"/>
  <c r="H719" i="9"/>
  <c r="H718" i="9"/>
  <c r="H670" i="9"/>
  <c r="L72" i="6"/>
  <c r="H669" i="9"/>
  <c r="H288" i="9"/>
  <c r="H287" i="9"/>
  <c r="H41" i="9"/>
  <c r="H512" i="9"/>
  <c r="L58" i="6"/>
  <c r="I360" i="9"/>
  <c r="O360" i="9"/>
  <c r="AG420" i="15"/>
  <c r="G99" i="15"/>
  <c r="G202" i="9" s="1"/>
  <c r="AG93" i="15"/>
  <c r="I94" i="15"/>
  <c r="K898" i="9"/>
  <c r="O898" i="9" s="1"/>
  <c r="K859" i="9"/>
  <c r="O859" i="9" s="1"/>
  <c r="O1065" i="9"/>
  <c r="L1065" i="9"/>
  <c r="H354" i="9"/>
  <c r="O999" i="9"/>
  <c r="L999" i="9"/>
  <c r="N813" i="9"/>
  <c r="M107" i="12" s="1"/>
  <c r="N107" i="12" s="1"/>
  <c r="O151" i="9"/>
  <c r="L1053" i="9"/>
  <c r="O1053" i="9"/>
  <c r="G211" i="15"/>
  <c r="G458" i="9" s="1"/>
  <c r="G35" i="15"/>
  <c r="G54" i="9" s="1"/>
  <c r="G129" i="15"/>
  <c r="G282" i="9" s="1"/>
  <c r="M136" i="11"/>
  <c r="N136" i="11" s="1"/>
  <c r="N159" i="11" s="1"/>
  <c r="L135" i="6"/>
  <c r="O721" i="9"/>
  <c r="O559" i="9"/>
  <c r="K305" i="9"/>
  <c r="O305" i="9" s="1"/>
  <c r="K34" i="9"/>
  <c r="O34" i="9" s="1"/>
  <c r="K312" i="9"/>
  <c r="L312" i="9" s="1"/>
  <c r="AE312" i="9" s="1"/>
  <c r="K333" i="9"/>
  <c r="O333" i="9" s="1"/>
  <c r="K882" i="9"/>
  <c r="O882" i="9" s="1"/>
  <c r="K152" i="9"/>
  <c r="O152" i="9" s="1"/>
  <c r="K162" i="9"/>
  <c r="O162" i="9" s="1"/>
  <c r="H519" i="9"/>
  <c r="H906" i="9"/>
  <c r="G370" i="15"/>
  <c r="G823" i="9" s="1"/>
  <c r="AB923" i="9"/>
  <c r="K161" i="11"/>
  <c r="L161" i="11" s="1"/>
  <c r="N484" i="9"/>
  <c r="M63" i="12" s="1"/>
  <c r="N63" i="12" s="1"/>
  <c r="G510" i="15"/>
  <c r="G1060" i="9" s="1"/>
  <c r="O917" i="9"/>
  <c r="L159" i="11" l="1"/>
  <c r="K31" i="11" s="1"/>
  <c r="L31" i="11" s="1"/>
  <c r="L185" i="11"/>
  <c r="C4" i="5" s="1"/>
  <c r="I256" i="9"/>
  <c r="P256" i="9" s="1"/>
  <c r="O256" i="9"/>
  <c r="H120" i="9"/>
  <c r="L546" i="9"/>
  <c r="AE546" i="9" s="1"/>
  <c r="AE548" i="9" s="1"/>
  <c r="AC548" i="9" s="1"/>
  <c r="I647" i="9"/>
  <c r="O64" i="9"/>
  <c r="O738" i="9"/>
  <c r="G456" i="15"/>
  <c r="G954" i="9" s="1"/>
  <c r="L954" i="9" s="1"/>
  <c r="AE954" i="9" s="1"/>
  <c r="AE956" i="9" s="1"/>
  <c r="AC956" i="9" s="1"/>
  <c r="I452" i="9"/>
  <c r="P452" i="9" s="1"/>
  <c r="L688" i="9"/>
  <c r="L690" i="9" s="1"/>
  <c r="K88" i="12" s="1"/>
  <c r="L88" i="12" s="1"/>
  <c r="H762" i="9"/>
  <c r="O762" i="9" s="1"/>
  <c r="L134" i="6"/>
  <c r="G144" i="15"/>
  <c r="G311" i="9" s="1"/>
  <c r="N688" i="9"/>
  <c r="N690" i="9" s="1"/>
  <c r="M88" i="12" s="1"/>
  <c r="N88" i="12" s="1"/>
  <c r="I948" i="9"/>
  <c r="L147" i="6"/>
  <c r="O686" i="9"/>
  <c r="H247" i="9"/>
  <c r="G501" i="15"/>
  <c r="G1042" i="9" s="1"/>
  <c r="G466" i="15"/>
  <c r="G973" i="9" s="1"/>
  <c r="I973" i="9" s="1"/>
  <c r="P567" i="9"/>
  <c r="H496" i="9"/>
  <c r="H472" i="9"/>
  <c r="O472" i="9" s="1"/>
  <c r="N88" i="9"/>
  <c r="N90" i="9" s="1"/>
  <c r="M14" i="12" s="1"/>
  <c r="N14" i="12" s="1"/>
  <c r="L123" i="6"/>
  <c r="O248" i="9"/>
  <c r="G391" i="15"/>
  <c r="G865" i="9" s="1"/>
  <c r="L17" i="6"/>
  <c r="L466" i="9"/>
  <c r="AE466" i="9" s="1"/>
  <c r="AE468" i="9" s="1"/>
  <c r="AC468" i="9" s="1"/>
  <c r="I242" i="9"/>
  <c r="H618" i="9"/>
  <c r="L184" i="6"/>
  <c r="H371" i="9"/>
  <c r="G405" i="15"/>
  <c r="G881" i="9" s="1"/>
  <c r="N191" i="9"/>
  <c r="O792" i="9"/>
  <c r="AB999" i="9"/>
  <c r="H463" i="9"/>
  <c r="AC463" i="9" s="1"/>
  <c r="AC465" i="9" s="1"/>
  <c r="L48" i="6"/>
  <c r="H197" i="9"/>
  <c r="I197" i="9" s="1"/>
  <c r="O198" i="9"/>
  <c r="L186" i="6"/>
  <c r="L41" i="6"/>
  <c r="I804" i="9"/>
  <c r="P804" i="9" s="1"/>
  <c r="G279" i="15"/>
  <c r="G622" i="9" s="1"/>
  <c r="G382" i="15"/>
  <c r="G847" i="9" s="1"/>
  <c r="L199" i="6"/>
  <c r="I966" i="9"/>
  <c r="P966" i="9" s="1"/>
  <c r="H471" i="9"/>
  <c r="AC471" i="9" s="1"/>
  <c r="AC473" i="9" s="1"/>
  <c r="H351" i="9"/>
  <c r="H904" i="9"/>
  <c r="L51" i="6"/>
  <c r="I75" i="9"/>
  <c r="H76" i="9"/>
  <c r="L21" i="6"/>
  <c r="N429" i="9"/>
  <c r="N431" i="9" s="1"/>
  <c r="M55" i="12" s="1"/>
  <c r="N55" i="12" s="1"/>
  <c r="AC279" i="9"/>
  <c r="AC281" i="9" s="1"/>
  <c r="L26" i="6"/>
  <c r="I339" i="9"/>
  <c r="H710" i="9"/>
  <c r="O710" i="9" s="1"/>
  <c r="I678" i="9"/>
  <c r="P678" i="9" s="1"/>
  <c r="J80" i="17"/>
  <c r="N80" i="17" s="1"/>
  <c r="G313" i="15"/>
  <c r="G705" i="9" s="1"/>
  <c r="H364" i="9"/>
  <c r="O364" i="9" s="1"/>
  <c r="H391" i="9"/>
  <c r="H384" i="9"/>
  <c r="H685" i="9"/>
  <c r="I685" i="9" s="1"/>
  <c r="N185" i="11"/>
  <c r="M32" i="11" s="1"/>
  <c r="N32" i="11" s="1"/>
  <c r="H381" i="9"/>
  <c r="O381" i="9" s="1"/>
  <c r="H711" i="9"/>
  <c r="G298" i="15"/>
  <c r="G664" i="9" s="1"/>
  <c r="AC75" i="9"/>
  <c r="AC78" i="9" s="1"/>
  <c r="AB947" i="9"/>
  <c r="I279" i="9"/>
  <c r="L127" i="6"/>
  <c r="H361" i="9"/>
  <c r="H907" i="9"/>
  <c r="I907" i="9" s="1"/>
  <c r="P907" i="9" s="1"/>
  <c r="L79" i="6"/>
  <c r="G282" i="15"/>
  <c r="G630" i="9" s="1"/>
  <c r="I630" i="9" s="1"/>
  <c r="H495" i="9"/>
  <c r="G54" i="15"/>
  <c r="G97" i="9" s="1"/>
  <c r="H464" i="9"/>
  <c r="H653" i="9"/>
  <c r="L159" i="6"/>
  <c r="L185" i="6"/>
  <c r="H394" i="9"/>
  <c r="I395" i="9"/>
  <c r="P395" i="9" s="1"/>
  <c r="L152" i="6"/>
  <c r="H280" i="9"/>
  <c r="G420" i="15"/>
  <c r="G898" i="9" s="1"/>
  <c r="L158" i="6"/>
  <c r="O852" i="9"/>
  <c r="H677" i="9"/>
  <c r="I677" i="9" s="1"/>
  <c r="P677" i="9" s="1"/>
  <c r="L4" i="6"/>
  <c r="L93" i="6"/>
  <c r="L74" i="6"/>
  <c r="G135" i="15"/>
  <c r="G298" i="9" s="1"/>
  <c r="L120" i="6"/>
  <c r="O466" i="9"/>
  <c r="AB1017" i="9"/>
  <c r="G349" i="15"/>
  <c r="G781" i="9" s="1"/>
  <c r="L841" i="9"/>
  <c r="AE841" i="9" s="1"/>
  <c r="AE843" i="9" s="1"/>
  <c r="AC843" i="9" s="1"/>
  <c r="L115" i="6"/>
  <c r="L34" i="6"/>
  <c r="G263" i="15"/>
  <c r="G588" i="9" s="1"/>
  <c r="H840" i="9"/>
  <c r="L157" i="6"/>
  <c r="G217" i="15"/>
  <c r="G474" i="9" s="1"/>
  <c r="L474" i="9" s="1"/>
  <c r="L132" i="6"/>
  <c r="H846" i="9"/>
  <c r="L85" i="6"/>
  <c r="N757" i="9"/>
  <c r="N759" i="9" s="1"/>
  <c r="M98" i="12" s="1"/>
  <c r="N98" i="12" s="1"/>
  <c r="I757" i="9"/>
  <c r="L40" i="6"/>
  <c r="H446" i="9"/>
  <c r="G474" i="15"/>
  <c r="G988" i="9" s="1"/>
  <c r="H661" i="9"/>
  <c r="I661" i="9" s="1"/>
  <c r="P661" i="9" s="1"/>
  <c r="H875" i="9"/>
  <c r="L62" i="6"/>
  <c r="H62" i="9"/>
  <c r="L100" i="6"/>
  <c r="O257" i="15"/>
  <c r="G257" i="15"/>
  <c r="G578" i="9" s="1"/>
  <c r="L182" i="6"/>
  <c r="L169" i="6"/>
  <c r="L136" i="6"/>
  <c r="G447" i="15"/>
  <c r="G936" i="9" s="1"/>
  <c r="H910" i="9"/>
  <c r="L194" i="6"/>
  <c r="N546" i="9"/>
  <c r="N548" i="9" s="1"/>
  <c r="M71" i="12" s="1"/>
  <c r="N71" i="12" s="1"/>
  <c r="I546" i="9"/>
  <c r="O340" i="15"/>
  <c r="G340" i="15"/>
  <c r="G763" i="9" s="1"/>
  <c r="L763" i="9" s="1"/>
  <c r="G450" i="15"/>
  <c r="G942" i="9" s="1"/>
  <c r="N210" i="9"/>
  <c r="N212" i="9" s="1"/>
  <c r="M27" i="12" s="1"/>
  <c r="N27" i="12" s="1"/>
  <c r="L148" i="6"/>
  <c r="H768" i="9"/>
  <c r="L116" i="6"/>
  <c r="L198" i="6"/>
  <c r="G498" i="15"/>
  <c r="G1036" i="9" s="1"/>
  <c r="O702" i="9"/>
  <c r="G32" i="15"/>
  <c r="G51" i="9" s="1"/>
  <c r="N841" i="9"/>
  <c r="N843" i="9" s="1"/>
  <c r="M112" i="12" s="1"/>
  <c r="N112" i="12" s="1"/>
  <c r="I841" i="9"/>
  <c r="H744" i="9"/>
  <c r="L95" i="6"/>
  <c r="H374" i="9"/>
  <c r="L112" i="6"/>
  <c r="H255" i="9"/>
  <c r="L124" i="6"/>
  <c r="AB1035" i="9"/>
  <c r="L164" i="6"/>
  <c r="H593" i="9"/>
  <c r="L67" i="6"/>
  <c r="L177" i="6"/>
  <c r="H662" i="9"/>
  <c r="G17" i="15"/>
  <c r="G30" i="9" s="1"/>
  <c r="O17" i="15"/>
  <c r="H628" i="9"/>
  <c r="L69" i="6"/>
  <c r="G278" i="15"/>
  <c r="G621" i="9" s="1"/>
  <c r="H216" i="9"/>
  <c r="L19" i="6"/>
  <c r="L172" i="6"/>
  <c r="H816" i="9"/>
  <c r="L81" i="6"/>
  <c r="G187" i="15"/>
  <c r="G411" i="9" s="1"/>
  <c r="J82" i="18"/>
  <c r="J83" i="18" s="1"/>
  <c r="J84" i="18" s="1"/>
  <c r="H428" i="9"/>
  <c r="L33" i="6"/>
  <c r="O74" i="15"/>
  <c r="G74" i="15"/>
  <c r="G152" i="9" s="1"/>
  <c r="H798" i="9"/>
  <c r="L78" i="6"/>
  <c r="H65" i="9"/>
  <c r="L106" i="6"/>
  <c r="G262" i="15"/>
  <c r="G587" i="9" s="1"/>
  <c r="O619" i="9"/>
  <c r="G241" i="15"/>
  <c r="G538" i="9" s="1"/>
  <c r="O241" i="15"/>
  <c r="H889" i="9"/>
  <c r="L196" i="6"/>
  <c r="H42" i="9"/>
  <c r="L89" i="6"/>
  <c r="G120" i="15"/>
  <c r="G258" i="9" s="1"/>
  <c r="L258" i="9" s="1"/>
  <c r="L260" i="9" s="1"/>
  <c r="K33" i="12" s="1"/>
  <c r="L33" i="12" s="1"/>
  <c r="G304" i="15"/>
  <c r="G680" i="9" s="1"/>
  <c r="O304" i="15"/>
  <c r="G471" i="15"/>
  <c r="G982" i="9" s="1"/>
  <c r="G226" i="15"/>
  <c r="G498" i="9" s="1"/>
  <c r="I652" i="9"/>
  <c r="P652" i="9" s="1"/>
  <c r="L170" i="6"/>
  <c r="G287" i="15"/>
  <c r="G639" i="9" s="1"/>
  <c r="L639" i="9" s="1"/>
  <c r="AE639" i="9" s="1"/>
  <c r="H188" i="9"/>
  <c r="L16" i="6"/>
  <c r="H871" i="9"/>
  <c r="L192" i="6"/>
  <c r="G30" i="15"/>
  <c r="G49" i="9" s="1"/>
  <c r="O25" i="18"/>
  <c r="P25" i="18" s="1"/>
  <c r="P84" i="18" s="1"/>
  <c r="O80" i="17"/>
  <c r="P80" i="17" s="1"/>
  <c r="J82" i="17"/>
  <c r="N25" i="17"/>
  <c r="I440" i="9"/>
  <c r="P440" i="9" s="1"/>
  <c r="L385" i="9"/>
  <c r="AD679" i="9"/>
  <c r="O197" i="9"/>
  <c r="O178" i="9"/>
  <c r="AC197" i="9"/>
  <c r="AC200" i="9" s="1"/>
  <c r="O874" i="9"/>
  <c r="I168" i="9"/>
  <c r="P168" i="9" s="1"/>
  <c r="I878" i="9"/>
  <c r="P878" i="9" s="1"/>
  <c r="O1054" i="9"/>
  <c r="L490" i="9"/>
  <c r="AE490" i="9" s="1"/>
  <c r="AE492" i="9" s="1"/>
  <c r="AC492" i="9" s="1"/>
  <c r="O324" i="9"/>
  <c r="P115" i="9"/>
  <c r="L835" i="9"/>
  <c r="L837" i="9" s="1"/>
  <c r="K111" i="12" s="1"/>
  <c r="L111" i="12" s="1"/>
  <c r="L757" i="9"/>
  <c r="P757" i="9" s="1"/>
  <c r="AB701" i="9"/>
  <c r="AB703" i="9" s="1"/>
  <c r="H703" i="9" s="1"/>
  <c r="O703" i="9" s="1"/>
  <c r="O326" i="9"/>
  <c r="O115" i="9"/>
  <c r="O453" i="9"/>
  <c r="O210" i="9"/>
  <c r="O872" i="9"/>
  <c r="L981" i="9"/>
  <c r="AE981" i="9" s="1"/>
  <c r="L793" i="9"/>
  <c r="AD795" i="9" s="1"/>
  <c r="L250" i="9"/>
  <c r="P250" i="9" s="1"/>
  <c r="L948" i="9"/>
  <c r="L950" i="9" s="1"/>
  <c r="K124" i="12" s="1"/>
  <c r="L124" i="12" s="1"/>
  <c r="I400" i="9"/>
  <c r="P400" i="9" s="1"/>
  <c r="O601" i="9"/>
  <c r="AC567" i="9"/>
  <c r="AC569" i="9" s="1"/>
  <c r="AC601" i="9"/>
  <c r="AC603" i="9" s="1"/>
  <c r="I352" i="9"/>
  <c r="P352" i="9" s="1"/>
  <c r="L318" i="9"/>
  <c r="AE318" i="9" s="1"/>
  <c r="O636" i="9"/>
  <c r="I636" i="9"/>
  <c r="P636" i="9" s="1"/>
  <c r="O274" i="9"/>
  <c r="L817" i="9"/>
  <c r="AE817" i="9" s="1"/>
  <c r="AE819" i="9" s="1"/>
  <c r="AC819" i="9" s="1"/>
  <c r="O546" i="9"/>
  <c r="AD387" i="9"/>
  <c r="O635" i="9"/>
  <c r="AC635" i="9"/>
  <c r="AC637" i="9" s="1"/>
  <c r="P546" i="9"/>
  <c r="AC892" i="9"/>
  <c r="I892" i="9"/>
  <c r="P892" i="9" s="1"/>
  <c r="O966" i="9"/>
  <c r="AB177" i="9"/>
  <c r="AB179" i="9" s="1"/>
  <c r="H179" i="9" s="1"/>
  <c r="P177" i="9"/>
  <c r="AD548" i="9"/>
  <c r="H547" i="9" s="1"/>
  <c r="O547" i="9" s="1"/>
  <c r="AC710" i="9"/>
  <c r="AC712" i="9" s="1"/>
  <c r="L588" i="9"/>
  <c r="AE588" i="9" s="1"/>
  <c r="I710" i="9"/>
  <c r="P710" i="9" s="1"/>
  <c r="AC187" i="9"/>
  <c r="AC190" i="9" s="1"/>
  <c r="L647" i="9"/>
  <c r="O677" i="9"/>
  <c r="L1048" i="9"/>
  <c r="AD1050" i="9" s="1"/>
  <c r="O576" i="9"/>
  <c r="I576" i="9"/>
  <c r="P576" i="9" s="1"/>
  <c r="AC677" i="9"/>
  <c r="AC679" i="9" s="1"/>
  <c r="H679" i="9" s="1"/>
  <c r="O215" i="9"/>
  <c r="I187" i="9"/>
  <c r="P187" i="9" s="1"/>
  <c r="O312" i="9"/>
  <c r="L548" i="9"/>
  <c r="K71" i="12" s="1"/>
  <c r="L71" i="12" s="1"/>
  <c r="H529" i="9"/>
  <c r="O529" i="9" s="1"/>
  <c r="AC215" i="9"/>
  <c r="AC217" i="9" s="1"/>
  <c r="L355" i="9"/>
  <c r="AE355" i="9" s="1"/>
  <c r="AE357" i="9" s="1"/>
  <c r="AC357" i="9" s="1"/>
  <c r="O892" i="9"/>
  <c r="O567" i="9"/>
  <c r="I471" i="9"/>
  <c r="O471" i="9"/>
  <c r="L811" i="9"/>
  <c r="P811" i="9" s="1"/>
  <c r="O627" i="9"/>
  <c r="O370" i="9"/>
  <c r="L447" i="9"/>
  <c r="P447" i="9" s="1"/>
  <c r="O841" i="9"/>
  <c r="I364" i="9"/>
  <c r="P364" i="9" s="1"/>
  <c r="L429" i="9"/>
  <c r="AE429" i="9" s="1"/>
  <c r="AE431" i="9" s="1"/>
  <c r="AC431" i="9" s="1"/>
  <c r="O480" i="9"/>
  <c r="I480" i="9"/>
  <c r="P480" i="9" s="1"/>
  <c r="O662" i="9"/>
  <c r="I662" i="9"/>
  <c r="AC627" i="9"/>
  <c r="AC629" i="9" s="1"/>
  <c r="L25" i="9"/>
  <c r="AE25" i="9" s="1"/>
  <c r="P167" i="9"/>
  <c r="L455" i="9"/>
  <c r="K59" i="12" s="1"/>
  <c r="L59" i="12" s="1"/>
  <c r="L859" i="9"/>
  <c r="AE859" i="9" s="1"/>
  <c r="AE861" i="9" s="1"/>
  <c r="AC861" i="9" s="1"/>
  <c r="O971" i="9"/>
  <c r="I971" i="9"/>
  <c r="P971" i="9" s="1"/>
  <c r="O847" i="9"/>
  <c r="L847" i="9"/>
  <c r="I472" i="9"/>
  <c r="P472" i="9" s="1"/>
  <c r="L172" i="9"/>
  <c r="AE172" i="9" s="1"/>
  <c r="AD455" i="9"/>
  <c r="H454" i="9" s="1"/>
  <c r="O454" i="9" s="1"/>
  <c r="P841" i="9"/>
  <c r="O936" i="9"/>
  <c r="L865" i="9"/>
  <c r="O560" i="9"/>
  <c r="L435" i="9"/>
  <c r="AD437" i="9" s="1"/>
  <c r="O380" i="9"/>
  <c r="L417" i="9"/>
  <c r="P417" i="9" s="1"/>
  <c r="H116" i="9"/>
  <c r="L482" i="9"/>
  <c r="AD484" i="9" s="1"/>
  <c r="O1018" i="9"/>
  <c r="AD843" i="9"/>
  <c r="H842" i="9" s="1"/>
  <c r="O842" i="9" s="1"/>
  <c r="I361" i="9"/>
  <c r="P361" i="9" s="1"/>
  <c r="O361" i="9"/>
  <c r="AD492" i="9"/>
  <c r="P466" i="9"/>
  <c r="L843" i="9"/>
  <c r="K112" i="12" s="1"/>
  <c r="L112" i="12" s="1"/>
  <c r="AE210" i="9"/>
  <c r="AE212" i="9" s="1"/>
  <c r="AC212" i="9" s="1"/>
  <c r="L212" i="9"/>
  <c r="K27" i="12" s="1"/>
  <c r="L27" i="12" s="1"/>
  <c r="AD212" i="9"/>
  <c r="P822" i="9"/>
  <c r="I1000" i="9"/>
  <c r="L1000" i="9"/>
  <c r="AE1000" i="9" s="1"/>
  <c r="AE1002" i="9" s="1"/>
  <c r="AC1002" i="9" s="1"/>
  <c r="N1000" i="9"/>
  <c r="N1002" i="9" s="1"/>
  <c r="M132" i="12" s="1"/>
  <c r="N132" i="12" s="1"/>
  <c r="P331" i="9"/>
  <c r="O893" i="9"/>
  <c r="I893" i="9"/>
  <c r="P893" i="9" s="1"/>
  <c r="N1036" i="9"/>
  <c r="L1036" i="9"/>
  <c r="I1036" i="9"/>
  <c r="O48" i="15"/>
  <c r="G48" i="15"/>
  <c r="G79" i="9" s="1"/>
  <c r="O229" i="15"/>
  <c r="G229" i="15"/>
  <c r="G506" i="9" s="1"/>
  <c r="I823" i="9"/>
  <c r="L823" i="9"/>
  <c r="N823" i="9"/>
  <c r="N825" i="9" s="1"/>
  <c r="M109" i="12" s="1"/>
  <c r="N109" i="12" s="1"/>
  <c r="G421" i="15"/>
  <c r="G899" i="9" s="1"/>
  <c r="O421" i="15"/>
  <c r="AD950" i="9"/>
  <c r="L988" i="9"/>
  <c r="N988" i="9"/>
  <c r="N990" i="9" s="1"/>
  <c r="M130" i="12" s="1"/>
  <c r="N130" i="12" s="1"/>
  <c r="I988" i="9"/>
  <c r="P370" i="9"/>
  <c r="I272" i="9"/>
  <c r="P272" i="9" s="1"/>
  <c r="O272" i="9"/>
  <c r="P1011" i="9"/>
  <c r="AC263" i="9"/>
  <c r="AC265" i="9" s="1"/>
  <c r="I263" i="9"/>
  <c r="O263" i="9"/>
  <c r="AC271" i="9"/>
  <c r="AC273" i="9" s="1"/>
  <c r="O271" i="9"/>
  <c r="I271" i="9"/>
  <c r="I403" i="9"/>
  <c r="P403" i="9" s="1"/>
  <c r="O403" i="9"/>
  <c r="I864" i="9"/>
  <c r="O864" i="9"/>
  <c r="P774" i="9"/>
  <c r="I876" i="9"/>
  <c r="P876" i="9" s="1"/>
  <c r="O876" i="9"/>
  <c r="O786" i="9"/>
  <c r="I786" i="9"/>
  <c r="G295" i="15"/>
  <c r="G656" i="9" s="1"/>
  <c r="O295" i="15"/>
  <c r="O13" i="15"/>
  <c r="G13" i="15"/>
  <c r="G24" i="9" s="1"/>
  <c r="G79" i="15"/>
  <c r="G162" i="9" s="1"/>
  <c r="O79" i="15"/>
  <c r="O513" i="15"/>
  <c r="G513" i="15"/>
  <c r="G1066" i="9" s="1"/>
  <c r="D3" i="5"/>
  <c r="M31" i="11"/>
  <c r="N31" i="11" s="1"/>
  <c r="AC543" i="9"/>
  <c r="AC545" i="9" s="1"/>
  <c r="I543" i="9"/>
  <c r="O543" i="9"/>
  <c r="O890" i="9"/>
  <c r="I890" i="9"/>
  <c r="P890" i="9" s="1"/>
  <c r="AD468" i="9"/>
  <c r="I124" i="9"/>
  <c r="L124" i="9"/>
  <c r="N124" i="9"/>
  <c r="N126" i="9" s="1"/>
  <c r="M18" i="12" s="1"/>
  <c r="N18" i="12" s="1"/>
  <c r="O459" i="15"/>
  <c r="G459" i="15"/>
  <c r="G960" i="9" s="1"/>
  <c r="AC41" i="9"/>
  <c r="AC48" i="9" s="1"/>
  <c r="O41" i="9"/>
  <c r="I41" i="9"/>
  <c r="P41" i="9" s="1"/>
  <c r="AC102" i="9"/>
  <c r="AC105" i="9" s="1"/>
  <c r="I102" i="9"/>
  <c r="O102" i="9"/>
  <c r="O242" i="9"/>
  <c r="L242" i="9"/>
  <c r="P242" i="9" s="1"/>
  <c r="O354" i="9"/>
  <c r="I354" i="9"/>
  <c r="P354" i="9" s="1"/>
  <c r="O191" i="9"/>
  <c r="L191" i="9"/>
  <c r="P191" i="9" s="1"/>
  <c r="AC247" i="9"/>
  <c r="AC249" i="9" s="1"/>
  <c r="I247" i="9"/>
  <c r="O247" i="9"/>
  <c r="O78" i="15"/>
  <c r="G78" i="15"/>
  <c r="G161" i="9" s="1"/>
  <c r="I311" i="9"/>
  <c r="L311" i="9"/>
  <c r="N311" i="9"/>
  <c r="N314" i="9" s="1"/>
  <c r="M40" i="12" s="1"/>
  <c r="N40" i="12" s="1"/>
  <c r="I410" i="9"/>
  <c r="O410" i="9"/>
  <c r="P1054" i="9"/>
  <c r="N739" i="9"/>
  <c r="N741" i="9" s="1"/>
  <c r="M95" i="12" s="1"/>
  <c r="N95" i="12" s="1"/>
  <c r="I739" i="9"/>
  <c r="L739" i="9"/>
  <c r="I873" i="9"/>
  <c r="P873" i="9" s="1"/>
  <c r="O873" i="9"/>
  <c r="I512" i="9"/>
  <c r="O512" i="9"/>
  <c r="O630" i="9"/>
  <c r="I585" i="9"/>
  <c r="P585" i="9" s="1"/>
  <c r="O585" i="9"/>
  <c r="I404" i="9"/>
  <c r="P404" i="9" s="1"/>
  <c r="O404" i="9"/>
  <c r="L34" i="9"/>
  <c r="I34" i="9"/>
  <c r="N34" i="9"/>
  <c r="N36" i="9" s="1"/>
  <c r="M10" i="12" s="1"/>
  <c r="P834" i="9"/>
  <c r="AE966" i="9"/>
  <c r="AE968" i="9" s="1"/>
  <c r="AC968" i="9" s="1"/>
  <c r="AD968" i="9"/>
  <c r="L968" i="9"/>
  <c r="K127" i="12" s="1"/>
  <c r="L127" i="12" s="1"/>
  <c r="I911" i="9"/>
  <c r="P911" i="9" s="1"/>
  <c r="O911" i="9"/>
  <c r="I711" i="9"/>
  <c r="P711" i="9" s="1"/>
  <c r="O711" i="9"/>
  <c r="O436" i="15"/>
  <c r="G436" i="15"/>
  <c r="G916" i="9" s="1"/>
  <c r="P210" i="9"/>
  <c r="G6" i="15"/>
  <c r="G5" i="9" s="1"/>
  <c r="O6" i="15"/>
  <c r="AE1048" i="9"/>
  <c r="AE1050" i="9" s="1"/>
  <c r="AC1050" i="9" s="1"/>
  <c r="L973" i="9"/>
  <c r="I514" i="9"/>
  <c r="L514" i="9"/>
  <c r="N514" i="9"/>
  <c r="N516" i="9" s="1"/>
  <c r="M67" i="12" s="1"/>
  <c r="N67" i="12" s="1"/>
  <c r="O250" i="15"/>
  <c r="G250" i="15"/>
  <c r="G562" i="9" s="1"/>
  <c r="I363" i="9"/>
  <c r="P363" i="9" s="1"/>
  <c r="O363" i="9"/>
  <c r="O477" i="15"/>
  <c r="G477" i="15"/>
  <c r="G994" i="9" s="1"/>
  <c r="I536" i="9"/>
  <c r="P536" i="9" s="1"/>
  <c r="O536" i="9"/>
  <c r="L982" i="9"/>
  <c r="AE982" i="9" s="1"/>
  <c r="I982" i="9"/>
  <c r="N982" i="9"/>
  <c r="N984" i="9" s="1"/>
  <c r="M129" i="12" s="1"/>
  <c r="N129" i="12" s="1"/>
  <c r="P295" i="9"/>
  <c r="AC693" i="9"/>
  <c r="AC695" i="9" s="1"/>
  <c r="I693" i="9"/>
  <c r="O693" i="9"/>
  <c r="O270" i="15"/>
  <c r="G604" i="9"/>
  <c r="G437" i="15"/>
  <c r="G917" i="9" s="1"/>
  <c r="O301" i="15"/>
  <c r="G301" i="15"/>
  <c r="G672" i="9" s="1"/>
  <c r="I223" i="9"/>
  <c r="O223" i="9"/>
  <c r="AC223" i="9"/>
  <c r="AC225" i="9" s="1"/>
  <c r="O239" i="9"/>
  <c r="I239" i="9"/>
  <c r="AC239" i="9"/>
  <c r="AC241" i="9" s="1"/>
  <c r="AC718" i="9"/>
  <c r="AC720" i="9" s="1"/>
  <c r="O718" i="9"/>
  <c r="I718" i="9"/>
  <c r="I169" i="9"/>
  <c r="O169" i="9"/>
  <c r="P1018" i="9"/>
  <c r="O61" i="9"/>
  <c r="I61" i="9"/>
  <c r="P61" i="9" s="1"/>
  <c r="P479" i="9"/>
  <c r="I719" i="9"/>
  <c r="P719" i="9" s="1"/>
  <c r="O719" i="9"/>
  <c r="I66" i="9"/>
  <c r="P66" i="9" s="1"/>
  <c r="O66" i="9"/>
  <c r="I282" i="9"/>
  <c r="L282" i="9"/>
  <c r="N282" i="9"/>
  <c r="N284" i="9" s="1"/>
  <c r="M36" i="12" s="1"/>
  <c r="N36" i="12" s="1"/>
  <c r="I232" i="9"/>
  <c r="P232" i="9" s="1"/>
  <c r="O232" i="9"/>
  <c r="I84" i="9"/>
  <c r="O84" i="9"/>
  <c r="AC84" i="9"/>
  <c r="AC87" i="9" s="1"/>
  <c r="L325" i="9"/>
  <c r="I325" i="9"/>
  <c r="N325" i="9"/>
  <c r="N328" i="9" s="1"/>
  <c r="M42" i="12" s="1"/>
  <c r="N42" i="12" s="1"/>
  <c r="AC879" i="9"/>
  <c r="I879" i="9"/>
  <c r="P879" i="9" s="1"/>
  <c r="O879" i="9"/>
  <c r="O343" i="15"/>
  <c r="G343" i="15"/>
  <c r="G769" i="9" s="1"/>
  <c r="AE1018" i="9"/>
  <c r="AE1020" i="9" s="1"/>
  <c r="AC1020" i="9" s="1"/>
  <c r="L1020" i="9"/>
  <c r="K135" i="12" s="1"/>
  <c r="L135" i="12" s="1"/>
  <c r="AD1020" i="9"/>
  <c r="P560" i="9"/>
  <c r="AD561" i="9"/>
  <c r="H561" i="9" s="1"/>
  <c r="P981" i="9"/>
  <c r="AC147" i="9"/>
  <c r="AC150" i="9" s="1"/>
  <c r="I147" i="9"/>
  <c r="O147" i="9"/>
  <c r="O464" i="9"/>
  <c r="I464" i="9"/>
  <c r="P464" i="9" s="1"/>
  <c r="N458" i="9"/>
  <c r="N460" i="9" s="1"/>
  <c r="M60" i="12" s="1"/>
  <c r="N60" i="12" s="1"/>
  <c r="I458" i="9"/>
  <c r="L458" i="9"/>
  <c r="I384" i="9"/>
  <c r="P384" i="9" s="1"/>
  <c r="O384" i="9"/>
  <c r="I381" i="9"/>
  <c r="P381" i="9" s="1"/>
  <c r="I877" i="9"/>
  <c r="P877" i="9" s="1"/>
  <c r="O877" i="9"/>
  <c r="I365" i="9"/>
  <c r="L365" i="9"/>
  <c r="N365" i="9"/>
  <c r="N367" i="9" s="1"/>
  <c r="M47" i="12" s="1"/>
  <c r="N47" i="12" s="1"/>
  <c r="G331" i="15"/>
  <c r="G745" i="9" s="1"/>
  <c r="I121" i="9"/>
  <c r="P121" i="9" s="1"/>
  <c r="O121" i="9"/>
  <c r="O611" i="9"/>
  <c r="I611" i="9"/>
  <c r="P611" i="9" s="1"/>
  <c r="O394" i="9"/>
  <c r="I394" i="9"/>
  <c r="P394" i="9" s="1"/>
  <c r="L252" i="9"/>
  <c r="K32" i="12" s="1"/>
  <c r="L32" i="12" s="1"/>
  <c r="I904" i="9"/>
  <c r="O904" i="9"/>
  <c r="I888" i="9"/>
  <c r="P888" i="9" s="1"/>
  <c r="O888" i="9"/>
  <c r="P75" i="9"/>
  <c r="AB75" i="9"/>
  <c r="AB77" i="9" s="1"/>
  <c r="H77" i="9" s="1"/>
  <c r="P732" i="9"/>
  <c r="I498" i="9"/>
  <c r="L498" i="9"/>
  <c r="N498" i="9"/>
  <c r="N500" i="9" s="1"/>
  <c r="M65" i="12" s="1"/>
  <c r="N65" i="12" s="1"/>
  <c r="O120" i="9"/>
  <c r="AC120" i="9"/>
  <c r="AC123" i="9" s="1"/>
  <c r="I120" i="9"/>
  <c r="N805" i="9"/>
  <c r="N807" i="9" s="1"/>
  <c r="M106" i="12" s="1"/>
  <c r="N106" i="12" s="1"/>
  <c r="L805" i="9"/>
  <c r="I805" i="9"/>
  <c r="I993" i="9"/>
  <c r="O993" i="9"/>
  <c r="P1048" i="9"/>
  <c r="G150" i="15"/>
  <c r="G319" i="9" s="1"/>
  <c r="O150" i="15"/>
  <c r="L664" i="9"/>
  <c r="I664" i="9"/>
  <c r="N664" i="9"/>
  <c r="N666" i="9" s="1"/>
  <c r="M85" i="12" s="1"/>
  <c r="N85" i="12" s="1"/>
  <c r="N1072" i="9"/>
  <c r="N1074" i="9" s="1"/>
  <c r="M144" i="12" s="1"/>
  <c r="N144" i="12" s="1"/>
  <c r="I1072" i="9"/>
  <c r="L1072" i="9"/>
  <c r="I138" i="9"/>
  <c r="AC138" i="9"/>
  <c r="AC141" i="9" s="1"/>
  <c r="O138" i="9"/>
  <c r="O444" i="15"/>
  <c r="G444" i="15"/>
  <c r="G930" i="9" s="1"/>
  <c r="O130" i="9"/>
  <c r="I130" i="9"/>
  <c r="P130" i="9" s="1"/>
  <c r="AC535" i="9"/>
  <c r="AC537" i="9" s="1"/>
  <c r="O535" i="9"/>
  <c r="I535" i="9"/>
  <c r="O310" i="15"/>
  <c r="G310" i="15"/>
  <c r="G696" i="9" s="1"/>
  <c r="G140" i="15"/>
  <c r="G305" i="9" s="1"/>
  <c r="O140" i="15"/>
  <c r="O129" i="9"/>
  <c r="AC129" i="9"/>
  <c r="AC132" i="9" s="1"/>
  <c r="I129" i="9"/>
  <c r="L182" i="9"/>
  <c r="AE182" i="9" s="1"/>
  <c r="I182" i="9"/>
  <c r="N182" i="9"/>
  <c r="N184" i="9" s="1"/>
  <c r="M24" i="12" s="1"/>
  <c r="N24" i="12" s="1"/>
  <c r="AC906" i="9"/>
  <c r="AC915" i="9" s="1"/>
  <c r="O906" i="9"/>
  <c r="I906" i="9"/>
  <c r="P906" i="9" s="1"/>
  <c r="AD1056" i="9"/>
  <c r="H1055" i="9" s="1"/>
  <c r="L1056" i="9"/>
  <c r="K141" i="12" s="1"/>
  <c r="L141" i="12" s="1"/>
  <c r="P1053" i="9"/>
  <c r="I881" i="9"/>
  <c r="L881" i="9"/>
  <c r="N881" i="9"/>
  <c r="O253" i="15"/>
  <c r="G570" i="9"/>
  <c r="O594" i="9"/>
  <c r="I594" i="9"/>
  <c r="P594" i="9" s="1"/>
  <c r="O694" i="9"/>
  <c r="I694" i="9"/>
  <c r="P694" i="9" s="1"/>
  <c r="P738" i="9"/>
  <c r="I151" i="9"/>
  <c r="L151" i="9"/>
  <c r="N151" i="9"/>
  <c r="P9" i="9"/>
  <c r="I10" i="9"/>
  <c r="P568" i="9"/>
  <c r="AD569" i="9"/>
  <c r="H569" i="9" s="1"/>
  <c r="P959" i="9"/>
  <c r="I148" i="9"/>
  <c r="P148" i="9" s="1"/>
  <c r="O148" i="9"/>
  <c r="N52" i="9"/>
  <c r="I52" i="9"/>
  <c r="L52" i="9"/>
  <c r="AE52" i="9" s="1"/>
  <c r="I392" i="9"/>
  <c r="P392" i="9" s="1"/>
  <c r="O392" i="9"/>
  <c r="G160" i="15"/>
  <c r="G333" i="9" s="1"/>
  <c r="P647" i="9"/>
  <c r="O756" i="9"/>
  <c r="I756" i="9"/>
  <c r="O519" i="9"/>
  <c r="AC519" i="9"/>
  <c r="AC521" i="9" s="1"/>
  <c r="I519" i="9"/>
  <c r="O34" i="15"/>
  <c r="G34" i="15"/>
  <c r="G53" i="9" s="1"/>
  <c r="L181" i="9"/>
  <c r="P181" i="9" s="1"/>
  <c r="O670" i="9"/>
  <c r="I670" i="9"/>
  <c r="P670" i="9" s="1"/>
  <c r="O224" i="9"/>
  <c r="I224" i="9"/>
  <c r="P224" i="9" s="1"/>
  <c r="O705" i="9"/>
  <c r="L705" i="9"/>
  <c r="L781" i="9"/>
  <c r="I781" i="9"/>
  <c r="N781" i="9"/>
  <c r="N783" i="9" s="1"/>
  <c r="M102" i="12" s="1"/>
  <c r="N102" i="12" s="1"/>
  <c r="O383" i="9"/>
  <c r="I383" i="9"/>
  <c r="P383" i="9" s="1"/>
  <c r="I972" i="9"/>
  <c r="O972" i="9"/>
  <c r="I351" i="9"/>
  <c r="P351" i="9" s="1"/>
  <c r="O351" i="9"/>
  <c r="O402" i="9"/>
  <c r="I402" i="9"/>
  <c r="P402" i="9" s="1"/>
  <c r="P324" i="9"/>
  <c r="G94" i="15"/>
  <c r="G192" i="9" s="1"/>
  <c r="O94" i="15"/>
  <c r="O391" i="9"/>
  <c r="I391" i="9"/>
  <c r="P391" i="9" s="1"/>
  <c r="G184" i="15"/>
  <c r="G405" i="9" s="1"/>
  <c r="O390" i="9"/>
  <c r="I390" i="9"/>
  <c r="O207" i="9"/>
  <c r="I207" i="9"/>
  <c r="AC207" i="9"/>
  <c r="AC209" i="9" s="1"/>
  <c r="I653" i="9"/>
  <c r="O653" i="9"/>
  <c r="O234" i="9"/>
  <c r="L234" i="9"/>
  <c r="P234" i="9" s="1"/>
  <c r="I371" i="9"/>
  <c r="P371" i="9" s="1"/>
  <c r="O371" i="9"/>
  <c r="L578" i="9"/>
  <c r="I578" i="9"/>
  <c r="N578" i="9"/>
  <c r="C3" i="5"/>
  <c r="I76" i="9"/>
  <c r="P76" i="9" s="1"/>
  <c r="O76" i="9"/>
  <c r="I372" i="9"/>
  <c r="P372" i="9" s="1"/>
  <c r="O372" i="9"/>
  <c r="P274" i="9"/>
  <c r="P326" i="9"/>
  <c r="P953" i="9"/>
  <c r="AE647" i="9"/>
  <c r="AE649" i="9" s="1"/>
  <c r="AC649" i="9" s="1"/>
  <c r="L649" i="9"/>
  <c r="K83" i="12" s="1"/>
  <c r="L83" i="12" s="1"/>
  <c r="AD649" i="9"/>
  <c r="O105" i="15"/>
  <c r="G105" i="15"/>
  <c r="G218" i="9" s="1"/>
  <c r="O406" i="15"/>
  <c r="G406" i="15"/>
  <c r="G882" i="9" s="1"/>
  <c r="I912" i="9"/>
  <c r="P912" i="9" s="1"/>
  <c r="O912" i="9"/>
  <c r="I733" i="9"/>
  <c r="L733" i="9"/>
  <c r="N733" i="9"/>
  <c r="N735" i="9" s="1"/>
  <c r="M94" i="12" s="1"/>
  <c r="N94" i="12" s="1"/>
  <c r="G441" i="15"/>
  <c r="G924" i="9" s="1"/>
  <c r="O441" i="15"/>
  <c r="L339" i="9"/>
  <c r="N942" i="9"/>
  <c r="N944" i="9" s="1"/>
  <c r="M123" i="12" s="1"/>
  <c r="N123" i="12" s="1"/>
  <c r="L942" i="9"/>
  <c r="AE942" i="9" s="1"/>
  <c r="AE944" i="9" s="1"/>
  <c r="AC944" i="9" s="1"/>
  <c r="I942" i="9"/>
  <c r="L152" i="9"/>
  <c r="AE152" i="9" s="1"/>
  <c r="O979" i="9"/>
  <c r="I979" i="9"/>
  <c r="O895" i="9"/>
  <c r="I895" i="9"/>
  <c r="P895" i="9" s="1"/>
  <c r="O385" i="15"/>
  <c r="G385" i="15"/>
  <c r="G853" i="9" s="1"/>
  <c r="O166" i="15"/>
  <c r="G166" i="15"/>
  <c r="G345" i="9" s="1"/>
  <c r="AD276" i="9"/>
  <c r="AE274" i="9"/>
  <c r="AE276" i="9" s="1"/>
  <c r="AC276" i="9" s="1"/>
  <c r="L276" i="9"/>
  <c r="K35" i="12" s="1"/>
  <c r="L35" i="12" s="1"/>
  <c r="P385" i="9"/>
  <c r="O373" i="15"/>
  <c r="G373" i="15"/>
  <c r="G829" i="9" s="1"/>
  <c r="N1060" i="9"/>
  <c r="N1062" i="9" s="1"/>
  <c r="M142" i="12" s="1"/>
  <c r="N142" i="12" s="1"/>
  <c r="I1060" i="9"/>
  <c r="L1060" i="9"/>
  <c r="L54" i="9"/>
  <c r="AE54" i="9" s="1"/>
  <c r="N54" i="9"/>
  <c r="I54" i="9"/>
  <c r="I202" i="9"/>
  <c r="N202" i="9"/>
  <c r="L202" i="9"/>
  <c r="AE202" i="9" s="1"/>
  <c r="I613" i="9"/>
  <c r="L613" i="9"/>
  <c r="N613" i="9"/>
  <c r="N615" i="9" s="1"/>
  <c r="M79" i="12" s="1"/>
  <c r="N79" i="12" s="1"/>
  <c r="I142" i="9"/>
  <c r="L142" i="9"/>
  <c r="N142" i="9"/>
  <c r="N144" i="9" s="1"/>
  <c r="M20" i="12" s="1"/>
  <c r="N20" i="12" s="1"/>
  <c r="O85" i="9"/>
  <c r="I85" i="9"/>
  <c r="P85" i="9" s="1"/>
  <c r="O382" i="9"/>
  <c r="I382" i="9"/>
  <c r="P382" i="9" s="1"/>
  <c r="I70" i="9"/>
  <c r="L70" i="9"/>
  <c r="AE70" i="9" s="1"/>
  <c r="N70" i="9"/>
  <c r="N304" i="9"/>
  <c r="I304" i="9"/>
  <c r="L304" i="9"/>
  <c r="O193" i="15"/>
  <c r="G193" i="15"/>
  <c r="G423" i="9" s="1"/>
  <c r="O352" i="15"/>
  <c r="G352" i="15"/>
  <c r="G787" i="9" s="1"/>
  <c r="AC610" i="9"/>
  <c r="AC612" i="9" s="1"/>
  <c r="I610" i="9"/>
  <c r="O610" i="9"/>
  <c r="I350" i="9"/>
  <c r="O350" i="9"/>
  <c r="N97" i="9"/>
  <c r="N99" i="9" s="1"/>
  <c r="M15" i="12" s="1"/>
  <c r="N15" i="12" s="1"/>
  <c r="I97" i="9"/>
  <c r="L97" i="9"/>
  <c r="I870" i="9"/>
  <c r="O870" i="9"/>
  <c r="P792" i="9"/>
  <c r="O132" i="15"/>
  <c r="G132" i="15"/>
  <c r="G290" i="9" s="1"/>
  <c r="L727" i="9"/>
  <c r="N727" i="9"/>
  <c r="N729" i="9" s="1"/>
  <c r="M93" i="12" s="1"/>
  <c r="N93" i="12" s="1"/>
  <c r="I727" i="9"/>
  <c r="I1012" i="9"/>
  <c r="L1012" i="9"/>
  <c r="AE1012" i="9" s="1"/>
  <c r="AE1014" i="9" s="1"/>
  <c r="AC1014" i="9" s="1"/>
  <c r="N1012" i="9"/>
  <c r="N1014" i="9" s="1"/>
  <c r="M134" i="12" s="1"/>
  <c r="N134" i="12" s="1"/>
  <c r="N751" i="9"/>
  <c r="N753" i="9" s="1"/>
  <c r="M97" i="12" s="1"/>
  <c r="N97" i="12" s="1"/>
  <c r="L751" i="9"/>
  <c r="I751" i="9"/>
  <c r="P575" i="9"/>
  <c r="P528" i="9"/>
  <c r="I373" i="9"/>
  <c r="P373" i="9" s="1"/>
  <c r="O373" i="9"/>
  <c r="P40" i="9"/>
  <c r="O887" i="9"/>
  <c r="I887" i="9"/>
  <c r="I310" i="9"/>
  <c r="O310" i="9"/>
  <c r="I584" i="9"/>
  <c r="O584" i="9"/>
  <c r="AC584" i="9"/>
  <c r="AC586" i="9" s="1"/>
  <c r="I317" i="9"/>
  <c r="O317" i="9"/>
  <c r="O98" i="15"/>
  <c r="G98" i="15"/>
  <c r="G201" i="9" s="1"/>
  <c r="M18" i="9"/>
  <c r="N18" i="9" s="1"/>
  <c r="N20" i="9" s="1"/>
  <c r="M7" i="12" s="1"/>
  <c r="N5" i="12"/>
  <c r="P360" i="9"/>
  <c r="N596" i="9"/>
  <c r="N598" i="9" s="1"/>
  <c r="M77" i="12" s="1"/>
  <c r="N77" i="12" s="1"/>
  <c r="I596" i="9"/>
  <c r="L596" i="9"/>
  <c r="I296" i="9"/>
  <c r="P296" i="9" s="1"/>
  <c r="O296" i="9"/>
  <c r="O602" i="9"/>
  <c r="I602" i="9"/>
  <c r="O353" i="9"/>
  <c r="I353" i="9"/>
  <c r="P353" i="9" s="1"/>
  <c r="O438" i="15"/>
  <c r="G438" i="15"/>
  <c r="G918" i="9" s="1"/>
  <c r="N133" i="9"/>
  <c r="N135" i="9" s="1"/>
  <c r="M19" i="12" s="1"/>
  <c r="N19" i="12" s="1"/>
  <c r="L133" i="9"/>
  <c r="I133" i="9"/>
  <c r="N266" i="9"/>
  <c r="N268" i="9" s="1"/>
  <c r="M34" i="12" s="1"/>
  <c r="N34" i="12" s="1"/>
  <c r="L266" i="9"/>
  <c r="I266" i="9"/>
  <c r="L605" i="9"/>
  <c r="AE605" i="9" s="1"/>
  <c r="N605" i="9"/>
  <c r="I605" i="9"/>
  <c r="I898" i="9"/>
  <c r="L898" i="9"/>
  <c r="N898" i="9"/>
  <c r="AE9" i="9"/>
  <c r="AE10" i="9" s="1"/>
  <c r="L10" i="9"/>
  <c r="K5" i="12" s="1"/>
  <c r="I1042" i="9"/>
  <c r="N1042" i="9"/>
  <c r="N1044" i="9" s="1"/>
  <c r="M139" i="12" s="1"/>
  <c r="N139" i="12" s="1"/>
  <c r="L1042" i="9"/>
  <c r="AD861" i="9"/>
  <c r="H860" i="9" s="1"/>
  <c r="P858" i="9"/>
  <c r="O139" i="9"/>
  <c r="I139" i="9"/>
  <c r="P139" i="9" s="1"/>
  <c r="I750" i="9"/>
  <c r="O750" i="9"/>
  <c r="AE447" i="9"/>
  <c r="AE449" i="9" s="1"/>
  <c r="AC449" i="9" s="1"/>
  <c r="L449" i="9"/>
  <c r="K58" i="12" s="1"/>
  <c r="L58" i="12" s="1"/>
  <c r="AD449" i="9"/>
  <c r="G83" i="15"/>
  <c r="G171" i="9" s="1"/>
  <c r="O83" i="15"/>
  <c r="L332" i="9"/>
  <c r="N332" i="9"/>
  <c r="I332" i="9"/>
  <c r="L69" i="9"/>
  <c r="N69" i="9"/>
  <c r="I69" i="9"/>
  <c r="AC495" i="9"/>
  <c r="AC497" i="9" s="1"/>
  <c r="I495" i="9"/>
  <c r="O495" i="9"/>
  <c r="P987" i="9"/>
  <c r="G346" i="15"/>
  <c r="G775" i="9" s="1"/>
  <c r="O346" i="15"/>
  <c r="O59" i="9"/>
  <c r="I59" i="9"/>
  <c r="N226" i="9"/>
  <c r="N228" i="9" s="1"/>
  <c r="M29" i="12" s="1"/>
  <c r="N29" i="12" s="1"/>
  <c r="I226" i="9"/>
  <c r="L226" i="9"/>
  <c r="I94" i="9"/>
  <c r="P94" i="9" s="1"/>
  <c r="O94" i="9"/>
  <c r="O103" i="9"/>
  <c r="I103" i="9"/>
  <c r="P103" i="9" s="1"/>
  <c r="P197" i="9"/>
  <c r="AB197" i="9"/>
  <c r="AB199" i="9" s="1"/>
  <c r="H199" i="9" s="1"/>
  <c r="O202" i="15"/>
  <c r="G202" i="15"/>
  <c r="G441" i="9" s="1"/>
  <c r="O247" i="15"/>
  <c r="G247" i="15"/>
  <c r="G554" i="9" s="1"/>
  <c r="P25" i="9"/>
  <c r="O496" i="9"/>
  <c r="I496" i="9"/>
  <c r="P496" i="9" s="1"/>
  <c r="P1065" i="9"/>
  <c r="AC287" i="9"/>
  <c r="AC289" i="9" s="1"/>
  <c r="I287" i="9"/>
  <c r="O287" i="9"/>
  <c r="P941" i="9"/>
  <c r="N411" i="9"/>
  <c r="N413" i="9" s="1"/>
  <c r="M52" i="12" s="1"/>
  <c r="N52" i="12" s="1"/>
  <c r="L411" i="9"/>
  <c r="I411" i="9"/>
  <c r="AC551" i="9"/>
  <c r="AC553" i="9" s="1"/>
  <c r="I551" i="9"/>
  <c r="O551" i="9"/>
  <c r="P338" i="9"/>
  <c r="O93" i="9"/>
  <c r="I93" i="9"/>
  <c r="AC93" i="9"/>
  <c r="AC96" i="9" s="1"/>
  <c r="I264" i="9"/>
  <c r="P264" i="9" s="1"/>
  <c r="O264" i="9"/>
  <c r="O235" i="15"/>
  <c r="G235" i="15"/>
  <c r="G522" i="9" s="1"/>
  <c r="P380" i="9"/>
  <c r="G175" i="15"/>
  <c r="G375" i="9" s="1"/>
  <c r="I280" i="9"/>
  <c r="P280" i="9" s="1"/>
  <c r="O280" i="9"/>
  <c r="L397" i="9"/>
  <c r="K50" i="12" s="1"/>
  <c r="L50" i="12" s="1"/>
  <c r="O288" i="9"/>
  <c r="I288" i="9"/>
  <c r="P288" i="9" s="1"/>
  <c r="L1024" i="9"/>
  <c r="N1024" i="9"/>
  <c r="N1026" i="9" s="1"/>
  <c r="M136" i="12" s="1"/>
  <c r="N136" i="12" s="1"/>
  <c r="I1024" i="9"/>
  <c r="O208" i="9"/>
  <c r="I208" i="9"/>
  <c r="P208" i="9" s="1"/>
  <c r="I552" i="9"/>
  <c r="P552" i="9" s="1"/>
  <c r="O552" i="9"/>
  <c r="O19" i="9"/>
  <c r="I19" i="9"/>
  <c r="P19" i="9" s="1"/>
  <c r="O68" i="9"/>
  <c r="I68" i="9"/>
  <c r="P68" i="9" s="1"/>
  <c r="L88" i="9"/>
  <c r="P88" i="9" s="1"/>
  <c r="AC896" i="9"/>
  <c r="I896" i="9"/>
  <c r="P896" i="9" s="1"/>
  <c r="O896" i="9"/>
  <c r="P453" i="9"/>
  <c r="O258" i="15"/>
  <c r="G579" i="9"/>
  <c r="P231" i="9"/>
  <c r="AC503" i="9"/>
  <c r="AC505" i="9" s="1"/>
  <c r="I503" i="9"/>
  <c r="O503" i="9"/>
  <c r="G495" i="15"/>
  <c r="G1030" i="9" s="1"/>
  <c r="O495" i="15"/>
  <c r="G358" i="15"/>
  <c r="G799" i="9" s="1"/>
  <c r="O358" i="15"/>
  <c r="AD397" i="9"/>
  <c r="H396" i="9" s="1"/>
  <c r="P702" i="9"/>
  <c r="O112" i="9"/>
  <c r="I112" i="9"/>
  <c r="P112" i="9" s="1"/>
  <c r="P1035" i="9"/>
  <c r="N1038" i="9"/>
  <c r="M138" i="12" s="1"/>
  <c r="N138" i="12" s="1"/>
  <c r="O504" i="9"/>
  <c r="I504" i="9"/>
  <c r="P504" i="9" s="1"/>
  <c r="L51" i="9"/>
  <c r="AE51" i="9" s="1"/>
  <c r="N51" i="9"/>
  <c r="I51" i="9"/>
  <c r="O111" i="9"/>
  <c r="I111" i="9"/>
  <c r="AC111" i="9"/>
  <c r="AC114" i="9" s="1"/>
  <c r="I621" i="9"/>
  <c r="L621" i="9"/>
  <c r="N621" i="9"/>
  <c r="I645" i="9"/>
  <c r="P645" i="9" s="1"/>
  <c r="O645" i="9"/>
  <c r="O47" i="9"/>
  <c r="I47" i="9"/>
  <c r="P47" i="9" s="1"/>
  <c r="P312" i="9"/>
  <c r="I488" i="9"/>
  <c r="P488" i="9" s="1"/>
  <c r="O488" i="9"/>
  <c r="I894" i="9"/>
  <c r="P894" i="9" s="1"/>
  <c r="O894" i="9"/>
  <c r="N954" i="9"/>
  <c r="N956" i="9" s="1"/>
  <c r="M125" i="12" s="1"/>
  <c r="N125" i="12" s="1"/>
  <c r="I954" i="9"/>
  <c r="P627" i="9"/>
  <c r="P828" i="9"/>
  <c r="O238" i="15"/>
  <c r="G238" i="15"/>
  <c r="G530" i="9" s="1"/>
  <c r="O487" i="9"/>
  <c r="AC487" i="9"/>
  <c r="AC489" i="9" s="1"/>
  <c r="I487" i="9"/>
  <c r="O618" i="9"/>
  <c r="AC618" i="9"/>
  <c r="AC620" i="9" s="1"/>
  <c r="I618" i="9"/>
  <c r="AC669" i="9"/>
  <c r="AC671" i="9" s="1"/>
  <c r="O669" i="9"/>
  <c r="I669" i="9"/>
  <c r="I106" i="9"/>
  <c r="L106" i="9"/>
  <c r="N106" i="9"/>
  <c r="N108" i="9" s="1"/>
  <c r="M16" i="12" s="1"/>
  <c r="N16" i="12" s="1"/>
  <c r="I116" i="9"/>
  <c r="P116" i="9" s="1"/>
  <c r="O116" i="9"/>
  <c r="L1006" i="9"/>
  <c r="I1006" i="9"/>
  <c r="N1006" i="9"/>
  <c r="N1008" i="9" s="1"/>
  <c r="M133" i="12" s="1"/>
  <c r="N133" i="12" s="1"/>
  <c r="L638" i="9"/>
  <c r="I638" i="9"/>
  <c r="N638" i="9"/>
  <c r="I393" i="9"/>
  <c r="P393" i="9" s="1"/>
  <c r="O393" i="9"/>
  <c r="O644" i="9"/>
  <c r="I644" i="9"/>
  <c r="AC644" i="9"/>
  <c r="AC646" i="9" s="1"/>
  <c r="I158" i="9"/>
  <c r="P158" i="9" s="1"/>
  <c r="O158" i="9"/>
  <c r="L713" i="9"/>
  <c r="P713" i="9" s="1"/>
  <c r="AD819" i="9"/>
  <c r="H818" i="9" s="1"/>
  <c r="L655" i="9"/>
  <c r="O908" i="9"/>
  <c r="I908" i="9"/>
  <c r="P908" i="9" s="1"/>
  <c r="G31" i="15"/>
  <c r="G50" i="9" s="1"/>
  <c r="O31" i="15"/>
  <c r="P279" i="9"/>
  <c r="G319" i="15"/>
  <c r="G721" i="9" s="1"/>
  <c r="O157" i="9"/>
  <c r="AC157" i="9"/>
  <c r="AC160" i="9" s="1"/>
  <c r="I157" i="9"/>
  <c r="K32" i="11" l="1"/>
  <c r="L32" i="11" s="1"/>
  <c r="L55" i="11" s="1"/>
  <c r="D4" i="5"/>
  <c r="AE763" i="9"/>
  <c r="AE765" i="9" s="1"/>
  <c r="AC765" i="9" s="1"/>
  <c r="AD765" i="9"/>
  <c r="H764" i="9" s="1"/>
  <c r="O764" i="9" s="1"/>
  <c r="AE688" i="9"/>
  <c r="AE690" i="9" s="1"/>
  <c r="AC690" i="9" s="1"/>
  <c r="P490" i="9"/>
  <c r="L468" i="9"/>
  <c r="K61" i="12" s="1"/>
  <c r="L61" i="12" s="1"/>
  <c r="P793" i="9"/>
  <c r="I298" i="9"/>
  <c r="N298" i="9"/>
  <c r="N300" i="9" s="1"/>
  <c r="M38" i="12" s="1"/>
  <c r="N38" i="12" s="1"/>
  <c r="I474" i="9"/>
  <c r="O907" i="9"/>
  <c r="I865" i="9"/>
  <c r="P865" i="9" s="1"/>
  <c r="N865" i="9"/>
  <c r="N867" i="9" s="1"/>
  <c r="M116" i="12" s="1"/>
  <c r="N116" i="12" s="1"/>
  <c r="N973" i="9"/>
  <c r="N975" i="9" s="1"/>
  <c r="M128" i="12" s="1"/>
  <c r="N128" i="12" s="1"/>
  <c r="N474" i="9"/>
  <c r="N476" i="9" s="1"/>
  <c r="M62" i="12" s="1"/>
  <c r="N62" i="12" s="1"/>
  <c r="O463" i="9"/>
  <c r="I588" i="9"/>
  <c r="N588" i="9"/>
  <c r="I847" i="9"/>
  <c r="N847" i="9"/>
  <c r="N849" i="9" s="1"/>
  <c r="M113" i="12" s="1"/>
  <c r="N113" i="12" s="1"/>
  <c r="L298" i="9"/>
  <c r="AD300" i="9" s="1"/>
  <c r="N622" i="9"/>
  <c r="N624" i="9" s="1"/>
  <c r="M80" i="12" s="1"/>
  <c r="N80" i="12" s="1"/>
  <c r="I622" i="9"/>
  <c r="H136" i="11"/>
  <c r="I136" i="11" s="1"/>
  <c r="P136" i="11" s="1"/>
  <c r="AD690" i="9"/>
  <c r="O685" i="9"/>
  <c r="I762" i="9"/>
  <c r="L795" i="9"/>
  <c r="K104" i="12" s="1"/>
  <c r="L104" i="12" s="1"/>
  <c r="AE793" i="9"/>
  <c r="AE795" i="9" s="1"/>
  <c r="AC795" i="9" s="1"/>
  <c r="I463" i="9"/>
  <c r="P463" i="9" s="1"/>
  <c r="I705" i="9"/>
  <c r="N705" i="9"/>
  <c r="N707" i="9" s="1"/>
  <c r="M90" i="12" s="1"/>
  <c r="N90" i="12" s="1"/>
  <c r="AC685" i="9"/>
  <c r="AC687" i="9" s="1"/>
  <c r="L630" i="9"/>
  <c r="P630" i="9" s="1"/>
  <c r="N630" i="9"/>
  <c r="N632" i="9" s="1"/>
  <c r="M81" i="12" s="1"/>
  <c r="N81" i="12" s="1"/>
  <c r="AC661" i="9"/>
  <c r="AC663" i="9" s="1"/>
  <c r="H491" i="9"/>
  <c r="P688" i="9"/>
  <c r="O661" i="9"/>
  <c r="L622" i="9"/>
  <c r="AE622" i="9" s="1"/>
  <c r="O628" i="9"/>
  <c r="I628" i="9"/>
  <c r="O744" i="9"/>
  <c r="I744" i="9"/>
  <c r="P744" i="9" s="1"/>
  <c r="I680" i="9"/>
  <c r="N680" i="9"/>
  <c r="N682" i="9" s="1"/>
  <c r="M87" i="12" s="1"/>
  <c r="N87" i="12" s="1"/>
  <c r="N152" i="9"/>
  <c r="I152" i="9"/>
  <c r="N258" i="9"/>
  <c r="N260" i="9" s="1"/>
  <c r="M33" i="12" s="1"/>
  <c r="N33" i="12" s="1"/>
  <c r="I258" i="9"/>
  <c r="P258" i="9" s="1"/>
  <c r="I30" i="9"/>
  <c r="L30" i="9"/>
  <c r="N30" i="9"/>
  <c r="N31" i="9" s="1"/>
  <c r="M9" i="12" s="1"/>
  <c r="P948" i="9"/>
  <c r="AD431" i="9"/>
  <c r="I910" i="9"/>
  <c r="P910" i="9" s="1"/>
  <c r="O910" i="9"/>
  <c r="I446" i="9"/>
  <c r="P446" i="9" s="1"/>
  <c r="O446" i="9"/>
  <c r="H1019" i="9"/>
  <c r="I42" i="9"/>
  <c r="P42" i="9" s="1"/>
  <c r="O42" i="9"/>
  <c r="I428" i="9"/>
  <c r="P428" i="9" s="1"/>
  <c r="O428" i="9"/>
  <c r="N936" i="9"/>
  <c r="N938" i="9" s="1"/>
  <c r="M122" i="12" s="1"/>
  <c r="N122" i="12" s="1"/>
  <c r="I936" i="9"/>
  <c r="P54" i="9"/>
  <c r="P988" i="9"/>
  <c r="H467" i="9"/>
  <c r="I49" i="9"/>
  <c r="N49" i="9"/>
  <c r="I889" i="9"/>
  <c r="P889" i="9" s="1"/>
  <c r="O889" i="9"/>
  <c r="AC593" i="9"/>
  <c r="AC595" i="9" s="1"/>
  <c r="O593" i="9"/>
  <c r="I593" i="9"/>
  <c r="P593" i="9" s="1"/>
  <c r="L680" i="9"/>
  <c r="AE680" i="9" s="1"/>
  <c r="AE682" i="9" s="1"/>
  <c r="AC682" i="9" s="1"/>
  <c r="O871" i="9"/>
  <c r="I871" i="9"/>
  <c r="P871" i="9" s="1"/>
  <c r="L538" i="9"/>
  <c r="N538" i="9"/>
  <c r="N540" i="9" s="1"/>
  <c r="M70" i="12" s="1"/>
  <c r="N70" i="12" s="1"/>
  <c r="I538" i="9"/>
  <c r="P538" i="9" s="1"/>
  <c r="O816" i="9"/>
  <c r="I816" i="9"/>
  <c r="P816" i="9" s="1"/>
  <c r="I846" i="9"/>
  <c r="P846" i="9" s="1"/>
  <c r="O846" i="9"/>
  <c r="I768" i="9"/>
  <c r="P768" i="9" s="1"/>
  <c r="O768" i="9"/>
  <c r="H448" i="9"/>
  <c r="N55" i="11"/>
  <c r="I188" i="9"/>
  <c r="P188" i="9" s="1"/>
  <c r="O188" i="9"/>
  <c r="I587" i="9"/>
  <c r="L587" i="9"/>
  <c r="AE587" i="9" s="1"/>
  <c r="N587" i="9"/>
  <c r="N590" i="9" s="1"/>
  <c r="M76" i="12" s="1"/>
  <c r="N76" i="12" s="1"/>
  <c r="I639" i="9"/>
  <c r="N639" i="9"/>
  <c r="P639" i="9" s="1"/>
  <c r="I65" i="9"/>
  <c r="P65" i="9" s="1"/>
  <c r="O65" i="9"/>
  <c r="O216" i="9"/>
  <c r="I216" i="9"/>
  <c r="AC255" i="9"/>
  <c r="AC257" i="9" s="1"/>
  <c r="I255" i="9"/>
  <c r="O255" i="9"/>
  <c r="P751" i="9"/>
  <c r="H967" i="9"/>
  <c r="L936" i="9"/>
  <c r="I62" i="9"/>
  <c r="P62" i="9" s="1"/>
  <c r="O62" i="9"/>
  <c r="I840" i="9"/>
  <c r="P840" i="9" s="1"/>
  <c r="O840" i="9"/>
  <c r="N154" i="9"/>
  <c r="M21" i="12" s="1"/>
  <c r="N21" i="12" s="1"/>
  <c r="L765" i="9"/>
  <c r="K99" i="12" s="1"/>
  <c r="L99" i="12" s="1"/>
  <c r="L49" i="9"/>
  <c r="AE49" i="9" s="1"/>
  <c r="O798" i="9"/>
  <c r="I798" i="9"/>
  <c r="P798" i="9" s="1"/>
  <c r="I374" i="9"/>
  <c r="P374" i="9" s="1"/>
  <c r="O374" i="9"/>
  <c r="I763" i="9"/>
  <c r="N763" i="9"/>
  <c r="N765" i="9" s="1"/>
  <c r="M99" i="12" s="1"/>
  <c r="N99" i="12" s="1"/>
  <c r="P69" i="9"/>
  <c r="P266" i="9"/>
  <c r="P318" i="9"/>
  <c r="AC875" i="9"/>
  <c r="AC880" i="9" s="1"/>
  <c r="O875" i="9"/>
  <c r="I875" i="9"/>
  <c r="P875" i="9" s="1"/>
  <c r="O25" i="17"/>
  <c r="P25" i="17" s="1"/>
  <c r="P84" i="17" s="1"/>
  <c r="J83" i="17"/>
  <c r="J84" i="17" s="1"/>
  <c r="E36" i="16" s="1"/>
  <c r="E32" i="19" s="1"/>
  <c r="P680" i="9"/>
  <c r="L759" i="9"/>
  <c r="K98" i="12" s="1"/>
  <c r="L98" i="12" s="1"/>
  <c r="AE757" i="9"/>
  <c r="AE759" i="9" s="1"/>
  <c r="AC759" i="9" s="1"/>
  <c r="L431" i="9"/>
  <c r="K55" i="12" s="1"/>
  <c r="L55" i="12" s="1"/>
  <c r="AD759" i="9"/>
  <c r="AD170" i="9"/>
  <c r="H170" i="9" s="1"/>
  <c r="I170" i="9" s="1"/>
  <c r="P170" i="9" s="1"/>
  <c r="AC897" i="9"/>
  <c r="P355" i="9"/>
  <c r="H1049" i="9"/>
  <c r="O1049" i="9" s="1"/>
  <c r="P835" i="9"/>
  <c r="AD837" i="9"/>
  <c r="AE835" i="9"/>
  <c r="AE837" i="9" s="1"/>
  <c r="AC837" i="9" s="1"/>
  <c r="AD357" i="9"/>
  <c r="H356" i="9" s="1"/>
  <c r="I356" i="9" s="1"/>
  <c r="I703" i="9"/>
  <c r="AD704" i="9" s="1"/>
  <c r="H704" i="9" s="1"/>
  <c r="O704" i="9" s="1"/>
  <c r="AE948" i="9"/>
  <c r="AE950" i="9" s="1"/>
  <c r="AC950" i="9" s="1"/>
  <c r="H949" i="9" s="1"/>
  <c r="AE385" i="9"/>
  <c r="AE387" i="9" s="1"/>
  <c r="AC387" i="9" s="1"/>
  <c r="H386" i="9" s="1"/>
  <c r="L387" i="9"/>
  <c r="K49" i="12" s="1"/>
  <c r="L49" i="12" s="1"/>
  <c r="AD577" i="9"/>
  <c r="H577" i="9" s="1"/>
  <c r="I577" i="9" s="1"/>
  <c r="L492" i="9"/>
  <c r="K64" i="12" s="1"/>
  <c r="L64" i="12" s="1"/>
  <c r="L819" i="9"/>
  <c r="K108" i="12" s="1"/>
  <c r="L108" i="12" s="1"/>
  <c r="P817" i="9"/>
  <c r="P429" i="9"/>
  <c r="AD637" i="9"/>
  <c r="H637" i="9" s="1"/>
  <c r="I842" i="9"/>
  <c r="AD481" i="9"/>
  <c r="H481" i="9" s="1"/>
  <c r="AE250" i="9"/>
  <c r="AE252" i="9" s="1"/>
  <c r="AC252" i="9" s="1"/>
  <c r="AD252" i="9"/>
  <c r="L437" i="9"/>
  <c r="K56" i="12" s="1"/>
  <c r="L56" i="12" s="1"/>
  <c r="L1050" i="9"/>
  <c r="K140" i="12" s="1"/>
  <c r="L140" i="12" s="1"/>
  <c r="L300" i="9"/>
  <c r="K38" i="12" s="1"/>
  <c r="L38" i="12" s="1"/>
  <c r="AE482" i="9"/>
  <c r="AE484" i="9" s="1"/>
  <c r="AC484" i="9" s="1"/>
  <c r="H483" i="9" s="1"/>
  <c r="O483" i="9" s="1"/>
  <c r="P474" i="9"/>
  <c r="AD590" i="9"/>
  <c r="P859" i="9"/>
  <c r="L484" i="9"/>
  <c r="K63" i="12" s="1"/>
  <c r="L63" i="12" s="1"/>
  <c r="L861" i="9"/>
  <c r="K115" i="12" s="1"/>
  <c r="L115" i="12" s="1"/>
  <c r="AE590" i="9"/>
  <c r="AC590" i="9" s="1"/>
  <c r="L357" i="9"/>
  <c r="K46" i="12" s="1"/>
  <c r="L46" i="12" s="1"/>
  <c r="I529" i="9"/>
  <c r="P529" i="9" s="1"/>
  <c r="L956" i="9"/>
  <c r="K125" i="12" s="1"/>
  <c r="L125" i="12" s="1"/>
  <c r="AD956" i="9"/>
  <c r="H955" i="9" s="1"/>
  <c r="O955" i="9" s="1"/>
  <c r="I547" i="9"/>
  <c r="P547" i="9" s="1"/>
  <c r="P588" i="9"/>
  <c r="I454" i="9"/>
  <c r="P454" i="9" s="1"/>
  <c r="I764" i="9"/>
  <c r="P764" i="9" s="1"/>
  <c r="P482" i="9"/>
  <c r="AE435" i="9"/>
  <c r="AE437" i="9" s="1"/>
  <c r="AC437" i="9" s="1"/>
  <c r="H436" i="9" s="1"/>
  <c r="AB187" i="9"/>
  <c r="AB189" i="9" s="1"/>
  <c r="H189" i="9" s="1"/>
  <c r="O189" i="9" s="1"/>
  <c r="I179" i="9"/>
  <c r="O179" i="9"/>
  <c r="P332" i="9"/>
  <c r="AE298" i="9"/>
  <c r="AE300" i="9" s="1"/>
  <c r="AC300" i="9" s="1"/>
  <c r="H211" i="9"/>
  <c r="O211" i="9" s="1"/>
  <c r="AE865" i="9"/>
  <c r="AE867" i="9" s="1"/>
  <c r="AC867" i="9" s="1"/>
  <c r="AD867" i="9"/>
  <c r="L867" i="9"/>
  <c r="K116" i="12" s="1"/>
  <c r="L116" i="12" s="1"/>
  <c r="P52" i="9"/>
  <c r="L813" i="9"/>
  <c r="K107" i="12" s="1"/>
  <c r="L107" i="12" s="1"/>
  <c r="AE417" i="9"/>
  <c r="AE419" i="9" s="1"/>
  <c r="AC419" i="9" s="1"/>
  <c r="L419" i="9"/>
  <c r="K53" i="12" s="1"/>
  <c r="L53" i="12" s="1"/>
  <c r="AD813" i="9"/>
  <c r="P662" i="9"/>
  <c r="AD663" i="9"/>
  <c r="H663" i="9" s="1"/>
  <c r="AE811" i="9"/>
  <c r="AE813" i="9" s="1"/>
  <c r="AC813" i="9" s="1"/>
  <c r="AD260" i="9"/>
  <c r="P172" i="9"/>
  <c r="P435" i="9"/>
  <c r="AE258" i="9"/>
  <c r="AE260" i="9" s="1"/>
  <c r="AC260" i="9" s="1"/>
  <c r="L944" i="9"/>
  <c r="K123" i="12" s="1"/>
  <c r="L123" i="12" s="1"/>
  <c r="AD944" i="9"/>
  <c r="H943" i="9" s="1"/>
  <c r="I943" i="9" s="1"/>
  <c r="P605" i="9"/>
  <c r="H794" i="9"/>
  <c r="O794" i="9" s="1"/>
  <c r="P97" i="9"/>
  <c r="AD473" i="9"/>
  <c r="H473" i="9" s="1"/>
  <c r="P471" i="9"/>
  <c r="AE847" i="9"/>
  <c r="AE849" i="9" s="1"/>
  <c r="AC849" i="9" s="1"/>
  <c r="AD849" i="9"/>
  <c r="L849" i="9"/>
  <c r="K113" i="12" s="1"/>
  <c r="L113" i="12" s="1"/>
  <c r="P847" i="9"/>
  <c r="AD419" i="9"/>
  <c r="H430" i="9"/>
  <c r="I430" i="9" s="1"/>
  <c r="P133" i="9"/>
  <c r="AE1024" i="9"/>
  <c r="AE1026" i="9" s="1"/>
  <c r="AC1026" i="9" s="1"/>
  <c r="AD1026" i="9"/>
  <c r="H1025" i="9" s="1"/>
  <c r="L1026" i="9"/>
  <c r="K136" i="12" s="1"/>
  <c r="L136" i="12" s="1"/>
  <c r="L423" i="9"/>
  <c r="I423" i="9"/>
  <c r="N423" i="9"/>
  <c r="N425" i="9" s="1"/>
  <c r="M54" i="12" s="1"/>
  <c r="N54" i="12" s="1"/>
  <c r="P982" i="9"/>
  <c r="AE638" i="9"/>
  <c r="AE641" i="9" s="1"/>
  <c r="AC641" i="9" s="1"/>
  <c r="AD641" i="9"/>
  <c r="L641" i="9"/>
  <c r="K82" i="12" s="1"/>
  <c r="L82" i="12" s="1"/>
  <c r="P458" i="9"/>
  <c r="L899" i="9"/>
  <c r="AE899" i="9" s="1"/>
  <c r="N899" i="9"/>
  <c r="N901" i="9" s="1"/>
  <c r="M118" i="12" s="1"/>
  <c r="N118" i="12" s="1"/>
  <c r="I899" i="9"/>
  <c r="AE898" i="9"/>
  <c r="P93" i="9"/>
  <c r="AB93" i="9"/>
  <c r="AB95" i="9" s="1"/>
  <c r="H95" i="9" s="1"/>
  <c r="AE332" i="9"/>
  <c r="P202" i="9"/>
  <c r="I745" i="9"/>
  <c r="L745" i="9"/>
  <c r="N745" i="9"/>
  <c r="N747" i="9" s="1"/>
  <c r="M96" i="12" s="1"/>
  <c r="N96" i="12" s="1"/>
  <c r="P618" i="9"/>
  <c r="AD620" i="9"/>
  <c r="H620" i="9" s="1"/>
  <c r="AE655" i="9"/>
  <c r="P578" i="9"/>
  <c r="P756" i="9"/>
  <c r="P881" i="9"/>
  <c r="P365" i="9"/>
  <c r="L506" i="9"/>
  <c r="N506" i="9"/>
  <c r="N508" i="9" s="1"/>
  <c r="M66" i="12" s="1"/>
  <c r="N66" i="12" s="1"/>
  <c r="I506" i="9"/>
  <c r="P157" i="9"/>
  <c r="AB157" i="9"/>
  <c r="AB159" i="9" s="1"/>
  <c r="H159" i="9" s="1"/>
  <c r="I818" i="9"/>
  <c r="O818" i="9"/>
  <c r="AD687" i="9"/>
  <c r="H687" i="9" s="1"/>
  <c r="P685" i="9"/>
  <c r="P762" i="9"/>
  <c r="O448" i="9"/>
  <c r="I448" i="9"/>
  <c r="P596" i="9"/>
  <c r="AE1060" i="9"/>
  <c r="AE1062" i="9" s="1"/>
  <c r="AC1062" i="9" s="1"/>
  <c r="L1062" i="9"/>
  <c r="K142" i="12" s="1"/>
  <c r="L142" i="12" s="1"/>
  <c r="AD1062" i="9"/>
  <c r="AE578" i="9"/>
  <c r="P10" i="9"/>
  <c r="H5" i="12"/>
  <c r="P993" i="9"/>
  <c r="L984" i="9"/>
  <c r="K129" i="12" s="1"/>
  <c r="L129" i="12" s="1"/>
  <c r="N604" i="9"/>
  <c r="N607" i="9" s="1"/>
  <c r="M78" i="12" s="1"/>
  <c r="N78" i="12" s="1"/>
  <c r="I604" i="9"/>
  <c r="L604" i="9"/>
  <c r="L5" i="9"/>
  <c r="I5" i="9"/>
  <c r="N5" i="9"/>
  <c r="N6" i="9" s="1"/>
  <c r="M4" i="12" s="1"/>
  <c r="O967" i="9"/>
  <c r="I967" i="9"/>
  <c r="AE242" i="9"/>
  <c r="AE244" i="9" s="1"/>
  <c r="AC244" i="9" s="1"/>
  <c r="L244" i="9"/>
  <c r="K31" i="12" s="1"/>
  <c r="L31" i="12" s="1"/>
  <c r="AD244" i="9"/>
  <c r="AE713" i="9"/>
  <c r="AE715" i="9" s="1"/>
  <c r="AC715" i="9" s="1"/>
  <c r="AD715" i="9"/>
  <c r="L715" i="9"/>
  <c r="K91" i="12" s="1"/>
  <c r="L91" i="12" s="1"/>
  <c r="L554" i="9"/>
  <c r="N554" i="9"/>
  <c r="N556" i="9" s="1"/>
  <c r="M72" i="12" s="1"/>
  <c r="N72" i="12" s="1"/>
  <c r="I554" i="9"/>
  <c r="AE266" i="9"/>
  <c r="AE268" i="9" s="1"/>
  <c r="AC268" i="9" s="1"/>
  <c r="L268" i="9"/>
  <c r="K34" i="12" s="1"/>
  <c r="L34" i="12" s="1"/>
  <c r="AD268" i="9"/>
  <c r="P70" i="9"/>
  <c r="P1060" i="9"/>
  <c r="N882" i="9"/>
  <c r="I882" i="9"/>
  <c r="L882" i="9"/>
  <c r="AE882" i="9" s="1"/>
  <c r="P805" i="9"/>
  <c r="P147" i="9"/>
  <c r="AB147" i="9"/>
  <c r="AB149" i="9" s="1"/>
  <c r="H149" i="9" s="1"/>
  <c r="AD984" i="9"/>
  <c r="P1000" i="9"/>
  <c r="P487" i="9"/>
  <c r="AD489" i="9"/>
  <c r="H489" i="9" s="1"/>
  <c r="N333" i="9"/>
  <c r="I333" i="9"/>
  <c r="L333" i="9"/>
  <c r="AE333" i="9" s="1"/>
  <c r="L807" i="9"/>
  <c r="K106" i="12" s="1"/>
  <c r="L106" i="12" s="1"/>
  <c r="AD807" i="9"/>
  <c r="AE805" i="9"/>
  <c r="AE807" i="9" s="1"/>
  <c r="AC807" i="9" s="1"/>
  <c r="AE984" i="9"/>
  <c r="AC984" i="9" s="1"/>
  <c r="L721" i="9"/>
  <c r="I721" i="9"/>
  <c r="N721" i="9"/>
  <c r="N723" i="9" s="1"/>
  <c r="M92" i="12" s="1"/>
  <c r="N92" i="12" s="1"/>
  <c r="L90" i="9"/>
  <c r="K14" i="12" s="1"/>
  <c r="L14" i="12" s="1"/>
  <c r="AE88" i="9"/>
  <c r="AE90" i="9" s="1"/>
  <c r="AC90" i="9" s="1"/>
  <c r="AD90" i="9"/>
  <c r="H89" i="9" s="1"/>
  <c r="P551" i="9"/>
  <c r="AD553" i="9"/>
  <c r="H553" i="9" s="1"/>
  <c r="P59" i="9"/>
  <c r="I829" i="9"/>
  <c r="L829" i="9"/>
  <c r="N829" i="9"/>
  <c r="N831" i="9" s="1"/>
  <c r="M110" i="12" s="1"/>
  <c r="N110" i="12" s="1"/>
  <c r="I218" i="9"/>
  <c r="N218" i="9"/>
  <c r="N220" i="9" s="1"/>
  <c r="M28" i="12" s="1"/>
  <c r="N28" i="12" s="1"/>
  <c r="L218" i="9"/>
  <c r="I930" i="9"/>
  <c r="L930" i="9"/>
  <c r="N930" i="9"/>
  <c r="N932" i="9" s="1"/>
  <c r="M121" i="12" s="1"/>
  <c r="N121" i="12" s="1"/>
  <c r="AE739" i="9"/>
  <c r="AE741" i="9" s="1"/>
  <c r="AC741" i="9" s="1"/>
  <c r="AD741" i="9"/>
  <c r="L741" i="9"/>
  <c r="K95" i="12" s="1"/>
  <c r="L95" i="12" s="1"/>
  <c r="O356" i="9"/>
  <c r="I375" i="9"/>
  <c r="L375" i="9"/>
  <c r="N375" i="9"/>
  <c r="N377" i="9" s="1"/>
  <c r="M48" i="12" s="1"/>
  <c r="N48" i="12" s="1"/>
  <c r="P750" i="9"/>
  <c r="AE133" i="9"/>
  <c r="AE135" i="9" s="1"/>
  <c r="AC135" i="9" s="1"/>
  <c r="AD135" i="9"/>
  <c r="H134" i="9" s="1"/>
  <c r="L135" i="9"/>
  <c r="K19" i="12" s="1"/>
  <c r="L19" i="12" s="1"/>
  <c r="P870" i="9"/>
  <c r="P942" i="9"/>
  <c r="I1055" i="9"/>
  <c r="O1055" i="9"/>
  <c r="I561" i="9"/>
  <c r="O561" i="9"/>
  <c r="P739" i="9"/>
  <c r="AD281" i="9"/>
  <c r="H281" i="9" s="1"/>
  <c r="I530" i="9"/>
  <c r="L530" i="9"/>
  <c r="N530" i="9"/>
  <c r="N532" i="9" s="1"/>
  <c r="M69" i="12" s="1"/>
  <c r="N69" i="12" s="1"/>
  <c r="P411" i="9"/>
  <c r="N7" i="12"/>
  <c r="M44" i="9"/>
  <c r="N44" i="9" s="1"/>
  <c r="AE97" i="9"/>
  <c r="AE99" i="9" s="1"/>
  <c r="AC99" i="9" s="1"/>
  <c r="AD99" i="9"/>
  <c r="L99" i="9"/>
  <c r="K15" i="12" s="1"/>
  <c r="L15" i="12" s="1"/>
  <c r="H648" i="9"/>
  <c r="AE234" i="9"/>
  <c r="AE236" i="9" s="1"/>
  <c r="AC236" i="9" s="1"/>
  <c r="AD236" i="9"/>
  <c r="L236" i="9"/>
  <c r="K30" i="12" s="1"/>
  <c r="L30" i="12" s="1"/>
  <c r="L562" i="9"/>
  <c r="N562" i="9"/>
  <c r="N564" i="9" s="1"/>
  <c r="M73" i="12" s="1"/>
  <c r="N73" i="12" s="1"/>
  <c r="I562" i="9"/>
  <c r="P864" i="9"/>
  <c r="H758" i="9"/>
  <c r="I192" i="9"/>
  <c r="N192" i="9"/>
  <c r="N194" i="9" s="1"/>
  <c r="M25" i="12" s="1"/>
  <c r="N25" i="12" s="1"/>
  <c r="L192" i="9"/>
  <c r="AE192" i="9" s="1"/>
  <c r="P124" i="9"/>
  <c r="AD1014" i="9"/>
  <c r="H1013" i="9" s="1"/>
  <c r="N917" i="9"/>
  <c r="I917" i="9"/>
  <c r="L917" i="9"/>
  <c r="AE917" i="9" s="1"/>
  <c r="L171" i="9"/>
  <c r="N171" i="9"/>
  <c r="N174" i="9" s="1"/>
  <c r="M23" i="12" s="1"/>
  <c r="N23" i="12" s="1"/>
  <c r="I171" i="9"/>
  <c r="P171" i="9" s="1"/>
  <c r="AE727" i="9"/>
  <c r="AE729" i="9" s="1"/>
  <c r="AC729" i="9" s="1"/>
  <c r="AD729" i="9"/>
  <c r="L729" i="9"/>
  <c r="K93" i="12" s="1"/>
  <c r="L93" i="12" s="1"/>
  <c r="AE881" i="9"/>
  <c r="AE596" i="9"/>
  <c r="AE598" i="9" s="1"/>
  <c r="AC598" i="9" s="1"/>
  <c r="AD598" i="9"/>
  <c r="L598" i="9"/>
  <c r="K77" i="12" s="1"/>
  <c r="L77" i="12" s="1"/>
  <c r="AD505" i="9"/>
  <c r="H505" i="9" s="1"/>
  <c r="P503" i="9"/>
  <c r="I775" i="9"/>
  <c r="N775" i="9"/>
  <c r="N777" i="9" s="1"/>
  <c r="M101" i="12" s="1"/>
  <c r="N101" i="12" s="1"/>
  <c r="L775" i="9"/>
  <c r="P169" i="9"/>
  <c r="P1006" i="9"/>
  <c r="I441" i="9"/>
  <c r="N441" i="9"/>
  <c r="N443" i="9" s="1"/>
  <c r="M57" i="12" s="1"/>
  <c r="N57" i="12" s="1"/>
  <c r="L441" i="9"/>
  <c r="AA138" i="9"/>
  <c r="AA140" i="9" s="1"/>
  <c r="H140" i="9" s="1"/>
  <c r="P138" i="9"/>
  <c r="L319" i="9"/>
  <c r="N319" i="9"/>
  <c r="N321" i="9" s="1"/>
  <c r="M41" i="12" s="1"/>
  <c r="N41" i="12" s="1"/>
  <c r="I319" i="9"/>
  <c r="AE325" i="9"/>
  <c r="AE328" i="9" s="1"/>
  <c r="AC328" i="9" s="1"/>
  <c r="L328" i="9"/>
  <c r="K42" i="12" s="1"/>
  <c r="L42" i="12" s="1"/>
  <c r="AD328" i="9"/>
  <c r="M116" i="11"/>
  <c r="N116" i="11" s="1"/>
  <c r="H689" i="9"/>
  <c r="AE124" i="9"/>
  <c r="AE126" i="9" s="1"/>
  <c r="AC126" i="9" s="1"/>
  <c r="AD126" i="9"/>
  <c r="L126" i="9"/>
  <c r="K18" i="12" s="1"/>
  <c r="L18" i="12" s="1"/>
  <c r="L1014" i="9"/>
  <c r="K134" i="12" s="1"/>
  <c r="L134" i="12" s="1"/>
  <c r="P727" i="9"/>
  <c r="AE191" i="9"/>
  <c r="AE194" i="9" s="1"/>
  <c r="AC194" i="9" s="1"/>
  <c r="L1030" i="9"/>
  <c r="N1030" i="9"/>
  <c r="N1032" i="9" s="1"/>
  <c r="M137" i="12" s="1"/>
  <c r="N137" i="12" s="1"/>
  <c r="I1030" i="9"/>
  <c r="I467" i="9"/>
  <c r="P467" i="9" s="1"/>
  <c r="O467" i="9"/>
  <c r="AE226" i="9"/>
  <c r="AE228" i="9" s="1"/>
  <c r="AC228" i="9" s="1"/>
  <c r="AD228" i="9"/>
  <c r="L228" i="9"/>
  <c r="K29" i="12" s="1"/>
  <c r="L29" i="12" s="1"/>
  <c r="AE781" i="9"/>
  <c r="AE783" i="9" s="1"/>
  <c r="AC783" i="9" s="1"/>
  <c r="AD783" i="9"/>
  <c r="L783" i="9"/>
  <c r="K102" i="12" s="1"/>
  <c r="L102" i="12" s="1"/>
  <c r="I77" i="9"/>
  <c r="P77" i="9" s="1"/>
  <c r="O77" i="9"/>
  <c r="I679" i="9"/>
  <c r="O679" i="9"/>
  <c r="N290" i="9"/>
  <c r="N292" i="9" s="1"/>
  <c r="M37" i="12" s="1"/>
  <c r="N37" i="12" s="1"/>
  <c r="I290" i="9"/>
  <c r="L290" i="9"/>
  <c r="AD712" i="9"/>
  <c r="H712" i="9" s="1"/>
  <c r="P653" i="9"/>
  <c r="AD654" i="9"/>
  <c r="H654" i="9" s="1"/>
  <c r="AD915" i="9"/>
  <c r="H915" i="9" s="1"/>
  <c r="P904" i="9"/>
  <c r="I860" i="9"/>
  <c r="O860" i="9"/>
  <c r="I162" i="9"/>
  <c r="L162" i="9"/>
  <c r="AE162" i="9" s="1"/>
  <c r="N162" i="9"/>
  <c r="AE1042" i="9"/>
  <c r="AE1044" i="9" s="1"/>
  <c r="AC1044" i="9" s="1"/>
  <c r="AD1044" i="9"/>
  <c r="L1044" i="9"/>
  <c r="K139" i="12" s="1"/>
  <c r="L139" i="12" s="1"/>
  <c r="I53" i="9"/>
  <c r="N53" i="9"/>
  <c r="L53" i="9"/>
  <c r="AE53" i="9" s="1"/>
  <c r="I24" i="9"/>
  <c r="L24" i="9"/>
  <c r="N24" i="9"/>
  <c r="N27" i="9" s="1"/>
  <c r="M8" i="12" s="1"/>
  <c r="N8" i="12" s="1"/>
  <c r="P621" i="9"/>
  <c r="L853" i="9"/>
  <c r="N853" i="9"/>
  <c r="N855" i="9" s="1"/>
  <c r="M114" i="12" s="1"/>
  <c r="N114" i="12" s="1"/>
  <c r="I853" i="9"/>
  <c r="AD209" i="9"/>
  <c r="H209" i="9" s="1"/>
  <c r="P207" i="9"/>
  <c r="P151" i="9"/>
  <c r="AE751" i="9"/>
  <c r="AE753" i="9" s="1"/>
  <c r="AC753" i="9" s="1"/>
  <c r="L753" i="9"/>
  <c r="K97" i="12" s="1"/>
  <c r="L97" i="12" s="1"/>
  <c r="AD753" i="9"/>
  <c r="P973" i="9"/>
  <c r="P311" i="9"/>
  <c r="P669" i="9"/>
  <c r="AD671" i="9"/>
  <c r="H671" i="9" s="1"/>
  <c r="I696" i="9"/>
  <c r="L696" i="9"/>
  <c r="N696" i="9"/>
  <c r="N698" i="9" s="1"/>
  <c r="M89" i="12" s="1"/>
  <c r="N89" i="12" s="1"/>
  <c r="AD225" i="9"/>
  <c r="H225" i="9" s="1"/>
  <c r="P223" i="9"/>
  <c r="L799" i="9"/>
  <c r="N799" i="9"/>
  <c r="N801" i="9" s="1"/>
  <c r="M105" i="12" s="1"/>
  <c r="N105" i="12" s="1"/>
  <c r="I799" i="9"/>
  <c r="P602" i="9"/>
  <c r="AD603" i="9"/>
  <c r="H603" i="9" s="1"/>
  <c r="P898" i="9"/>
  <c r="AE304" i="9"/>
  <c r="P733" i="9"/>
  <c r="I569" i="9"/>
  <c r="O569" i="9"/>
  <c r="AD537" i="9"/>
  <c r="H537" i="9" s="1"/>
  <c r="P535" i="9"/>
  <c r="AE823" i="9"/>
  <c r="AE825" i="9" s="1"/>
  <c r="AC825" i="9" s="1"/>
  <c r="AD825" i="9"/>
  <c r="L825" i="9"/>
  <c r="K109" i="12" s="1"/>
  <c r="L109" i="12" s="1"/>
  <c r="P304" i="9"/>
  <c r="P781" i="9"/>
  <c r="P823" i="9"/>
  <c r="O481" i="9"/>
  <c r="I481" i="9"/>
  <c r="P512" i="9"/>
  <c r="AD513" i="9"/>
  <c r="H513" i="9" s="1"/>
  <c r="AE705" i="9"/>
  <c r="AE707" i="9" s="1"/>
  <c r="AC707" i="9" s="1"/>
  <c r="L707" i="9"/>
  <c r="K90" i="12" s="1"/>
  <c r="L90" i="12" s="1"/>
  <c r="AD707" i="9"/>
  <c r="L994" i="9"/>
  <c r="N994" i="9"/>
  <c r="N996" i="9" s="1"/>
  <c r="M131" i="12" s="1"/>
  <c r="N131" i="12" s="1"/>
  <c r="I994" i="9"/>
  <c r="P994" i="9" s="1"/>
  <c r="AE411" i="9"/>
  <c r="AE413" i="9" s="1"/>
  <c r="AC413" i="9" s="1"/>
  <c r="L413" i="9"/>
  <c r="K52" i="12" s="1"/>
  <c r="L52" i="12" s="1"/>
  <c r="AD413" i="9"/>
  <c r="I201" i="9"/>
  <c r="N201" i="9"/>
  <c r="N204" i="9" s="1"/>
  <c r="M26" i="12" s="1"/>
  <c r="N26" i="12" s="1"/>
  <c r="L201" i="9"/>
  <c r="P842" i="9"/>
  <c r="I843" i="9"/>
  <c r="AD695" i="9"/>
  <c r="H695" i="9" s="1"/>
  <c r="P693" i="9"/>
  <c r="N1066" i="9"/>
  <c r="N1068" i="9" s="1"/>
  <c r="M143" i="12" s="1"/>
  <c r="N143" i="12" s="1"/>
  <c r="I1066" i="9"/>
  <c r="L1066" i="9"/>
  <c r="AE142" i="9"/>
  <c r="AE144" i="9" s="1"/>
  <c r="AC144" i="9" s="1"/>
  <c r="L144" i="9"/>
  <c r="K20" i="12" s="1"/>
  <c r="L20" i="12" s="1"/>
  <c r="AD144" i="9"/>
  <c r="M46" i="9"/>
  <c r="N46" i="9" s="1"/>
  <c r="N10" i="12"/>
  <c r="AE1006" i="9"/>
  <c r="AE1008" i="9" s="1"/>
  <c r="AC1008" i="9" s="1"/>
  <c r="L1008" i="9"/>
  <c r="K133" i="12" s="1"/>
  <c r="L133" i="12" s="1"/>
  <c r="AD1008" i="9"/>
  <c r="P142" i="9"/>
  <c r="P972" i="9"/>
  <c r="P34" i="9"/>
  <c r="AE988" i="9"/>
  <c r="AE990" i="9" s="1"/>
  <c r="AC990" i="9" s="1"/>
  <c r="AD990" i="9"/>
  <c r="L990" i="9"/>
  <c r="K130" i="12" s="1"/>
  <c r="L130" i="12" s="1"/>
  <c r="P317" i="9"/>
  <c r="AE339" i="9"/>
  <c r="AE341" i="9" s="1"/>
  <c r="AC341" i="9" s="1"/>
  <c r="AD341" i="9"/>
  <c r="H340" i="9" s="1"/>
  <c r="L341" i="9"/>
  <c r="K44" i="12" s="1"/>
  <c r="L44" i="12" s="1"/>
  <c r="AD297" i="9"/>
  <c r="H297" i="9" s="1"/>
  <c r="L36" i="9"/>
  <c r="K10" i="12" s="1"/>
  <c r="AE34" i="9"/>
  <c r="AE36" i="9" s="1"/>
  <c r="AC36" i="9" s="1"/>
  <c r="AD36" i="9"/>
  <c r="AD273" i="9"/>
  <c r="H273" i="9" s="1"/>
  <c r="P271" i="9"/>
  <c r="AE621" i="9"/>
  <c r="AE624" i="9" s="1"/>
  <c r="AC624" i="9" s="1"/>
  <c r="AD624" i="9"/>
  <c r="I345" i="9"/>
  <c r="L345" i="9"/>
  <c r="N345" i="9"/>
  <c r="N347" i="9" s="1"/>
  <c r="M45" i="12" s="1"/>
  <c r="N45" i="12" s="1"/>
  <c r="AD1002" i="9"/>
  <c r="H1001" i="9" s="1"/>
  <c r="AE514" i="9"/>
  <c r="AE516" i="9" s="1"/>
  <c r="AC516" i="9" s="1"/>
  <c r="AD516" i="9"/>
  <c r="H515" i="9" s="1"/>
  <c r="L516" i="9"/>
  <c r="K67" i="12" s="1"/>
  <c r="L67" i="12" s="1"/>
  <c r="AD497" i="9"/>
  <c r="H497" i="9" s="1"/>
  <c r="P495" i="9"/>
  <c r="O577" i="9"/>
  <c r="I924" i="9"/>
  <c r="L924" i="9"/>
  <c r="N924" i="9"/>
  <c r="N926" i="9" s="1"/>
  <c r="M120" i="12" s="1"/>
  <c r="N120" i="12" s="1"/>
  <c r="P182" i="9"/>
  <c r="P282" i="9"/>
  <c r="P514" i="9"/>
  <c r="P1042" i="9"/>
  <c r="H299" i="9"/>
  <c r="N656" i="9"/>
  <c r="N658" i="9" s="1"/>
  <c r="M84" i="12" s="1"/>
  <c r="N84" i="12" s="1"/>
  <c r="L656" i="9"/>
  <c r="AE656" i="9" s="1"/>
  <c r="I656" i="9"/>
  <c r="AD1038" i="9"/>
  <c r="AE1036" i="9"/>
  <c r="AE1038" i="9" s="1"/>
  <c r="AC1038" i="9" s="1"/>
  <c r="L1038" i="9"/>
  <c r="K138" i="12" s="1"/>
  <c r="L138" i="12" s="1"/>
  <c r="AE106" i="9"/>
  <c r="AE108" i="9" s="1"/>
  <c r="AC108" i="9" s="1"/>
  <c r="AD108" i="9"/>
  <c r="L108" i="9"/>
  <c r="K16" i="12" s="1"/>
  <c r="L16" i="12" s="1"/>
  <c r="N72" i="9"/>
  <c r="M12" i="12" s="1"/>
  <c r="N12" i="12" s="1"/>
  <c r="P339" i="9"/>
  <c r="AD289" i="9"/>
  <c r="H289" i="9" s="1"/>
  <c r="P287" i="9"/>
  <c r="AE69" i="9"/>
  <c r="AE72" i="9" s="1"/>
  <c r="AC72" i="9" s="1"/>
  <c r="AD72" i="9"/>
  <c r="L72" i="9"/>
  <c r="K12" i="12" s="1"/>
  <c r="L12" i="12" s="1"/>
  <c r="AD897" i="9"/>
  <c r="H897" i="9" s="1"/>
  <c r="P887" i="9"/>
  <c r="P664" i="9"/>
  <c r="AE474" i="9"/>
  <c r="AE476" i="9" s="1"/>
  <c r="AC476" i="9" s="1"/>
  <c r="AD476" i="9"/>
  <c r="L476" i="9"/>
  <c r="K62" i="12" s="1"/>
  <c r="L62" i="12" s="1"/>
  <c r="AD545" i="9"/>
  <c r="H545" i="9" s="1"/>
  <c r="P543" i="9"/>
  <c r="P655" i="9"/>
  <c r="P51" i="9"/>
  <c r="P1024" i="9"/>
  <c r="N787" i="9"/>
  <c r="N789" i="9" s="1"/>
  <c r="M103" i="12" s="1"/>
  <c r="N103" i="12" s="1"/>
  <c r="I787" i="9"/>
  <c r="L787" i="9"/>
  <c r="N405" i="9"/>
  <c r="N407" i="9" s="1"/>
  <c r="M51" i="12" s="1"/>
  <c r="N51" i="12" s="1"/>
  <c r="I405" i="9"/>
  <c r="L405" i="9"/>
  <c r="AD521" i="9"/>
  <c r="H521" i="9" s="1"/>
  <c r="P519" i="9"/>
  <c r="AE664" i="9"/>
  <c r="AE666" i="9" s="1"/>
  <c r="AC666" i="9" s="1"/>
  <c r="L666" i="9"/>
  <c r="K85" i="12" s="1"/>
  <c r="L85" i="12" s="1"/>
  <c r="AD666" i="9"/>
  <c r="AE498" i="9"/>
  <c r="AE500" i="9" s="1"/>
  <c r="AC500" i="9" s="1"/>
  <c r="AD500" i="9"/>
  <c r="L500" i="9"/>
  <c r="K65" i="12" s="1"/>
  <c r="L65" i="12" s="1"/>
  <c r="N916" i="9"/>
  <c r="I916" i="9"/>
  <c r="L916" i="9"/>
  <c r="I960" i="9"/>
  <c r="L960" i="9"/>
  <c r="N960" i="9"/>
  <c r="N962" i="9" s="1"/>
  <c r="M126" i="12" s="1"/>
  <c r="N126" i="12" s="1"/>
  <c r="P786" i="9"/>
  <c r="AD249" i="9"/>
  <c r="H249" i="9" s="1"/>
  <c r="P247" i="9"/>
  <c r="N335" i="9"/>
  <c r="M43" i="12" s="1"/>
  <c r="N43" i="12" s="1"/>
  <c r="P1012" i="9"/>
  <c r="AE733" i="9"/>
  <c r="AE735" i="9" s="1"/>
  <c r="AC735" i="9" s="1"/>
  <c r="L735" i="9"/>
  <c r="K94" i="12" s="1"/>
  <c r="L94" i="12" s="1"/>
  <c r="AD735" i="9"/>
  <c r="N570" i="9"/>
  <c r="N572" i="9" s="1"/>
  <c r="M74" i="12" s="1"/>
  <c r="N74" i="12" s="1"/>
  <c r="I570" i="9"/>
  <c r="L570" i="9"/>
  <c r="L672" i="9"/>
  <c r="N672" i="9"/>
  <c r="N674" i="9" s="1"/>
  <c r="M86" i="12" s="1"/>
  <c r="N86" i="12" s="1"/>
  <c r="I672" i="9"/>
  <c r="P979" i="9"/>
  <c r="I1049" i="9"/>
  <c r="N884" i="9"/>
  <c r="M117" i="12" s="1"/>
  <c r="N117" i="12" s="1"/>
  <c r="AE365" i="9"/>
  <c r="AE367" i="9" s="1"/>
  <c r="AC367" i="9" s="1"/>
  <c r="AD367" i="9"/>
  <c r="H366" i="9" s="1"/>
  <c r="L367" i="9"/>
  <c r="K47" i="12" s="1"/>
  <c r="L47" i="12" s="1"/>
  <c r="P226" i="9"/>
  <c r="O637" i="9"/>
  <c r="I637" i="9"/>
  <c r="P84" i="9"/>
  <c r="AB84" i="9"/>
  <c r="AB86" i="9" s="1"/>
  <c r="H86" i="9" s="1"/>
  <c r="P120" i="9"/>
  <c r="AA120" i="9"/>
  <c r="AA122" i="9" s="1"/>
  <c r="H122" i="9" s="1"/>
  <c r="AB102" i="9"/>
  <c r="AB104" i="9" s="1"/>
  <c r="H104" i="9" s="1"/>
  <c r="P102" i="9"/>
  <c r="L918" i="9"/>
  <c r="AE918" i="9" s="1"/>
  <c r="N918" i="9"/>
  <c r="I918" i="9"/>
  <c r="L50" i="9"/>
  <c r="AE50" i="9" s="1"/>
  <c r="I50" i="9"/>
  <c r="N50" i="9"/>
  <c r="AE1072" i="9"/>
  <c r="AE1074" i="9" s="1"/>
  <c r="AC1074" i="9" s="1"/>
  <c r="L1074" i="9"/>
  <c r="K144" i="12" s="1"/>
  <c r="L144" i="12" s="1"/>
  <c r="AD1074" i="9"/>
  <c r="I1019" i="9"/>
  <c r="O1019" i="9"/>
  <c r="N79" i="9"/>
  <c r="N81" i="9" s="1"/>
  <c r="M13" i="12" s="1"/>
  <c r="N13" i="12" s="1"/>
  <c r="I79" i="9"/>
  <c r="L79" i="9"/>
  <c r="AD233" i="9"/>
  <c r="H233" i="9" s="1"/>
  <c r="I455" i="9"/>
  <c r="P705" i="9"/>
  <c r="P350" i="9"/>
  <c r="H275" i="9"/>
  <c r="L1002" i="9"/>
  <c r="K132" i="12" s="1"/>
  <c r="L132" i="12" s="1"/>
  <c r="AE181" i="9"/>
  <c r="AE184" i="9" s="1"/>
  <c r="AC184" i="9" s="1"/>
  <c r="L184" i="9"/>
  <c r="K24" i="12" s="1"/>
  <c r="L24" i="12" s="1"/>
  <c r="AD184" i="9"/>
  <c r="H183" i="9" s="1"/>
  <c r="P1072" i="9"/>
  <c r="P718" i="9"/>
  <c r="AD720" i="9"/>
  <c r="H720" i="9" s="1"/>
  <c r="P410" i="9"/>
  <c r="AE282" i="9"/>
  <c r="AE284" i="9" s="1"/>
  <c r="AC284" i="9" s="1"/>
  <c r="L284" i="9"/>
  <c r="K36" i="12" s="1"/>
  <c r="L36" i="12" s="1"/>
  <c r="AD284" i="9"/>
  <c r="AE151" i="9"/>
  <c r="AE154" i="9" s="1"/>
  <c r="AC154" i="9" s="1"/>
  <c r="L154" i="9"/>
  <c r="K21" i="12" s="1"/>
  <c r="L21" i="12" s="1"/>
  <c r="AD154" i="9"/>
  <c r="L769" i="9"/>
  <c r="N769" i="9"/>
  <c r="N771" i="9" s="1"/>
  <c r="M100" i="12" s="1"/>
  <c r="N100" i="12" s="1"/>
  <c r="I769" i="9"/>
  <c r="AD646" i="9"/>
  <c r="H646" i="9" s="1"/>
  <c r="P644" i="9"/>
  <c r="O199" i="9"/>
  <c r="I199" i="9"/>
  <c r="P584" i="9"/>
  <c r="AD586" i="9"/>
  <c r="H586" i="9" s="1"/>
  <c r="AE613" i="9"/>
  <c r="AE615" i="9" s="1"/>
  <c r="AC615" i="9" s="1"/>
  <c r="L615" i="9"/>
  <c r="K79" i="12" s="1"/>
  <c r="L79" i="12" s="1"/>
  <c r="AD615" i="9"/>
  <c r="AE973" i="9"/>
  <c r="AE975" i="9" s="1"/>
  <c r="AC975" i="9" s="1"/>
  <c r="AD975" i="9"/>
  <c r="L975" i="9"/>
  <c r="K128" i="12" s="1"/>
  <c r="L128" i="12" s="1"/>
  <c r="P1036" i="9"/>
  <c r="K18" i="9"/>
  <c r="L18" i="9" s="1"/>
  <c r="L20" i="9" s="1"/>
  <c r="K7" i="12" s="1"/>
  <c r="L5" i="12"/>
  <c r="P613" i="9"/>
  <c r="P129" i="9"/>
  <c r="AA129" i="9"/>
  <c r="AA131" i="9" s="1"/>
  <c r="H131" i="9" s="1"/>
  <c r="AE311" i="9"/>
  <c r="AE314" i="9" s="1"/>
  <c r="AC314" i="9" s="1"/>
  <c r="L314" i="9"/>
  <c r="K40" i="12" s="1"/>
  <c r="L40" i="12" s="1"/>
  <c r="AD314" i="9"/>
  <c r="P263" i="9"/>
  <c r="AD265" i="9"/>
  <c r="H265" i="9" s="1"/>
  <c r="P954" i="9"/>
  <c r="AB111" i="9"/>
  <c r="AB113" i="9" s="1"/>
  <c r="H113" i="9" s="1"/>
  <c r="P111" i="9"/>
  <c r="N579" i="9"/>
  <c r="N581" i="9" s="1"/>
  <c r="M75" i="12" s="1"/>
  <c r="N75" i="12" s="1"/>
  <c r="L579" i="9"/>
  <c r="AE579" i="9" s="1"/>
  <c r="I579" i="9"/>
  <c r="P310" i="9"/>
  <c r="AD612" i="9"/>
  <c r="H612" i="9" s="1"/>
  <c r="P610" i="9"/>
  <c r="P390" i="9"/>
  <c r="AD241" i="9"/>
  <c r="H241" i="9" s="1"/>
  <c r="P239" i="9"/>
  <c r="P106" i="9"/>
  <c r="O396" i="9"/>
  <c r="I396" i="9"/>
  <c r="P396" i="9" s="1"/>
  <c r="L522" i="9"/>
  <c r="N522" i="9"/>
  <c r="N524" i="9" s="1"/>
  <c r="M68" i="12" s="1"/>
  <c r="N68" i="12" s="1"/>
  <c r="I522" i="9"/>
  <c r="L161" i="9"/>
  <c r="I161" i="9"/>
  <c r="N161" i="9"/>
  <c r="P638" i="9"/>
  <c r="P152" i="9"/>
  <c r="I305" i="9"/>
  <c r="L305" i="9"/>
  <c r="AE305" i="9" s="1"/>
  <c r="N305" i="9"/>
  <c r="N307" i="9" s="1"/>
  <c r="M39" i="12" s="1"/>
  <c r="N39" i="12" s="1"/>
  <c r="P498" i="9"/>
  <c r="L460" i="9"/>
  <c r="K60" i="12" s="1"/>
  <c r="L60" i="12" s="1"/>
  <c r="AD460" i="9"/>
  <c r="AE458" i="9"/>
  <c r="AE460" i="9" s="1"/>
  <c r="AC460" i="9" s="1"/>
  <c r="P325" i="9"/>
  <c r="H162" i="11" l="1"/>
  <c r="P622" i="9"/>
  <c r="L632" i="9"/>
  <c r="K81" i="12" s="1"/>
  <c r="L81" i="12" s="1"/>
  <c r="H665" i="9"/>
  <c r="AD632" i="9"/>
  <c r="H631" i="9" s="1"/>
  <c r="I631" i="9" s="1"/>
  <c r="P631" i="9" s="1"/>
  <c r="P298" i="9"/>
  <c r="AE630" i="9"/>
  <c r="AE632" i="9" s="1"/>
  <c r="AC632" i="9" s="1"/>
  <c r="H740" i="9"/>
  <c r="I955" i="9"/>
  <c r="P955" i="9" s="1"/>
  <c r="AD465" i="9"/>
  <c r="H465" i="9" s="1"/>
  <c r="O465" i="9" s="1"/>
  <c r="O170" i="9"/>
  <c r="AD595" i="9"/>
  <c r="H595" i="9" s="1"/>
  <c r="I595" i="9" s="1"/>
  <c r="P595" i="9" s="1"/>
  <c r="P936" i="9"/>
  <c r="I491" i="9"/>
  <c r="P491" i="9" s="1"/>
  <c r="O491" i="9"/>
  <c r="P522" i="9"/>
  <c r="AD880" i="9"/>
  <c r="L590" i="9"/>
  <c r="K76" i="12" s="1"/>
  <c r="L76" i="12" s="1"/>
  <c r="AD682" i="9"/>
  <c r="H681" i="9" s="1"/>
  <c r="N164" i="9"/>
  <c r="M22" i="12" s="1"/>
  <c r="N22" i="12" s="1"/>
  <c r="L624" i="9"/>
  <c r="K80" i="12" s="1"/>
  <c r="L80" i="12" s="1"/>
  <c r="H1043" i="9"/>
  <c r="H714" i="9"/>
  <c r="L682" i="9"/>
  <c r="K87" i="12" s="1"/>
  <c r="L87" i="12" s="1"/>
  <c r="H98" i="9"/>
  <c r="O98" i="9" s="1"/>
  <c r="N641" i="9"/>
  <c r="M82" i="12" s="1"/>
  <c r="N82" i="12" s="1"/>
  <c r="P656" i="9"/>
  <c r="M45" i="9"/>
  <c r="N45" i="9" s="1"/>
  <c r="N9" i="12"/>
  <c r="H880" i="9"/>
  <c r="H836" i="9"/>
  <c r="L31" i="9"/>
  <c r="K9" i="12" s="1"/>
  <c r="AE30" i="9"/>
  <c r="AE31" i="9" s="1"/>
  <c r="AD335" i="9"/>
  <c r="P30" i="9"/>
  <c r="I31" i="9"/>
  <c r="H499" i="9"/>
  <c r="AE936" i="9"/>
  <c r="AE938" i="9" s="1"/>
  <c r="AC938" i="9" s="1"/>
  <c r="L938" i="9"/>
  <c r="K122" i="12" s="1"/>
  <c r="L122" i="12" s="1"/>
  <c r="AD938" i="9"/>
  <c r="H937" i="9" s="1"/>
  <c r="H728" i="9"/>
  <c r="P763" i="9"/>
  <c r="P255" i="9"/>
  <c r="AD257" i="9"/>
  <c r="H257" i="9" s="1"/>
  <c r="P587" i="9"/>
  <c r="P216" i="9"/>
  <c r="AD217" i="9"/>
  <c r="H217" i="9" s="1"/>
  <c r="I217" i="9" s="1"/>
  <c r="P217" i="9" s="1"/>
  <c r="AE538" i="9"/>
  <c r="AE540" i="9" s="1"/>
  <c r="AC540" i="9" s="1"/>
  <c r="L540" i="9"/>
  <c r="K70" i="12" s="1"/>
  <c r="L70" i="12" s="1"/>
  <c r="AD540" i="9"/>
  <c r="P49" i="9"/>
  <c r="P628" i="9"/>
  <c r="AD629" i="9"/>
  <c r="H629" i="9" s="1"/>
  <c r="O629" i="9" s="1"/>
  <c r="H163" i="11"/>
  <c r="I163" i="11" s="1"/>
  <c r="P163" i="11" s="1"/>
  <c r="H866" i="9"/>
  <c r="P703" i="9"/>
  <c r="I386" i="9"/>
  <c r="O386" i="9"/>
  <c r="P356" i="9"/>
  <c r="I357" i="9"/>
  <c r="O949" i="9"/>
  <c r="I949" i="9"/>
  <c r="H107" i="9"/>
  <c r="I107" i="9" s="1"/>
  <c r="P107" i="9" s="1"/>
  <c r="P579" i="9"/>
  <c r="H412" i="9"/>
  <c r="P506" i="9"/>
  <c r="H848" i="9"/>
  <c r="I848" i="9" s="1"/>
  <c r="I704" i="9"/>
  <c r="P704" i="9" s="1"/>
  <c r="O217" i="9"/>
  <c r="H143" i="9"/>
  <c r="O143" i="9" s="1"/>
  <c r="H327" i="9"/>
  <c r="O327" i="9" s="1"/>
  <c r="I483" i="9"/>
  <c r="P483" i="9" s="1"/>
  <c r="H1007" i="9"/>
  <c r="H153" i="9"/>
  <c r="H35" i="9"/>
  <c r="H251" i="9"/>
  <c r="H267" i="9"/>
  <c r="O267" i="9" s="1"/>
  <c r="I211" i="9"/>
  <c r="P211" i="9" s="1"/>
  <c r="H235" i="9"/>
  <c r="I235" i="9" s="1"/>
  <c r="P235" i="9" s="1"/>
  <c r="I794" i="9"/>
  <c r="P794" i="9" s="1"/>
  <c r="O136" i="11"/>
  <c r="O436" i="9"/>
  <c r="I436" i="9"/>
  <c r="I437" i="9" s="1"/>
  <c r="I189" i="9"/>
  <c r="P189" i="9" s="1"/>
  <c r="O943" i="9"/>
  <c r="H125" i="9"/>
  <c r="O125" i="9" s="1"/>
  <c r="H640" i="9"/>
  <c r="I640" i="9" s="1"/>
  <c r="P640" i="9" s="1"/>
  <c r="H812" i="9"/>
  <c r="O812" i="9" s="1"/>
  <c r="H752" i="9"/>
  <c r="I752" i="9" s="1"/>
  <c r="H1061" i="9"/>
  <c r="I1061" i="9" s="1"/>
  <c r="O430" i="9"/>
  <c r="P554" i="9"/>
  <c r="I397" i="9"/>
  <c r="P397" i="9" s="1"/>
  <c r="H983" i="9"/>
  <c r="I983" i="9" s="1"/>
  <c r="I765" i="9"/>
  <c r="H589" i="9"/>
  <c r="H782" i="9"/>
  <c r="I782" i="9" s="1"/>
  <c r="H259" i="9"/>
  <c r="O259" i="9" s="1"/>
  <c r="AE56" i="9"/>
  <c r="AC56" i="9" s="1"/>
  <c r="P562" i="9"/>
  <c r="P918" i="9"/>
  <c r="P672" i="9"/>
  <c r="P179" i="9"/>
  <c r="AD180" i="9"/>
  <c r="H180" i="9" s="1"/>
  <c r="P943" i="9"/>
  <c r="I944" i="9"/>
  <c r="H123" i="12" s="1"/>
  <c r="P916" i="9"/>
  <c r="H418" i="9"/>
  <c r="L335" i="9"/>
  <c r="K43" i="12" s="1"/>
  <c r="L43" i="12" s="1"/>
  <c r="P570" i="9"/>
  <c r="H706" i="9"/>
  <c r="I706" i="9" s="1"/>
  <c r="I663" i="9"/>
  <c r="P663" i="9" s="1"/>
  <c r="O663" i="9"/>
  <c r="P333" i="9"/>
  <c r="AE335" i="9"/>
  <c r="AC335" i="9" s="1"/>
  <c r="H334" i="9" s="1"/>
  <c r="H313" i="9"/>
  <c r="I313" i="9" s="1"/>
  <c r="H475" i="9"/>
  <c r="I475" i="9" s="1"/>
  <c r="P899" i="9"/>
  <c r="AE581" i="9"/>
  <c r="AC581" i="9" s="1"/>
  <c r="O473" i="9"/>
  <c r="I473" i="9"/>
  <c r="P473" i="9" s="1"/>
  <c r="L581" i="9"/>
  <c r="K75" i="12" s="1"/>
  <c r="L75" i="12" s="1"/>
  <c r="H459" i="9"/>
  <c r="I459" i="9" s="1"/>
  <c r="AD581" i="9"/>
  <c r="H283" i="9"/>
  <c r="O283" i="9" s="1"/>
  <c r="H71" i="9"/>
  <c r="I71" i="9" s="1"/>
  <c r="H227" i="9"/>
  <c r="I227" i="9" s="1"/>
  <c r="P227" i="9" s="1"/>
  <c r="I812" i="9"/>
  <c r="P812" i="9" s="1"/>
  <c r="AD884" i="9"/>
  <c r="L884" i="9"/>
  <c r="K117" i="12" s="1"/>
  <c r="L117" i="12" s="1"/>
  <c r="I866" i="9"/>
  <c r="O866" i="9"/>
  <c r="H824" i="9"/>
  <c r="I824" i="9" s="1"/>
  <c r="AE884" i="9"/>
  <c r="AC884" i="9" s="1"/>
  <c r="O758" i="9"/>
  <c r="I758" i="9"/>
  <c r="N4" i="12"/>
  <c r="M13" i="9"/>
  <c r="N13" i="9" s="1"/>
  <c r="N15" i="9" s="1"/>
  <c r="M6" i="12" s="1"/>
  <c r="I545" i="9"/>
  <c r="O545" i="9"/>
  <c r="P162" i="9"/>
  <c r="AE721" i="9"/>
  <c r="AE723" i="9" s="1"/>
  <c r="AC723" i="9" s="1"/>
  <c r="AD723" i="9"/>
  <c r="L723" i="9"/>
  <c r="K92" i="12" s="1"/>
  <c r="L92" i="12" s="1"/>
  <c r="P637" i="9"/>
  <c r="O265" i="9"/>
  <c r="I265" i="9"/>
  <c r="I497" i="9"/>
  <c r="O497" i="9"/>
  <c r="P290" i="9"/>
  <c r="O620" i="9"/>
  <c r="I620" i="9"/>
  <c r="O273" i="9"/>
  <c r="I273" i="9"/>
  <c r="O35" i="9"/>
  <c r="I35" i="9"/>
  <c r="O209" i="9"/>
  <c r="I209" i="9"/>
  <c r="AE604" i="9"/>
  <c r="AE607" i="9" s="1"/>
  <c r="AC607" i="9" s="1"/>
  <c r="AD607" i="9"/>
  <c r="H606" i="9" s="1"/>
  <c r="L607" i="9"/>
  <c r="K78" i="12" s="1"/>
  <c r="L78" i="12" s="1"/>
  <c r="P199" i="9"/>
  <c r="AD200" i="9"/>
  <c r="H200" i="9" s="1"/>
  <c r="O140" i="9"/>
  <c r="I140" i="9"/>
  <c r="I249" i="9"/>
  <c r="O249" i="9"/>
  <c r="O897" i="9"/>
  <c r="I897" i="9"/>
  <c r="I654" i="9"/>
  <c r="O654" i="9"/>
  <c r="P161" i="9"/>
  <c r="L7" i="12"/>
  <c r="K44" i="9"/>
  <c r="L44" i="9" s="1"/>
  <c r="P24" i="9"/>
  <c r="AE290" i="9"/>
  <c r="AE292" i="9" s="1"/>
  <c r="AC292" i="9" s="1"/>
  <c r="L292" i="9"/>
  <c r="K37" i="12" s="1"/>
  <c r="L37" i="12" s="1"/>
  <c r="AD292" i="9"/>
  <c r="O499" i="9"/>
  <c r="I499" i="9"/>
  <c r="P499" i="9" s="1"/>
  <c r="P481" i="9"/>
  <c r="AE319" i="9"/>
  <c r="AE321" i="9" s="1"/>
  <c r="AC321" i="9" s="1"/>
  <c r="AD321" i="9"/>
  <c r="L321" i="9"/>
  <c r="K41" i="12" s="1"/>
  <c r="L41" i="12" s="1"/>
  <c r="P721" i="9"/>
  <c r="I687" i="9"/>
  <c r="O687" i="9"/>
  <c r="I665" i="9"/>
  <c r="O665" i="9"/>
  <c r="P1055" i="9"/>
  <c r="I1056" i="9"/>
  <c r="I131" i="9"/>
  <c r="O131" i="9"/>
  <c r="O275" i="9"/>
  <c r="I275" i="9"/>
  <c r="P275" i="9" s="1"/>
  <c r="P218" i="9"/>
  <c r="I880" i="9"/>
  <c r="O880" i="9"/>
  <c r="AE161" i="9"/>
  <c r="AE164" i="9" s="1"/>
  <c r="AC164" i="9" s="1"/>
  <c r="AD164" i="9"/>
  <c r="L164" i="9"/>
  <c r="K22" i="12" s="1"/>
  <c r="L22" i="12" s="1"/>
  <c r="AE960" i="9"/>
  <c r="AE962" i="9" s="1"/>
  <c r="AC962" i="9" s="1"/>
  <c r="L962" i="9"/>
  <c r="K126" i="12" s="1"/>
  <c r="L126" i="12" s="1"/>
  <c r="AD962" i="9"/>
  <c r="AE24" i="9"/>
  <c r="AE27" i="9" s="1"/>
  <c r="AC27" i="9" s="1"/>
  <c r="L27" i="9"/>
  <c r="K8" i="12" s="1"/>
  <c r="L8" i="12" s="1"/>
  <c r="AD27" i="9"/>
  <c r="AE171" i="9"/>
  <c r="AE174" i="9" s="1"/>
  <c r="AC174" i="9" s="1"/>
  <c r="L174" i="9"/>
  <c r="K23" i="12" s="1"/>
  <c r="L23" i="12" s="1"/>
  <c r="AD174" i="9"/>
  <c r="AE423" i="9"/>
  <c r="AE425" i="9" s="1"/>
  <c r="AC425" i="9" s="1"/>
  <c r="AD425" i="9"/>
  <c r="L425" i="9"/>
  <c r="K54" i="12" s="1"/>
  <c r="L54" i="12" s="1"/>
  <c r="I233" i="9"/>
  <c r="O233" i="9"/>
  <c r="AD78" i="9"/>
  <c r="H78" i="9" s="1"/>
  <c r="P569" i="9"/>
  <c r="L347" i="9"/>
  <c r="K45" i="12" s="1"/>
  <c r="L45" i="12" s="1"/>
  <c r="AE345" i="9"/>
  <c r="AE347" i="9" s="1"/>
  <c r="AC347" i="9" s="1"/>
  <c r="AD347" i="9"/>
  <c r="I714" i="9"/>
  <c r="P714" i="9" s="1"/>
  <c r="O714" i="9"/>
  <c r="O95" i="9"/>
  <c r="I95" i="9"/>
  <c r="AE672" i="9"/>
  <c r="AE674" i="9" s="1"/>
  <c r="AC674" i="9" s="1"/>
  <c r="AD674" i="9"/>
  <c r="L674" i="9"/>
  <c r="K86" i="12" s="1"/>
  <c r="L86" i="12" s="1"/>
  <c r="P345" i="9"/>
  <c r="AD307" i="9"/>
  <c r="M90" i="11"/>
  <c r="N90" i="11" s="1"/>
  <c r="I505" i="9"/>
  <c r="O505" i="9"/>
  <c r="AE375" i="9"/>
  <c r="AE377" i="9" s="1"/>
  <c r="AC377" i="9" s="1"/>
  <c r="L377" i="9"/>
  <c r="K48" i="12" s="1"/>
  <c r="L48" i="12" s="1"/>
  <c r="AD377" i="9"/>
  <c r="I553" i="9"/>
  <c r="O553" i="9"/>
  <c r="H806" i="9"/>
  <c r="P882" i="9"/>
  <c r="P305" i="9"/>
  <c r="O1007" i="9"/>
  <c r="I1007" i="9"/>
  <c r="AE441" i="9"/>
  <c r="AE443" i="9" s="1"/>
  <c r="AC443" i="9" s="1"/>
  <c r="L443" i="9"/>
  <c r="K57" i="12" s="1"/>
  <c r="L57" i="12" s="1"/>
  <c r="AD443" i="9"/>
  <c r="I159" i="9"/>
  <c r="O159" i="9"/>
  <c r="P696" i="9"/>
  <c r="P430" i="9"/>
  <c r="I431" i="9"/>
  <c r="I412" i="9"/>
  <c r="O412" i="9"/>
  <c r="O782" i="9"/>
  <c r="AE787" i="9"/>
  <c r="AE789" i="9" s="1"/>
  <c r="AC789" i="9" s="1"/>
  <c r="AD789" i="9"/>
  <c r="L789" i="9"/>
  <c r="K103" i="12" s="1"/>
  <c r="L103" i="12" s="1"/>
  <c r="P829" i="9"/>
  <c r="P423" i="9"/>
  <c r="P455" i="9"/>
  <c r="H59" i="12"/>
  <c r="AE79" i="9"/>
  <c r="AE81" i="9" s="1"/>
  <c r="AC81" i="9" s="1"/>
  <c r="AD81" i="9"/>
  <c r="L81" i="9"/>
  <c r="K13" i="12" s="1"/>
  <c r="L13" i="12" s="1"/>
  <c r="AE994" i="9"/>
  <c r="AE996" i="9" s="1"/>
  <c r="AC996" i="9" s="1"/>
  <c r="L996" i="9"/>
  <c r="K131" i="12" s="1"/>
  <c r="L131" i="12" s="1"/>
  <c r="AD996" i="9"/>
  <c r="O631" i="9"/>
  <c r="I104" i="9"/>
  <c r="O104" i="9"/>
  <c r="AE522" i="9"/>
  <c r="AE524" i="9" s="1"/>
  <c r="AC524" i="9" s="1"/>
  <c r="L524" i="9"/>
  <c r="K68" i="12" s="1"/>
  <c r="L68" i="12" s="1"/>
  <c r="AD524" i="9"/>
  <c r="H974" i="9"/>
  <c r="P436" i="9"/>
  <c r="AE570" i="9"/>
  <c r="AE572" i="9" s="1"/>
  <c r="AC572" i="9" s="1"/>
  <c r="AD572" i="9"/>
  <c r="L572" i="9"/>
  <c r="K74" i="12" s="1"/>
  <c r="L74" i="12" s="1"/>
  <c r="AE916" i="9"/>
  <c r="AE920" i="9" s="1"/>
  <c r="AC920" i="9" s="1"/>
  <c r="AD920" i="9"/>
  <c r="L920" i="9"/>
  <c r="K119" i="12" s="1"/>
  <c r="L119" i="12" s="1"/>
  <c r="H989" i="9"/>
  <c r="L307" i="9"/>
  <c r="K39" i="12" s="1"/>
  <c r="L39" i="12" s="1"/>
  <c r="P53" i="9"/>
  <c r="P1030" i="9"/>
  <c r="M113" i="11"/>
  <c r="N113" i="11" s="1"/>
  <c r="I1013" i="9"/>
  <c r="O1013" i="9"/>
  <c r="P375" i="9"/>
  <c r="H243" i="9"/>
  <c r="P448" i="9"/>
  <c r="I449" i="9"/>
  <c r="AE562" i="9"/>
  <c r="AE564" i="9" s="1"/>
  <c r="AC564" i="9" s="1"/>
  <c r="L564" i="9"/>
  <c r="K73" i="12" s="1"/>
  <c r="L73" i="12" s="1"/>
  <c r="AD564" i="9"/>
  <c r="H563" i="9" s="1"/>
  <c r="AE930" i="9"/>
  <c r="AE932" i="9" s="1"/>
  <c r="AC932" i="9" s="1"/>
  <c r="L932" i="9"/>
  <c r="K121" i="12" s="1"/>
  <c r="L121" i="12" s="1"/>
  <c r="AD932" i="9"/>
  <c r="P818" i="9"/>
  <c r="I819" i="9"/>
  <c r="P50" i="9"/>
  <c r="H1037" i="9"/>
  <c r="I225" i="9"/>
  <c r="O225" i="9"/>
  <c r="O366" i="9"/>
  <c r="I366" i="9"/>
  <c r="AE218" i="9"/>
  <c r="AE220" i="9" s="1"/>
  <c r="AC220" i="9" s="1"/>
  <c r="AD220" i="9"/>
  <c r="L220" i="9"/>
  <c r="K28" i="12" s="1"/>
  <c r="L28" i="12" s="1"/>
  <c r="P745" i="9"/>
  <c r="I297" i="9"/>
  <c r="O297" i="9"/>
  <c r="O648" i="9"/>
  <c r="I648" i="9"/>
  <c r="P648" i="9" s="1"/>
  <c r="I671" i="9"/>
  <c r="O671" i="9"/>
  <c r="I149" i="9"/>
  <c r="O149" i="9"/>
  <c r="I299" i="9"/>
  <c r="P299" i="9" s="1"/>
  <c r="O299" i="9"/>
  <c r="P960" i="9"/>
  <c r="O537" i="9"/>
  <c r="I537" i="9"/>
  <c r="I1001" i="9"/>
  <c r="O1001" i="9"/>
  <c r="AE554" i="9"/>
  <c r="AE556" i="9" s="1"/>
  <c r="AC556" i="9" s="1"/>
  <c r="AD556" i="9"/>
  <c r="L556" i="9"/>
  <c r="K72" i="12" s="1"/>
  <c r="L72" i="12" s="1"/>
  <c r="P949" i="9"/>
  <c r="I950" i="9"/>
  <c r="AE924" i="9"/>
  <c r="AE926" i="9" s="1"/>
  <c r="AC926" i="9" s="1"/>
  <c r="AD926" i="9"/>
  <c r="L926" i="9"/>
  <c r="K120" i="12" s="1"/>
  <c r="L120" i="12" s="1"/>
  <c r="AE307" i="9"/>
  <c r="AC307" i="9" s="1"/>
  <c r="I327" i="9"/>
  <c r="I465" i="9"/>
  <c r="I586" i="9"/>
  <c r="O586" i="9"/>
  <c r="L6" i="9"/>
  <c r="K4" i="12" s="1"/>
  <c r="AE5" i="9"/>
  <c r="AE6" i="9" s="1"/>
  <c r="P843" i="9"/>
  <c r="H112" i="12"/>
  <c r="I241" i="9"/>
  <c r="O241" i="9"/>
  <c r="K46" i="9"/>
  <c r="L46" i="9" s="1"/>
  <c r="L10" i="12"/>
  <c r="L855" i="9"/>
  <c r="K114" i="12" s="1"/>
  <c r="L114" i="12" s="1"/>
  <c r="AE853" i="9"/>
  <c r="AE855" i="9" s="1"/>
  <c r="AC855" i="9" s="1"/>
  <c r="AD855" i="9"/>
  <c r="P930" i="9"/>
  <c r="AE745" i="9"/>
  <c r="AE747" i="9" s="1"/>
  <c r="AC747" i="9" s="1"/>
  <c r="L747" i="9"/>
  <c r="K96" i="12" s="1"/>
  <c r="L96" i="12" s="1"/>
  <c r="AD747" i="9"/>
  <c r="O515" i="9"/>
  <c r="I515" i="9"/>
  <c r="P515" i="9" s="1"/>
  <c r="I646" i="9"/>
  <c r="O646" i="9"/>
  <c r="I728" i="9"/>
  <c r="O728" i="9"/>
  <c r="P769" i="9"/>
  <c r="AE829" i="9"/>
  <c r="AE831" i="9" s="1"/>
  <c r="AC831" i="9" s="1"/>
  <c r="L831" i="9"/>
  <c r="K110" i="12" s="1"/>
  <c r="L110" i="12" s="1"/>
  <c r="AD831" i="9"/>
  <c r="P1049" i="9"/>
  <c r="I1050" i="9"/>
  <c r="O134" i="9"/>
  <c r="I134" i="9"/>
  <c r="P134" i="9" s="1"/>
  <c r="O340" i="9"/>
  <c r="I340" i="9"/>
  <c r="O1025" i="9"/>
  <c r="I1025" i="9"/>
  <c r="I122" i="9"/>
  <c r="O122" i="9"/>
  <c r="AE1066" i="9"/>
  <c r="AE1068" i="9" s="1"/>
  <c r="AC1068" i="9" s="1"/>
  <c r="L1068" i="9"/>
  <c r="K143" i="12" s="1"/>
  <c r="L143" i="12" s="1"/>
  <c r="AD1068" i="9"/>
  <c r="AE1030" i="9"/>
  <c r="AE1032" i="9" s="1"/>
  <c r="AC1032" i="9" s="1"/>
  <c r="L1032" i="9"/>
  <c r="K137" i="12" s="1"/>
  <c r="L137" i="12" s="1"/>
  <c r="AD1032" i="9"/>
  <c r="AE530" i="9"/>
  <c r="AE532" i="9" s="1"/>
  <c r="AC532" i="9" s="1"/>
  <c r="AD532" i="9"/>
  <c r="L532" i="9"/>
  <c r="K69" i="12" s="1"/>
  <c r="L69" i="12" s="1"/>
  <c r="I89" i="9"/>
  <c r="P89" i="9" s="1"/>
  <c r="O89" i="9"/>
  <c r="H99" i="12"/>
  <c r="P765" i="9"/>
  <c r="L658" i="9"/>
  <c r="K84" i="12" s="1"/>
  <c r="L84" i="12" s="1"/>
  <c r="L901" i="9"/>
  <c r="K118" i="12" s="1"/>
  <c r="L118" i="12" s="1"/>
  <c r="I720" i="9"/>
  <c r="O720" i="9"/>
  <c r="P799" i="9"/>
  <c r="O107" i="9"/>
  <c r="O489" i="9"/>
  <c r="I489" i="9"/>
  <c r="I183" i="9"/>
  <c r="P183" i="9" s="1"/>
  <c r="O183" i="9"/>
  <c r="AE201" i="9"/>
  <c r="AE204" i="9" s="1"/>
  <c r="AC204" i="9" s="1"/>
  <c r="L204" i="9"/>
  <c r="K26" i="12" s="1"/>
  <c r="L26" i="12" s="1"/>
  <c r="AD204" i="9"/>
  <c r="P679" i="9"/>
  <c r="I915" i="9"/>
  <c r="O915" i="9"/>
  <c r="AE405" i="9"/>
  <c r="AE407" i="9" s="1"/>
  <c r="AC407" i="9" s="1"/>
  <c r="L407" i="9"/>
  <c r="K51" i="12" s="1"/>
  <c r="L51" i="12" s="1"/>
  <c r="AD407" i="9"/>
  <c r="P201" i="9"/>
  <c r="H46" i="12"/>
  <c r="P357" i="9"/>
  <c r="P405" i="9"/>
  <c r="AE769" i="9"/>
  <c r="AE771" i="9" s="1"/>
  <c r="AC771" i="9" s="1"/>
  <c r="AD771" i="9"/>
  <c r="L771" i="9"/>
  <c r="K100" i="12" s="1"/>
  <c r="L100" i="12" s="1"/>
  <c r="O153" i="9"/>
  <c r="I153" i="9"/>
  <c r="P153" i="9" s="1"/>
  <c r="P917" i="9"/>
  <c r="P79" i="9"/>
  <c r="P1019" i="9"/>
  <c r="I1020" i="9"/>
  <c r="N920" i="9"/>
  <c r="M119" i="12" s="1"/>
  <c r="N119" i="12" s="1"/>
  <c r="P924" i="9"/>
  <c r="O1043" i="9"/>
  <c r="I1043" i="9"/>
  <c r="O113" i="9"/>
  <c r="I113" i="9"/>
  <c r="H1073" i="9"/>
  <c r="H734" i="9"/>
  <c r="P577" i="9"/>
  <c r="H623" i="9"/>
  <c r="P1066" i="9"/>
  <c r="L194" i="9"/>
  <c r="K25" i="12" s="1"/>
  <c r="L25" i="12" s="1"/>
  <c r="H597" i="9"/>
  <c r="P530" i="9"/>
  <c r="P967" i="9"/>
  <c r="I968" i="9"/>
  <c r="AD658" i="9"/>
  <c r="AD901" i="9"/>
  <c r="I740" i="9"/>
  <c r="O740" i="9"/>
  <c r="I695" i="9"/>
  <c r="O695" i="9"/>
  <c r="I6" i="9"/>
  <c r="P5" i="9"/>
  <c r="L801" i="9"/>
  <c r="K105" i="12" s="1"/>
  <c r="L105" i="12" s="1"/>
  <c r="AE799" i="9"/>
  <c r="AE801" i="9" s="1"/>
  <c r="AC801" i="9" s="1"/>
  <c r="AD801" i="9"/>
  <c r="P860" i="9"/>
  <c r="I861" i="9"/>
  <c r="P561" i="9"/>
  <c r="P853" i="9"/>
  <c r="P604" i="9"/>
  <c r="M87" i="11"/>
  <c r="N87" i="11" s="1"/>
  <c r="O162" i="11"/>
  <c r="I162" i="11"/>
  <c r="P162" i="11" s="1"/>
  <c r="O521" i="9"/>
  <c r="I521" i="9"/>
  <c r="AE696" i="9"/>
  <c r="AE698" i="9" s="1"/>
  <c r="AC698" i="9" s="1"/>
  <c r="AD698" i="9"/>
  <c r="L698" i="9"/>
  <c r="K89" i="12" s="1"/>
  <c r="L89" i="12" s="1"/>
  <c r="P441" i="9"/>
  <c r="I689" i="9"/>
  <c r="P689" i="9" s="1"/>
  <c r="O689" i="9"/>
  <c r="H18" i="9"/>
  <c r="O5" i="12"/>
  <c r="I5" i="12"/>
  <c r="P5" i="12" s="1"/>
  <c r="I612" i="9"/>
  <c r="O612" i="9"/>
  <c r="M89" i="11"/>
  <c r="N89" i="11" s="1"/>
  <c r="AE506" i="9"/>
  <c r="AE508" i="9" s="1"/>
  <c r="AC508" i="9" s="1"/>
  <c r="L508" i="9"/>
  <c r="K66" i="12" s="1"/>
  <c r="L66" i="12" s="1"/>
  <c r="AD508" i="9"/>
  <c r="P787" i="9"/>
  <c r="AE775" i="9"/>
  <c r="AE777" i="9" s="1"/>
  <c r="AC777" i="9" s="1"/>
  <c r="AD777" i="9"/>
  <c r="L777" i="9"/>
  <c r="K101" i="12" s="1"/>
  <c r="L101" i="12" s="1"/>
  <c r="I289" i="9"/>
  <c r="O289" i="9"/>
  <c r="P775" i="9"/>
  <c r="I956" i="9"/>
  <c r="H614" i="9"/>
  <c r="I86" i="9"/>
  <c r="O86" i="9"/>
  <c r="O513" i="9"/>
  <c r="I513" i="9"/>
  <c r="I603" i="9"/>
  <c r="O603" i="9"/>
  <c r="I712" i="9"/>
  <c r="O712" i="9"/>
  <c r="AD194" i="9"/>
  <c r="H193" i="9" s="1"/>
  <c r="P319" i="9"/>
  <c r="P192" i="9"/>
  <c r="O281" i="9"/>
  <c r="I281" i="9"/>
  <c r="AE658" i="9"/>
  <c r="AC658" i="9" s="1"/>
  <c r="AE901" i="9"/>
  <c r="AC901" i="9" s="1"/>
  <c r="H135" i="11" l="1"/>
  <c r="H919" i="9"/>
  <c r="O595" i="9"/>
  <c r="H539" i="9"/>
  <c r="O539" i="9" s="1"/>
  <c r="I681" i="9"/>
  <c r="O681" i="9"/>
  <c r="I98" i="9"/>
  <c r="P98" i="9" s="1"/>
  <c r="M114" i="11"/>
  <c r="N114" i="11" s="1"/>
  <c r="O163" i="11"/>
  <c r="O640" i="9"/>
  <c r="P31" i="9"/>
  <c r="H9" i="12"/>
  <c r="H442" i="9"/>
  <c r="O442" i="9" s="1"/>
  <c r="I257" i="9"/>
  <c r="P257" i="9" s="1"/>
  <c r="O257" i="9"/>
  <c r="H788" i="9"/>
  <c r="O788" i="9" s="1"/>
  <c r="M112" i="11"/>
  <c r="N112" i="11" s="1"/>
  <c r="H523" i="9"/>
  <c r="M111" i="11"/>
  <c r="N111" i="11" s="1"/>
  <c r="K45" i="9"/>
  <c r="L45" i="9" s="1"/>
  <c r="L9" i="12"/>
  <c r="I836" i="9"/>
  <c r="O836" i="9"/>
  <c r="M86" i="11"/>
  <c r="N86" i="11" s="1"/>
  <c r="H203" i="9"/>
  <c r="I629" i="9"/>
  <c r="P629" i="9" s="1"/>
  <c r="I937" i="9"/>
  <c r="O937" i="9"/>
  <c r="H1031" i="9"/>
  <c r="O475" i="9"/>
  <c r="H50" i="12"/>
  <c r="O313" i="9"/>
  <c r="I143" i="9"/>
  <c r="P143" i="9" s="1"/>
  <c r="O848" i="9"/>
  <c r="I484" i="9"/>
  <c r="O983" i="9"/>
  <c r="I795" i="9"/>
  <c r="O459" i="9"/>
  <c r="P386" i="9"/>
  <c r="I387" i="9"/>
  <c r="P944" i="9"/>
  <c r="I125" i="9"/>
  <c r="P125" i="9" s="1"/>
  <c r="I251" i="9"/>
  <c r="P251" i="9" s="1"/>
  <c r="O251" i="9"/>
  <c r="H657" i="9"/>
  <c r="O657" i="9" s="1"/>
  <c r="AD190" i="9"/>
  <c r="H190" i="9" s="1"/>
  <c r="O190" i="9" s="1"/>
  <c r="O235" i="9"/>
  <c r="O752" i="9"/>
  <c r="I813" i="9"/>
  <c r="H107" i="12" s="1"/>
  <c r="O706" i="9"/>
  <c r="I283" i="9"/>
  <c r="P283" i="9" s="1"/>
  <c r="O1061" i="9"/>
  <c r="I267" i="9"/>
  <c r="P267" i="9" s="1"/>
  <c r="O71" i="9"/>
  <c r="H163" i="9"/>
  <c r="I163" i="9" s="1"/>
  <c r="P163" i="9" s="1"/>
  <c r="H320" i="9"/>
  <c r="I320" i="9" s="1"/>
  <c r="I589" i="9"/>
  <c r="P589" i="9" s="1"/>
  <c r="O589" i="9"/>
  <c r="H995" i="9"/>
  <c r="O995" i="9" s="1"/>
  <c r="H571" i="9"/>
  <c r="O571" i="9" s="1"/>
  <c r="H722" i="9"/>
  <c r="I722" i="9" s="1"/>
  <c r="P722" i="9" s="1"/>
  <c r="O824" i="9"/>
  <c r="H80" i="9"/>
  <c r="I80" i="9" s="1"/>
  <c r="P80" i="9" s="1"/>
  <c r="H883" i="9"/>
  <c r="I883" i="9" s="1"/>
  <c r="P883" i="9" s="1"/>
  <c r="H531" i="9"/>
  <c r="O531" i="9" s="1"/>
  <c r="H555" i="9"/>
  <c r="O555" i="9" s="1"/>
  <c r="H830" i="9"/>
  <c r="H697" i="9"/>
  <c r="I697" i="9" s="1"/>
  <c r="P697" i="9" s="1"/>
  <c r="H854" i="9"/>
  <c r="I854" i="9" s="1"/>
  <c r="H219" i="9"/>
  <c r="I219" i="9" s="1"/>
  <c r="H673" i="9"/>
  <c r="I673" i="9" s="1"/>
  <c r="I259" i="9"/>
  <c r="P259" i="9" s="1"/>
  <c r="H1067" i="9"/>
  <c r="O1067" i="9" s="1"/>
  <c r="H961" i="9"/>
  <c r="I961" i="9" s="1"/>
  <c r="H346" i="9"/>
  <c r="O346" i="9" s="1"/>
  <c r="I180" i="9"/>
  <c r="O180" i="9"/>
  <c r="I334" i="9"/>
  <c r="I335" i="9" s="1"/>
  <c r="O334" i="9"/>
  <c r="P866" i="9"/>
  <c r="I867" i="9"/>
  <c r="H26" i="9"/>
  <c r="O26" i="9" s="1"/>
  <c r="I641" i="9"/>
  <c r="P641" i="9" s="1"/>
  <c r="H925" i="9"/>
  <c r="O925" i="9" s="1"/>
  <c r="H770" i="9"/>
  <c r="I770" i="9" s="1"/>
  <c r="H931" i="9"/>
  <c r="O931" i="9" s="1"/>
  <c r="H776" i="9"/>
  <c r="I776" i="9" s="1"/>
  <c r="H376" i="9"/>
  <c r="I376" i="9" s="1"/>
  <c r="H580" i="9"/>
  <c r="O227" i="9"/>
  <c r="I418" i="9"/>
  <c r="O418" i="9"/>
  <c r="H746" i="9"/>
  <c r="I746" i="9" s="1"/>
  <c r="P848" i="9"/>
  <c r="I849" i="9"/>
  <c r="I989" i="9"/>
  <c r="O989" i="9"/>
  <c r="P140" i="9"/>
  <c r="AD141" i="9"/>
  <c r="H141" i="9" s="1"/>
  <c r="P71" i="9"/>
  <c r="I72" i="9"/>
  <c r="P475" i="9"/>
  <c r="I476" i="9"/>
  <c r="I806" i="9"/>
  <c r="O806" i="9"/>
  <c r="O200" i="9"/>
  <c r="I200" i="9"/>
  <c r="I632" i="9"/>
  <c r="P553" i="9"/>
  <c r="I606" i="9"/>
  <c r="P606" i="9" s="1"/>
  <c r="O606" i="9"/>
  <c r="P603" i="9"/>
  <c r="P861" i="9"/>
  <c r="H115" i="12"/>
  <c r="P297" i="9"/>
  <c r="I300" i="9"/>
  <c r="H58" i="12"/>
  <c r="P449" i="9"/>
  <c r="P437" i="9"/>
  <c r="H56" i="12"/>
  <c r="P513" i="9"/>
  <c r="I516" i="9"/>
  <c r="H507" i="9"/>
  <c r="P465" i="9"/>
  <c r="I468" i="9"/>
  <c r="P412" i="9"/>
  <c r="I413" i="9"/>
  <c r="P687" i="9"/>
  <c r="I690" i="9"/>
  <c r="P209" i="9"/>
  <c r="I212" i="9"/>
  <c r="K89" i="11"/>
  <c r="L89" i="11" s="1"/>
  <c r="P824" i="9"/>
  <c r="I825" i="9"/>
  <c r="H800" i="9"/>
  <c r="I623" i="9"/>
  <c r="P623" i="9" s="1"/>
  <c r="O623" i="9"/>
  <c r="P327" i="9"/>
  <c r="I328" i="9"/>
  <c r="O243" i="9"/>
  <c r="I243" i="9"/>
  <c r="P243" i="9" s="1"/>
  <c r="I974" i="9"/>
  <c r="O974" i="9"/>
  <c r="H55" i="12"/>
  <c r="P431" i="9"/>
  <c r="P505" i="9"/>
  <c r="H140" i="12"/>
  <c r="P1050" i="9"/>
  <c r="P586" i="9"/>
  <c r="P915" i="9"/>
  <c r="I597" i="9"/>
  <c r="O597" i="9"/>
  <c r="I919" i="9"/>
  <c r="P919" i="9" s="1"/>
  <c r="O919" i="9"/>
  <c r="O193" i="9"/>
  <c r="I193" i="9"/>
  <c r="P193" i="9" s="1"/>
  <c r="P983" i="9"/>
  <c r="I984" i="9"/>
  <c r="H104" i="12"/>
  <c r="P795" i="9"/>
  <c r="P537" i="9"/>
  <c r="H63" i="12"/>
  <c r="P484" i="9"/>
  <c r="P104" i="9"/>
  <c r="AD105" i="9"/>
  <c r="H105" i="9" s="1"/>
  <c r="H4" i="12"/>
  <c r="P6" i="9"/>
  <c r="I99" i="12"/>
  <c r="O99" i="12"/>
  <c r="P113" i="9"/>
  <c r="AD114" i="9"/>
  <c r="H114" i="9" s="1"/>
  <c r="P695" i="9"/>
  <c r="M88" i="11"/>
  <c r="N88" i="11" s="1"/>
  <c r="H291" i="9"/>
  <c r="P281" i="9"/>
  <c r="P489" i="9"/>
  <c r="I492" i="9"/>
  <c r="P671" i="9"/>
  <c r="P249" i="9"/>
  <c r="I252" i="9"/>
  <c r="I563" i="9"/>
  <c r="O563" i="9"/>
  <c r="P459" i="9"/>
  <c r="I460" i="9"/>
  <c r="P712" i="9"/>
  <c r="I715" i="9"/>
  <c r="P720" i="9"/>
  <c r="P273" i="9"/>
  <c r="I276" i="9"/>
  <c r="P366" i="9"/>
  <c r="I367" i="9"/>
  <c r="H306" i="9"/>
  <c r="I734" i="9"/>
  <c r="O734" i="9"/>
  <c r="O78" i="9"/>
  <c r="I78" i="9"/>
  <c r="P620" i="9"/>
  <c r="H124" i="12"/>
  <c r="P950" i="9"/>
  <c r="P897" i="9"/>
  <c r="P1043" i="9"/>
  <c r="I1044" i="9"/>
  <c r="P241" i="9"/>
  <c r="P225" i="9"/>
  <c r="I228" i="9"/>
  <c r="H424" i="9"/>
  <c r="P497" i="9"/>
  <c r="I500" i="9"/>
  <c r="H127" i="12"/>
  <c r="P968" i="9"/>
  <c r="K13" i="9"/>
  <c r="L13" i="9" s="1"/>
  <c r="L15" i="9" s="1"/>
  <c r="K6" i="12" s="1"/>
  <c r="L4" i="12"/>
  <c r="P612" i="9"/>
  <c r="O776" i="9"/>
  <c r="P122" i="9"/>
  <c r="AD123" i="9"/>
  <c r="H123" i="9" s="1"/>
  <c r="P1001" i="9"/>
  <c r="I1002" i="9"/>
  <c r="P35" i="9"/>
  <c r="I36" i="9"/>
  <c r="I59" i="12"/>
  <c r="O59" i="12"/>
  <c r="P1013" i="9"/>
  <c r="I1014" i="9"/>
  <c r="I1073" i="9"/>
  <c r="O1073" i="9"/>
  <c r="P1061" i="9"/>
  <c r="I1062" i="9"/>
  <c r="O50" i="12"/>
  <c r="I50" i="12"/>
  <c r="P740" i="9"/>
  <c r="I741" i="9"/>
  <c r="O46" i="12"/>
  <c r="I46" i="12"/>
  <c r="K116" i="11"/>
  <c r="L116" i="11" s="1"/>
  <c r="P340" i="9"/>
  <c r="I341" i="9"/>
  <c r="P728" i="9"/>
  <c r="I729" i="9"/>
  <c r="O112" i="12"/>
  <c r="I112" i="12"/>
  <c r="P752" i="9"/>
  <c r="I753" i="9"/>
  <c r="I1037" i="9"/>
  <c r="O1037" i="9"/>
  <c r="P265" i="9"/>
  <c r="H135" i="12"/>
  <c r="P1020" i="9"/>
  <c r="I830" i="9"/>
  <c r="O830" i="9"/>
  <c r="O18" i="9"/>
  <c r="I18" i="9"/>
  <c r="P782" i="9"/>
  <c r="I783" i="9"/>
  <c r="I523" i="9"/>
  <c r="P523" i="9" s="1"/>
  <c r="O523" i="9"/>
  <c r="P654" i="9"/>
  <c r="P159" i="9"/>
  <c r="AD160" i="9"/>
  <c r="H160" i="9" s="1"/>
  <c r="P758" i="9"/>
  <c r="I759" i="9"/>
  <c r="P521" i="9"/>
  <c r="P233" i="9"/>
  <c r="I236" i="9"/>
  <c r="H900" i="9"/>
  <c r="K113" i="11"/>
  <c r="L113" i="11" s="1"/>
  <c r="P149" i="9"/>
  <c r="AD150" i="9"/>
  <c r="H150" i="9" s="1"/>
  <c r="P1007" i="9"/>
  <c r="I1008" i="9"/>
  <c r="H173" i="9"/>
  <c r="O1031" i="9"/>
  <c r="I1031" i="9"/>
  <c r="P289" i="9"/>
  <c r="P131" i="9"/>
  <c r="AD132" i="9"/>
  <c r="H132" i="9" s="1"/>
  <c r="H141" i="12"/>
  <c r="P1056" i="9"/>
  <c r="I203" i="9"/>
  <c r="P203" i="9" s="1"/>
  <c r="O203" i="9"/>
  <c r="P665" i="9"/>
  <c r="I666" i="9"/>
  <c r="P86" i="9"/>
  <c r="AD87" i="9"/>
  <c r="H87" i="9" s="1"/>
  <c r="K88" i="11"/>
  <c r="L88" i="11" s="1"/>
  <c r="K114" i="11"/>
  <c r="L114" i="11" s="1"/>
  <c r="P706" i="9"/>
  <c r="I707" i="9"/>
  <c r="P545" i="9"/>
  <c r="I548" i="9"/>
  <c r="I614" i="9"/>
  <c r="P614" i="9" s="1"/>
  <c r="O614" i="9"/>
  <c r="P1025" i="9"/>
  <c r="I1026" i="9"/>
  <c r="M43" i="9"/>
  <c r="N43" i="9" s="1"/>
  <c r="N56" i="9" s="1"/>
  <c r="M11" i="12" s="1"/>
  <c r="N11" i="12" s="1"/>
  <c r="N6" i="12"/>
  <c r="P956" i="9"/>
  <c r="H125" i="12"/>
  <c r="P880" i="9"/>
  <c r="I123" i="12"/>
  <c r="O123" i="12"/>
  <c r="H406" i="9"/>
  <c r="P313" i="9"/>
  <c r="I314" i="9"/>
  <c r="P646" i="9"/>
  <c r="I649" i="9"/>
  <c r="P819" i="9"/>
  <c r="H108" i="12"/>
  <c r="K90" i="11"/>
  <c r="L90" i="11" s="1"/>
  <c r="P95" i="9"/>
  <c r="AD96" i="9"/>
  <c r="H96" i="9" s="1"/>
  <c r="I539" i="9" l="1"/>
  <c r="P681" i="9"/>
  <c r="I682" i="9"/>
  <c r="I442" i="9"/>
  <c r="I657" i="9"/>
  <c r="P657" i="9" s="1"/>
  <c r="I788" i="9"/>
  <c r="H161" i="11"/>
  <c r="O135" i="11"/>
  <c r="I135" i="11"/>
  <c r="P135" i="11" s="1"/>
  <c r="P836" i="9"/>
  <c r="I837" i="9"/>
  <c r="I590" i="9"/>
  <c r="P937" i="9"/>
  <c r="I938" i="9"/>
  <c r="O9" i="12"/>
  <c r="H45" i="9"/>
  <c r="I9" i="12"/>
  <c r="P9" i="12" s="1"/>
  <c r="I884" i="9"/>
  <c r="H117" i="12" s="1"/>
  <c r="I615" i="9"/>
  <c r="H79" i="12" s="1"/>
  <c r="O697" i="9"/>
  <c r="P387" i="9"/>
  <c r="H49" i="12"/>
  <c r="I190" i="9"/>
  <c r="P190" i="9" s="1"/>
  <c r="O219" i="9"/>
  <c r="I268" i="9"/>
  <c r="H34" i="12" s="1"/>
  <c r="I260" i="9"/>
  <c r="P260" i="9" s="1"/>
  <c r="I531" i="9"/>
  <c r="P531" i="9" s="1"/>
  <c r="O854" i="9"/>
  <c r="O883" i="9"/>
  <c r="I26" i="9"/>
  <c r="P26" i="9" s="1"/>
  <c r="I284" i="9"/>
  <c r="P284" i="9" s="1"/>
  <c r="O320" i="9"/>
  <c r="P813" i="9"/>
  <c r="I931" i="9"/>
  <c r="P931" i="9" s="1"/>
  <c r="O163" i="9"/>
  <c r="K86" i="11"/>
  <c r="L86" i="11" s="1"/>
  <c r="I571" i="9"/>
  <c r="P571" i="9" s="1"/>
  <c r="K87" i="11"/>
  <c r="L87" i="11" s="1"/>
  <c r="I995" i="9"/>
  <c r="P995" i="9" s="1"/>
  <c r="O722" i="9"/>
  <c r="P673" i="9"/>
  <c r="I674" i="9"/>
  <c r="P674" i="9" s="1"/>
  <c r="P334" i="9"/>
  <c r="I1067" i="9"/>
  <c r="P180" i="9"/>
  <c r="I184" i="9"/>
  <c r="I555" i="9"/>
  <c r="P555" i="9" s="1"/>
  <c r="O770" i="9"/>
  <c r="O80" i="9"/>
  <c r="I925" i="9"/>
  <c r="P925" i="9" s="1"/>
  <c r="I920" i="9"/>
  <c r="H119" i="12" s="1"/>
  <c r="I346" i="9"/>
  <c r="P346" i="9" s="1"/>
  <c r="K112" i="11"/>
  <c r="L112" i="11" s="1"/>
  <c r="O961" i="9"/>
  <c r="O673" i="9"/>
  <c r="H82" i="12"/>
  <c r="K111" i="11"/>
  <c r="L111" i="11" s="1"/>
  <c r="P418" i="9"/>
  <c r="I419" i="9"/>
  <c r="O580" i="9"/>
  <c r="I580" i="9"/>
  <c r="O376" i="9"/>
  <c r="I244" i="9"/>
  <c r="H31" i="12" s="1"/>
  <c r="P849" i="9"/>
  <c r="H113" i="12"/>
  <c r="O746" i="9"/>
  <c r="H116" i="12"/>
  <c r="P867" i="9"/>
  <c r="P759" i="9"/>
  <c r="H98" i="12"/>
  <c r="O800" i="9"/>
  <c r="I800" i="9"/>
  <c r="H60" i="12"/>
  <c r="P460" i="9"/>
  <c r="H132" i="12"/>
  <c r="P1002" i="9"/>
  <c r="P788" i="9"/>
  <c r="I789" i="9"/>
  <c r="K43" i="9"/>
  <c r="L43" i="9" s="1"/>
  <c r="L6" i="12"/>
  <c r="P563" i="9"/>
  <c r="I564" i="9"/>
  <c r="P376" i="9"/>
  <c r="I377" i="9"/>
  <c r="P1031" i="9"/>
  <c r="I1032" i="9"/>
  <c r="O123" i="9"/>
  <c r="I123" i="9"/>
  <c r="I127" i="12"/>
  <c r="O127" i="12"/>
  <c r="I624" i="9"/>
  <c r="P1067" i="9"/>
  <c r="I1068" i="9"/>
  <c r="P219" i="9"/>
  <c r="I220" i="9"/>
  <c r="O140" i="12"/>
  <c r="I140" i="12"/>
  <c r="I607" i="9"/>
  <c r="O125" i="12"/>
  <c r="I125" i="12"/>
  <c r="P50" i="12"/>
  <c r="H65" i="12"/>
  <c r="P500" i="9"/>
  <c r="H27" i="12"/>
  <c r="P212" i="9"/>
  <c r="P78" i="9"/>
  <c r="I81" i="9"/>
  <c r="P252" i="9"/>
  <c r="H32" i="12"/>
  <c r="P72" i="9"/>
  <c r="H12" i="12"/>
  <c r="I132" i="9"/>
  <c r="O132" i="9"/>
  <c r="P806" i="9"/>
  <c r="I807" i="9"/>
  <c r="H109" i="12"/>
  <c r="P825" i="9"/>
  <c r="I698" i="9"/>
  <c r="O104" i="12"/>
  <c r="I104" i="12"/>
  <c r="H95" i="12"/>
  <c r="P741" i="9"/>
  <c r="O96" i="9"/>
  <c r="I96" i="9"/>
  <c r="I150" i="9"/>
  <c r="O150" i="9"/>
  <c r="I108" i="12"/>
  <c r="O108" i="12"/>
  <c r="P746" i="9"/>
  <c r="I747" i="9"/>
  <c r="P548" i="9"/>
  <c r="H71" i="12"/>
  <c r="P1037" i="9"/>
  <c r="I1038" i="9"/>
  <c r="I107" i="12"/>
  <c r="O107" i="12"/>
  <c r="P442" i="9"/>
  <c r="I443" i="9"/>
  <c r="H102" i="12"/>
  <c r="P783" i="9"/>
  <c r="P1044" i="9"/>
  <c r="H139" i="12"/>
  <c r="O87" i="9"/>
  <c r="I87" i="9"/>
  <c r="P123" i="12"/>
  <c r="H62" i="12"/>
  <c r="P476" i="9"/>
  <c r="O82" i="12"/>
  <c r="I82" i="12"/>
  <c r="P46" i="12"/>
  <c r="P320" i="9"/>
  <c r="I321" i="9"/>
  <c r="O424" i="9"/>
  <c r="I424" i="9"/>
  <c r="I55" i="12"/>
  <c r="O55" i="12"/>
  <c r="I900" i="9"/>
  <c r="O900" i="9"/>
  <c r="P753" i="9"/>
  <c r="H97" i="12"/>
  <c r="P59" i="12"/>
  <c r="H29" i="12"/>
  <c r="P228" i="9"/>
  <c r="H35" i="12"/>
  <c r="P276" i="9"/>
  <c r="O291" i="9"/>
  <c r="I291" i="9"/>
  <c r="I105" i="9"/>
  <c r="O105" i="9"/>
  <c r="P974" i="9"/>
  <c r="I975" i="9"/>
  <c r="P989" i="9"/>
  <c r="I990" i="9"/>
  <c r="P690" i="9"/>
  <c r="H88" i="12"/>
  <c r="P99" i="12"/>
  <c r="P734" i="9"/>
  <c r="I735" i="9"/>
  <c r="O306" i="9"/>
  <c r="I306" i="9"/>
  <c r="H90" i="12"/>
  <c r="P707" i="9"/>
  <c r="H30" i="12"/>
  <c r="P236" i="9"/>
  <c r="O507" i="9"/>
  <c r="I507" i="9"/>
  <c r="P632" i="9"/>
  <c r="H81" i="12"/>
  <c r="P341" i="9"/>
  <c r="H44" i="12"/>
  <c r="I58" i="12"/>
  <c r="O58" i="12"/>
  <c r="P18" i="9"/>
  <c r="I20" i="9"/>
  <c r="P300" i="9"/>
  <c r="H38" i="12"/>
  <c r="I160" i="9"/>
  <c r="O160" i="9"/>
  <c r="I114" i="9"/>
  <c r="O114" i="9"/>
  <c r="H133" i="12"/>
  <c r="P1008" i="9"/>
  <c r="H13" i="9"/>
  <c r="O4" i="12"/>
  <c r="I4" i="12"/>
  <c r="P4" i="12" s="1"/>
  <c r="P854" i="9"/>
  <c r="I855" i="9"/>
  <c r="H83" i="12"/>
  <c r="P649" i="9"/>
  <c r="P961" i="9"/>
  <c r="I962" i="9"/>
  <c r="P112" i="12"/>
  <c r="I723" i="9"/>
  <c r="H67" i="12"/>
  <c r="P516" i="9"/>
  <c r="P36" i="9"/>
  <c r="H10" i="12"/>
  <c r="P597" i="9"/>
  <c r="I598" i="9"/>
  <c r="H76" i="12"/>
  <c r="P590" i="9"/>
  <c r="O115" i="12"/>
  <c r="I115" i="12"/>
  <c r="P830" i="9"/>
  <c r="I831" i="9"/>
  <c r="O173" i="9"/>
  <c r="I173" i="9"/>
  <c r="H142" i="12"/>
  <c r="P1062" i="9"/>
  <c r="H129" i="12"/>
  <c r="P984" i="9"/>
  <c r="P1026" i="9"/>
  <c r="H136" i="12"/>
  <c r="O141" i="9"/>
  <c r="I141" i="9"/>
  <c r="H134" i="12"/>
  <c r="P1014" i="9"/>
  <c r="H47" i="12"/>
  <c r="P367" i="9"/>
  <c r="I524" i="9"/>
  <c r="I63" i="12"/>
  <c r="O63" i="12"/>
  <c r="H42" i="12"/>
  <c r="P328" i="9"/>
  <c r="P770" i="9"/>
  <c r="I771" i="9"/>
  <c r="H91" i="12"/>
  <c r="P715" i="9"/>
  <c r="P666" i="9"/>
  <c r="H85" i="12"/>
  <c r="I124" i="12"/>
  <c r="O124" i="12"/>
  <c r="M115" i="11"/>
  <c r="N115" i="11" s="1"/>
  <c r="M85" i="11"/>
  <c r="N85" i="11" s="1"/>
  <c r="M110" i="11"/>
  <c r="N110" i="11" s="1"/>
  <c r="M83" i="11"/>
  <c r="N83" i="11" s="1"/>
  <c r="M109" i="11"/>
  <c r="N109" i="11" s="1"/>
  <c r="I135" i="12"/>
  <c r="O135" i="12"/>
  <c r="P776" i="9"/>
  <c r="I777" i="9"/>
  <c r="H52" i="12"/>
  <c r="P413" i="9"/>
  <c r="P1073" i="9"/>
  <c r="I1074" i="9"/>
  <c r="H64" i="12"/>
  <c r="P492" i="9"/>
  <c r="P468" i="9"/>
  <c r="H61" i="12"/>
  <c r="H40" i="12"/>
  <c r="P314" i="9"/>
  <c r="I406" i="9"/>
  <c r="O406" i="9"/>
  <c r="O141" i="12"/>
  <c r="I141" i="12"/>
  <c r="P729" i="9"/>
  <c r="H93" i="12"/>
  <c r="H43" i="12"/>
  <c r="P335" i="9"/>
  <c r="O56" i="12"/>
  <c r="I56" i="12"/>
  <c r="P200" i="9"/>
  <c r="I204" i="9"/>
  <c r="I658" i="9" l="1"/>
  <c r="I161" i="11"/>
  <c r="O161" i="11"/>
  <c r="H36" i="12"/>
  <c r="I27" i="9"/>
  <c r="H33" i="12"/>
  <c r="O33" i="12" s="1"/>
  <c r="H86" i="12"/>
  <c r="I86" i="12" s="1"/>
  <c r="H137" i="11"/>
  <c r="P884" i="9"/>
  <c r="P682" i="9"/>
  <c r="H87" i="12"/>
  <c r="P539" i="9"/>
  <c r="I540" i="9"/>
  <c r="O45" i="9"/>
  <c r="I45" i="9"/>
  <c r="P45" i="9" s="1"/>
  <c r="P938" i="9"/>
  <c r="H122" i="12"/>
  <c r="I194" i="9"/>
  <c r="P615" i="9"/>
  <c r="P837" i="9"/>
  <c r="H111" i="12"/>
  <c r="I532" i="9"/>
  <c r="I932" i="9"/>
  <c r="N133" i="11"/>
  <c r="M58" i="11" s="1"/>
  <c r="N58" i="11" s="1"/>
  <c r="I49" i="12"/>
  <c r="O49" i="12"/>
  <c r="P268" i="9"/>
  <c r="I572" i="9"/>
  <c r="I926" i="9"/>
  <c r="H120" i="12" s="1"/>
  <c r="I996" i="9"/>
  <c r="I33" i="12"/>
  <c r="I556" i="9"/>
  <c r="P184" i="9"/>
  <c r="H24" i="12"/>
  <c r="I347" i="9"/>
  <c r="H45" i="12" s="1"/>
  <c r="P920" i="9"/>
  <c r="M84" i="11"/>
  <c r="N84" i="11" s="1"/>
  <c r="N107" i="11" s="1"/>
  <c r="M57" i="11" s="1"/>
  <c r="N57" i="11" s="1"/>
  <c r="I116" i="12"/>
  <c r="O116" i="12"/>
  <c r="P244" i="9"/>
  <c r="O113" i="12"/>
  <c r="I113" i="12"/>
  <c r="H53" i="12"/>
  <c r="P419" i="9"/>
  <c r="P580" i="9"/>
  <c r="I581" i="9"/>
  <c r="P1032" i="9"/>
  <c r="H137" i="12"/>
  <c r="P962" i="9"/>
  <c r="H126" i="12"/>
  <c r="P20" i="9"/>
  <c r="H7" i="12"/>
  <c r="I88" i="12"/>
  <c r="O88" i="12"/>
  <c r="H114" i="12"/>
  <c r="P855" i="9"/>
  <c r="H8" i="12"/>
  <c r="P27" i="9"/>
  <c r="AD56" i="9"/>
  <c r="H55" i="9" s="1"/>
  <c r="L56" i="9"/>
  <c r="K11" i="12" s="1"/>
  <c r="L11" i="12" s="1"/>
  <c r="P56" i="12"/>
  <c r="P777" i="9"/>
  <c r="H101" i="12"/>
  <c r="O119" i="12"/>
  <c r="I119" i="12"/>
  <c r="O81" i="12"/>
  <c r="I81" i="12"/>
  <c r="P900" i="9"/>
  <c r="I901" i="9"/>
  <c r="P125" i="12"/>
  <c r="H103" i="12"/>
  <c r="P789" i="9"/>
  <c r="P63" i="12"/>
  <c r="H69" i="12"/>
  <c r="P532" i="9"/>
  <c r="H128" i="12"/>
  <c r="P975" i="9"/>
  <c r="P108" i="12"/>
  <c r="P132" i="9"/>
  <c r="I135" i="9"/>
  <c r="P524" i="9"/>
  <c r="H68" i="12"/>
  <c r="I13" i="9"/>
  <c r="O13" i="9"/>
  <c r="P507" i="9"/>
  <c r="I508" i="9"/>
  <c r="P55" i="12"/>
  <c r="P87" i="9"/>
  <c r="I90" i="9"/>
  <c r="O12" i="12"/>
  <c r="I12" i="12"/>
  <c r="P173" i="9"/>
  <c r="I174" i="9"/>
  <c r="I38" i="12"/>
  <c r="O38" i="12"/>
  <c r="I91" i="12"/>
  <c r="O91" i="12"/>
  <c r="H94" i="12"/>
  <c r="P735" i="9"/>
  <c r="O64" i="12"/>
  <c r="I64" i="12"/>
  <c r="H100" i="12"/>
  <c r="P771" i="9"/>
  <c r="P58" i="12"/>
  <c r="H96" i="12"/>
  <c r="P747" i="9"/>
  <c r="P105" i="9"/>
  <c r="I108" i="9"/>
  <c r="I32" i="12"/>
  <c r="O32" i="12"/>
  <c r="I79" i="12"/>
  <c r="O79" i="12"/>
  <c r="P141" i="12"/>
  <c r="I67" i="12"/>
  <c r="O67" i="12"/>
  <c r="O29" i="12"/>
  <c r="I29" i="12"/>
  <c r="P81" i="9"/>
  <c r="H13" i="12"/>
  <c r="I98" i="12"/>
  <c r="O98" i="12"/>
  <c r="P82" i="12"/>
  <c r="H144" i="12"/>
  <c r="P1074" i="9"/>
  <c r="I62" i="12"/>
  <c r="O62" i="12"/>
  <c r="O52" i="12"/>
  <c r="I52" i="12"/>
  <c r="H130" i="12"/>
  <c r="P990" i="9"/>
  <c r="O139" i="12"/>
  <c r="I139" i="12"/>
  <c r="H121" i="12"/>
  <c r="P932" i="9"/>
  <c r="I30" i="12"/>
  <c r="O30" i="12"/>
  <c r="P291" i="9"/>
  <c r="I292" i="9"/>
  <c r="P424" i="9"/>
  <c r="I425" i="9"/>
  <c r="I133" i="12"/>
  <c r="O133" i="12"/>
  <c r="P114" i="9"/>
  <c r="I117" i="9"/>
  <c r="P107" i="12"/>
  <c r="I95" i="12"/>
  <c r="O95" i="12"/>
  <c r="H80" i="12"/>
  <c r="P624" i="9"/>
  <c r="I40" i="12"/>
  <c r="O40" i="12"/>
  <c r="P104" i="12"/>
  <c r="I27" i="12"/>
  <c r="O27" i="12"/>
  <c r="I61" i="12"/>
  <c r="O61" i="12"/>
  <c r="P347" i="9"/>
  <c r="I83" i="12"/>
  <c r="O83" i="12"/>
  <c r="H73" i="12"/>
  <c r="P564" i="9"/>
  <c r="H106" i="12"/>
  <c r="P807" i="9"/>
  <c r="O42" i="12"/>
  <c r="I42" i="12"/>
  <c r="P135" i="12"/>
  <c r="I47" i="12"/>
  <c r="O47" i="12"/>
  <c r="I34" i="12"/>
  <c r="O34" i="12"/>
  <c r="P150" i="9"/>
  <c r="I154" i="9"/>
  <c r="P607" i="9"/>
  <c r="H78" i="12"/>
  <c r="H131" i="12"/>
  <c r="P996" i="9"/>
  <c r="P140" i="12"/>
  <c r="O93" i="12"/>
  <c r="I93" i="12"/>
  <c r="P800" i="9"/>
  <c r="I801" i="9"/>
  <c r="P141" i="9"/>
  <c r="I144" i="9"/>
  <c r="I90" i="12"/>
  <c r="O90" i="12"/>
  <c r="I102" i="12"/>
  <c r="O102" i="12"/>
  <c r="H74" i="12"/>
  <c r="P572" i="9"/>
  <c r="I36" i="12"/>
  <c r="O36" i="12"/>
  <c r="O136" i="12"/>
  <c r="I136" i="12"/>
  <c r="H25" i="12"/>
  <c r="P194" i="9"/>
  <c r="P698" i="9"/>
  <c r="H89" i="12"/>
  <c r="H138" i="12"/>
  <c r="P1038" i="9"/>
  <c r="P598" i="9"/>
  <c r="H77" i="12"/>
  <c r="I43" i="12"/>
  <c r="O43" i="12"/>
  <c r="H46" i="9"/>
  <c r="I10" i="12"/>
  <c r="P10" i="12" s="1"/>
  <c r="O10" i="12"/>
  <c r="O35" i="12"/>
  <c r="I35" i="12"/>
  <c r="P443" i="9"/>
  <c r="H57" i="12"/>
  <c r="P96" i="9"/>
  <c r="I99" i="9"/>
  <c r="H143" i="12"/>
  <c r="P1068" i="9"/>
  <c r="I85" i="12"/>
  <c r="O85" i="12"/>
  <c r="O129" i="12"/>
  <c r="I129" i="12"/>
  <c r="P406" i="9"/>
  <c r="I407" i="9"/>
  <c r="I31" i="12"/>
  <c r="O31" i="12"/>
  <c r="O117" i="12"/>
  <c r="I117" i="12"/>
  <c r="P127" i="12"/>
  <c r="P160" i="9"/>
  <c r="I164" i="9"/>
  <c r="H110" i="12"/>
  <c r="P831" i="9"/>
  <c r="H48" i="12"/>
  <c r="P377" i="9"/>
  <c r="P115" i="12"/>
  <c r="O97" i="12"/>
  <c r="I97" i="12"/>
  <c r="I65" i="12"/>
  <c r="O65" i="12"/>
  <c r="I71" i="12"/>
  <c r="O71" i="12"/>
  <c r="I109" i="12"/>
  <c r="O109" i="12"/>
  <c r="P204" i="9"/>
  <c r="H26" i="12"/>
  <c r="I76" i="12"/>
  <c r="O76" i="12"/>
  <c r="I44" i="12"/>
  <c r="O44" i="12"/>
  <c r="K83" i="11"/>
  <c r="L83" i="11" s="1"/>
  <c r="K115" i="11"/>
  <c r="L115" i="11" s="1"/>
  <c r="K110" i="11"/>
  <c r="L110" i="11" s="1"/>
  <c r="K85" i="11"/>
  <c r="L85" i="11" s="1"/>
  <c r="O132" i="12"/>
  <c r="I132" i="12"/>
  <c r="I60" i="12"/>
  <c r="O60" i="12"/>
  <c r="O134" i="12"/>
  <c r="I134" i="12"/>
  <c r="H28" i="12"/>
  <c r="P220" i="9"/>
  <c r="P124" i="12"/>
  <c r="H92" i="12"/>
  <c r="P723" i="9"/>
  <c r="O142" i="12"/>
  <c r="I142" i="12"/>
  <c r="P306" i="9"/>
  <c r="I307" i="9"/>
  <c r="H41" i="12"/>
  <c r="P321" i="9"/>
  <c r="P658" i="9"/>
  <c r="H84" i="12"/>
  <c r="P123" i="9"/>
  <c r="I126" i="9"/>
  <c r="I137" i="11" l="1"/>
  <c r="O137" i="11"/>
  <c r="P33" i="12"/>
  <c r="O86" i="12"/>
  <c r="P926" i="9"/>
  <c r="P540" i="9"/>
  <c r="H70" i="12"/>
  <c r="I185" i="11"/>
  <c r="P161" i="11"/>
  <c r="P185" i="11" s="1"/>
  <c r="O87" i="12"/>
  <c r="I87" i="12"/>
  <c r="I111" i="12"/>
  <c r="O111" i="12"/>
  <c r="O122" i="12"/>
  <c r="I122" i="12"/>
  <c r="N81" i="11"/>
  <c r="M5" i="11" s="1"/>
  <c r="N5" i="11" s="1"/>
  <c r="N29" i="11" s="1"/>
  <c r="P49" i="12"/>
  <c r="I24" i="12"/>
  <c r="O24" i="12"/>
  <c r="H72" i="12"/>
  <c r="P556" i="9"/>
  <c r="P581" i="9"/>
  <c r="H75" i="12"/>
  <c r="I53" i="12"/>
  <c r="O53" i="12"/>
  <c r="P113" i="12"/>
  <c r="P116" i="12"/>
  <c r="P34" i="12"/>
  <c r="P133" i="12"/>
  <c r="I128" i="12"/>
  <c r="O128" i="12"/>
  <c r="H37" i="12"/>
  <c r="P292" i="9"/>
  <c r="H22" i="12"/>
  <c r="P164" i="9"/>
  <c r="I13" i="12"/>
  <c r="O13" i="12"/>
  <c r="O57" i="12"/>
  <c r="I57" i="12"/>
  <c r="AC15" i="10"/>
  <c r="I114" i="12"/>
  <c r="O114" i="12"/>
  <c r="P90" i="12"/>
  <c r="AC36" i="10"/>
  <c r="P40" i="12"/>
  <c r="I121" i="12"/>
  <c r="O121" i="12"/>
  <c r="P29" i="12"/>
  <c r="I100" i="12"/>
  <c r="O100" i="12"/>
  <c r="P76" i="12"/>
  <c r="P35" i="12"/>
  <c r="H20" i="12"/>
  <c r="P144" i="9"/>
  <c r="P139" i="12"/>
  <c r="P64" i="12"/>
  <c r="I103" i="12"/>
  <c r="O103" i="12"/>
  <c r="P88" i="12"/>
  <c r="H14" i="12"/>
  <c r="P90" i="9"/>
  <c r="P85" i="12"/>
  <c r="P307" i="9"/>
  <c r="H39" i="12"/>
  <c r="O143" i="12"/>
  <c r="I143" i="12"/>
  <c r="AC392" i="10"/>
  <c r="P30" i="12"/>
  <c r="H105" i="12"/>
  <c r="P801" i="9"/>
  <c r="P42" i="12"/>
  <c r="P67" i="12"/>
  <c r="H118" i="12"/>
  <c r="P901" i="9"/>
  <c r="P62" i="12"/>
  <c r="O94" i="12"/>
  <c r="I94" i="12"/>
  <c r="I126" i="12"/>
  <c r="O126" i="12"/>
  <c r="AC395" i="10"/>
  <c r="I138" i="12"/>
  <c r="O138" i="12"/>
  <c r="O69" i="12"/>
  <c r="I69" i="12"/>
  <c r="H15" i="12"/>
  <c r="P99" i="9"/>
  <c r="O89" i="12"/>
  <c r="I89" i="12"/>
  <c r="P86" i="12"/>
  <c r="H66" i="12"/>
  <c r="P508" i="9"/>
  <c r="P109" i="12"/>
  <c r="I25" i="12"/>
  <c r="O25" i="12"/>
  <c r="I106" i="12"/>
  <c r="O106" i="12"/>
  <c r="I15" i="9"/>
  <c r="P13" i="9"/>
  <c r="P71" i="12"/>
  <c r="I46" i="9"/>
  <c r="P46" i="9" s="1"/>
  <c r="O46" i="9"/>
  <c r="P79" i="12"/>
  <c r="P32" i="12"/>
  <c r="H19" i="12"/>
  <c r="P135" i="9"/>
  <c r="P119" i="12"/>
  <c r="AC17" i="10"/>
  <c r="I41" i="12"/>
  <c r="O41" i="12"/>
  <c r="O74" i="12"/>
  <c r="I74" i="12"/>
  <c r="I8" i="12"/>
  <c r="O8" i="12"/>
  <c r="I80" i="12"/>
  <c r="O80" i="12"/>
  <c r="P95" i="12"/>
  <c r="P134" i="12"/>
  <c r="P65" i="12"/>
  <c r="P117" i="12"/>
  <c r="I84" i="12"/>
  <c r="O84" i="12"/>
  <c r="P97" i="12"/>
  <c r="P43" i="12"/>
  <c r="O131" i="12"/>
  <c r="I131" i="12"/>
  <c r="I73" i="12"/>
  <c r="O73" i="12"/>
  <c r="O144" i="12"/>
  <c r="I144" i="12"/>
  <c r="P108" i="9"/>
  <c r="H16" i="12"/>
  <c r="P91" i="12"/>
  <c r="I137" i="12"/>
  <c r="O137" i="12"/>
  <c r="I48" i="12"/>
  <c r="O48" i="12"/>
  <c r="P27" i="12"/>
  <c r="P98" i="12"/>
  <c r="I120" i="12"/>
  <c r="O120" i="12"/>
  <c r="O130" i="12"/>
  <c r="I130" i="12"/>
  <c r="P93" i="12"/>
  <c r="P52" i="12"/>
  <c r="I28" i="12"/>
  <c r="O28" i="12"/>
  <c r="I77" i="12"/>
  <c r="O77" i="12"/>
  <c r="I78" i="12"/>
  <c r="O78" i="12"/>
  <c r="O101" i="12"/>
  <c r="I101" i="12"/>
  <c r="P132" i="12"/>
  <c r="O45" i="12"/>
  <c r="I45" i="12"/>
  <c r="I96" i="12"/>
  <c r="O96" i="12"/>
  <c r="P61" i="12"/>
  <c r="K109" i="11"/>
  <c r="L109" i="11" s="1"/>
  <c r="L133" i="11" s="1"/>
  <c r="K58" i="11" s="1"/>
  <c r="L58" i="11" s="1"/>
  <c r="K84" i="11"/>
  <c r="L84" i="11" s="1"/>
  <c r="L107" i="11" s="1"/>
  <c r="K57" i="11" s="1"/>
  <c r="L57" i="11" s="1"/>
  <c r="O55" i="9"/>
  <c r="I55" i="9"/>
  <c r="P55" i="9" s="1"/>
  <c r="O110" i="12"/>
  <c r="I110" i="12"/>
  <c r="P47" i="12"/>
  <c r="AC107" i="10"/>
  <c r="P81" i="12"/>
  <c r="P83" i="12"/>
  <c r="P38" i="12"/>
  <c r="P129" i="12"/>
  <c r="P12" i="12"/>
  <c r="P36" i="12"/>
  <c r="AC110" i="10"/>
  <c r="P425" i="9"/>
  <c r="H54" i="12"/>
  <c r="P102" i="12"/>
  <c r="AC8" i="10"/>
  <c r="P142" i="12"/>
  <c r="P44" i="12"/>
  <c r="O92" i="12"/>
  <c r="I92" i="12"/>
  <c r="O26" i="12"/>
  <c r="I26" i="12"/>
  <c r="H44" i="9"/>
  <c r="O7" i="12"/>
  <c r="I7" i="12"/>
  <c r="I68" i="12"/>
  <c r="O68" i="12"/>
  <c r="P126" i="9"/>
  <c r="H18" i="12"/>
  <c r="P60" i="12"/>
  <c r="P31" i="12"/>
  <c r="H51" i="12"/>
  <c r="P407" i="9"/>
  <c r="P136" i="12"/>
  <c r="H21" i="12"/>
  <c r="P154" i="9"/>
  <c r="H17" i="12"/>
  <c r="P117" i="9"/>
  <c r="H23" i="12"/>
  <c r="P174" i="9"/>
  <c r="H32" i="11" l="1"/>
  <c r="B4" i="5"/>
  <c r="F4" i="5" s="1"/>
  <c r="I70" i="12"/>
  <c r="O70" i="12"/>
  <c r="AC297" i="10"/>
  <c r="P87" i="12"/>
  <c r="P137" i="11"/>
  <c r="P159" i="11" s="1"/>
  <c r="I159" i="11"/>
  <c r="D2" i="5"/>
  <c r="E10" i="16"/>
  <c r="P122" i="12"/>
  <c r="P111" i="12"/>
  <c r="I72" i="12"/>
  <c r="O72" i="12"/>
  <c r="P24" i="12"/>
  <c r="L81" i="11"/>
  <c r="K5" i="11" s="1"/>
  <c r="L5" i="11" s="1"/>
  <c r="L29" i="11" s="1"/>
  <c r="P53" i="12"/>
  <c r="I75" i="12"/>
  <c r="O75" i="12"/>
  <c r="AC319" i="10"/>
  <c r="AC560" i="10"/>
  <c r="AC58" i="10"/>
  <c r="P126" i="12"/>
  <c r="P130" i="12"/>
  <c r="O16" i="12"/>
  <c r="I16" i="12"/>
  <c r="P120" i="12"/>
  <c r="AC399" i="10"/>
  <c r="O22" i="12"/>
  <c r="I22" i="12"/>
  <c r="I18" i="12"/>
  <c r="O18" i="12"/>
  <c r="AC300" i="10"/>
  <c r="AC376" i="10"/>
  <c r="AC479" i="10"/>
  <c r="AC112" i="10"/>
  <c r="AC91" i="10"/>
  <c r="AC502" i="10"/>
  <c r="AC149" i="10"/>
  <c r="O37" i="12"/>
  <c r="I37" i="12"/>
  <c r="AC317" i="10"/>
  <c r="P144" i="12"/>
  <c r="P128" i="12"/>
  <c r="I15" i="12"/>
  <c r="O15" i="12"/>
  <c r="AC324" i="10"/>
  <c r="P114" i="12"/>
  <c r="AC109" i="10"/>
  <c r="AC106" i="10"/>
  <c r="AC87" i="10"/>
  <c r="P74" i="12"/>
  <c r="AC37" i="10"/>
  <c r="P121" i="12"/>
  <c r="O51" i="12"/>
  <c r="I51" i="12"/>
  <c r="O66" i="12"/>
  <c r="I66" i="12"/>
  <c r="P94" i="12"/>
  <c r="AC193" i="10"/>
  <c r="AC434" i="10"/>
  <c r="P143" i="12"/>
  <c r="P7" i="12"/>
  <c r="P78" i="12"/>
  <c r="I23" i="12"/>
  <c r="O23" i="12"/>
  <c r="P26" i="12"/>
  <c r="P8" i="12"/>
  <c r="AC372" i="10"/>
  <c r="P69" i="12"/>
  <c r="AC254" i="10"/>
  <c r="P101" i="12"/>
  <c r="I19" i="12"/>
  <c r="O19" i="12"/>
  <c r="P68" i="12"/>
  <c r="P131" i="12"/>
  <c r="AC564" i="10"/>
  <c r="P92" i="12"/>
  <c r="AC16" i="10"/>
  <c r="I17" i="12"/>
  <c r="O17" i="12"/>
  <c r="AC394" i="10"/>
  <c r="AC433" i="10"/>
  <c r="P77" i="12"/>
  <c r="H6" i="12"/>
  <c r="P15" i="9"/>
  <c r="O118" i="12"/>
  <c r="I118" i="12"/>
  <c r="AC396" i="10"/>
  <c r="AC298" i="10"/>
  <c r="P25" i="12"/>
  <c r="AC327" i="10"/>
  <c r="P57" i="12"/>
  <c r="AC92" i="10"/>
  <c r="P96" i="12"/>
  <c r="P45" i="12"/>
  <c r="AC51" i="10"/>
  <c r="AC273" i="10"/>
  <c r="O105" i="12"/>
  <c r="I105" i="12"/>
  <c r="AC268" i="10"/>
  <c r="AC50" i="10"/>
  <c r="AC241" i="10"/>
  <c r="P110" i="12"/>
  <c r="P80" i="12"/>
  <c r="P73" i="12"/>
  <c r="O20" i="12"/>
  <c r="I20" i="12"/>
  <c r="P89" i="12"/>
  <c r="I44" i="9"/>
  <c r="P44" i="9" s="1"/>
  <c r="O44" i="9"/>
  <c r="O39" i="12"/>
  <c r="I39" i="12"/>
  <c r="O54" i="12"/>
  <c r="I54" i="12"/>
  <c r="AC391" i="10"/>
  <c r="P48" i="12"/>
  <c r="P100" i="12"/>
  <c r="AC242" i="10"/>
  <c r="I21" i="12"/>
  <c r="O21" i="12"/>
  <c r="AC148" i="10"/>
  <c r="P28" i="12"/>
  <c r="P84" i="12"/>
  <c r="P106" i="12"/>
  <c r="O14" i="12"/>
  <c r="I14" i="12"/>
  <c r="AC554" i="10"/>
  <c r="P138" i="12"/>
  <c r="P137" i="12"/>
  <c r="AC604" i="10"/>
  <c r="P103" i="12"/>
  <c r="AC377" i="10"/>
  <c r="P13" i="12"/>
  <c r="AC397" i="10"/>
  <c r="AC299" i="10"/>
  <c r="P41" i="12"/>
  <c r="H31" i="11" l="1"/>
  <c r="B3" i="5"/>
  <c r="F3" i="5" s="1"/>
  <c r="P70" i="12"/>
  <c r="AC57" i="10"/>
  <c r="O32" i="11"/>
  <c r="I32" i="11"/>
  <c r="P32" i="11" s="1"/>
  <c r="E34" i="16" s="1"/>
  <c r="C2" i="5"/>
  <c r="E7" i="16"/>
  <c r="AC35" i="10"/>
  <c r="P72" i="12"/>
  <c r="P75" i="12"/>
  <c r="AC553" i="10"/>
  <c r="AC320" i="10"/>
  <c r="AC326" i="10"/>
  <c r="P16" i="12"/>
  <c r="P15" i="12"/>
  <c r="AC214" i="10"/>
  <c r="AB434" i="10"/>
  <c r="AC526" i="10"/>
  <c r="P51" i="12"/>
  <c r="P105" i="12"/>
  <c r="P23" i="12"/>
  <c r="P66" i="12"/>
  <c r="P22" i="12"/>
  <c r="AC565" i="10"/>
  <c r="H43" i="9"/>
  <c r="I6" i="12"/>
  <c r="O6" i="12"/>
  <c r="P37" i="12"/>
  <c r="P21" i="12"/>
  <c r="P19" i="12"/>
  <c r="P17" i="12"/>
  <c r="AC31" i="10"/>
  <c r="P118" i="12"/>
  <c r="AB112" i="10"/>
  <c r="AC88" i="10"/>
  <c r="P20" i="12"/>
  <c r="AC56" i="10"/>
  <c r="AB399" i="10"/>
  <c r="AC291" i="10"/>
  <c r="P39" i="12"/>
  <c r="AC373" i="10"/>
  <c r="AC398" i="10"/>
  <c r="AC111" i="10"/>
  <c r="AC295" i="10"/>
  <c r="AC274" i="10"/>
  <c r="P54" i="12"/>
  <c r="AC561" i="10"/>
  <c r="AB149" i="10"/>
  <c r="P18" i="12"/>
  <c r="P14" i="12"/>
  <c r="AC53" i="10" l="1"/>
  <c r="I31" i="11"/>
  <c r="O31" i="11"/>
  <c r="E16" i="16"/>
  <c r="E15" i="16"/>
  <c r="E13" i="16"/>
  <c r="E14" i="16" s="1"/>
  <c r="E8" i="16"/>
  <c r="E9" i="16" s="1"/>
  <c r="AB35" i="10"/>
  <c r="AC563" i="10"/>
  <c r="AC33" i="10"/>
  <c r="AC500" i="10"/>
  <c r="AC187" i="10"/>
  <c r="AC422" i="10"/>
  <c r="AC239" i="10"/>
  <c r="AC84" i="10"/>
  <c r="AB295" i="10"/>
  <c r="AC603" i="10"/>
  <c r="AC85" i="10"/>
  <c r="AC137" i="10"/>
  <c r="AC5" i="10"/>
  <c r="AC369" i="10"/>
  <c r="AC370" i="10"/>
  <c r="AC86" i="10"/>
  <c r="AC108" i="10"/>
  <c r="AC393" i="10"/>
  <c r="AC265" i="10"/>
  <c r="AC136" i="10"/>
  <c r="AC240" i="10"/>
  <c r="AC267" i="10"/>
  <c r="AC7" i="10"/>
  <c r="AC294" i="10"/>
  <c r="AC293" i="10"/>
  <c r="AC371" i="10"/>
  <c r="AC551" i="10"/>
  <c r="P6" i="12"/>
  <c r="AC473" i="10"/>
  <c r="AC552" i="10"/>
  <c r="AC83" i="10"/>
  <c r="AC34" i="10"/>
  <c r="AC252" i="10"/>
  <c r="AC52" i="10"/>
  <c r="I43" i="9"/>
  <c r="O43" i="9"/>
  <c r="AC421" i="10"/>
  <c r="AC266" i="10"/>
  <c r="AC93" i="10"/>
  <c r="AC525" i="10"/>
  <c r="AC318" i="10"/>
  <c r="AC499" i="10"/>
  <c r="AC135" i="10"/>
  <c r="AB291" i="10"/>
  <c r="AC6" i="10"/>
  <c r="AC213" i="10"/>
  <c r="AB31" i="10"/>
  <c r="AC378" i="10"/>
  <c r="P31" i="11" l="1"/>
  <c r="I55" i="11"/>
  <c r="E24" i="16"/>
  <c r="E12" i="16"/>
  <c r="E23" i="16"/>
  <c r="E11" i="16"/>
  <c r="AA135" i="10"/>
  <c r="H86" i="11"/>
  <c r="AA422" i="10"/>
  <c r="P43" i="9"/>
  <c r="AD48" i="9"/>
  <c r="H48" i="9" s="1"/>
  <c r="AA499" i="10"/>
  <c r="H113" i="11"/>
  <c r="AB5" i="10"/>
  <c r="AB86" i="10"/>
  <c r="H89" i="11"/>
  <c r="AB239" i="10"/>
  <c r="AA369" i="10"/>
  <c r="AB551" i="10"/>
  <c r="AA136" i="10"/>
  <c r="AB294" i="10"/>
  <c r="AA84" i="10"/>
  <c r="AA370" i="10"/>
  <c r="AA265" i="10"/>
  <c r="H90" i="11"/>
  <c r="AB213" i="10"/>
  <c r="H88" i="11"/>
  <c r="AA266" i="10"/>
  <c r="AA85" i="10"/>
  <c r="AA500" i="10"/>
  <c r="AB34" i="10"/>
  <c r="AA137" i="10"/>
  <c r="AA187" i="10"/>
  <c r="H87" i="11"/>
  <c r="AB552" i="10"/>
  <c r="AA603" i="10"/>
  <c r="H116" i="11"/>
  <c r="AB7" i="10"/>
  <c r="AB267" i="10"/>
  <c r="AA240" i="10"/>
  <c r="AB371" i="10"/>
  <c r="AB293" i="10"/>
  <c r="AB525" i="10"/>
  <c r="H114" i="11"/>
  <c r="AB83" i="10"/>
  <c r="AB6" i="10"/>
  <c r="AA421" i="10"/>
  <c r="H111" i="11"/>
  <c r="AA473" i="10"/>
  <c r="H112" i="11"/>
  <c r="AB33" i="10"/>
  <c r="H110" i="11" l="1"/>
  <c r="O110" i="11" s="1"/>
  <c r="E33" i="16"/>
  <c r="E35" i="16" s="1"/>
  <c r="E31" i="19" s="1"/>
  <c r="P55" i="11"/>
  <c r="H83" i="11"/>
  <c r="I83" i="11" s="1"/>
  <c r="H85" i="11"/>
  <c r="O85" i="11" s="1"/>
  <c r="H115" i="11"/>
  <c r="O115" i="11" s="1"/>
  <c r="I85" i="11"/>
  <c r="P85" i="11" s="1"/>
  <c r="I87" i="11"/>
  <c r="P87" i="11" s="1"/>
  <c r="O87" i="11"/>
  <c r="I113" i="11"/>
  <c r="P113" i="11" s="1"/>
  <c r="O113" i="11"/>
  <c r="I114" i="11"/>
  <c r="P114" i="11" s="1"/>
  <c r="O114" i="11"/>
  <c r="O48" i="9"/>
  <c r="I48" i="9"/>
  <c r="I115" i="11"/>
  <c r="P115" i="11" s="1"/>
  <c r="I86" i="11"/>
  <c r="P86" i="11" s="1"/>
  <c r="O86" i="11"/>
  <c r="O112" i="11"/>
  <c r="I112" i="11"/>
  <c r="P112" i="11" s="1"/>
  <c r="I88" i="11"/>
  <c r="P88" i="11" s="1"/>
  <c r="O88" i="11"/>
  <c r="I89" i="11"/>
  <c r="P89" i="11" s="1"/>
  <c r="O89" i="11"/>
  <c r="O111" i="11"/>
  <c r="I111" i="11"/>
  <c r="P111" i="11" s="1"/>
  <c r="I90" i="11"/>
  <c r="P90" i="11" s="1"/>
  <c r="O90" i="11"/>
  <c r="I116" i="11"/>
  <c r="P116" i="11" s="1"/>
  <c r="O116" i="11"/>
  <c r="I110" i="11" l="1"/>
  <c r="P110" i="11" s="1"/>
  <c r="O83" i="11"/>
  <c r="P48" i="9"/>
  <c r="I56" i="9"/>
  <c r="P83" i="11"/>
  <c r="P56" i="9" l="1"/>
  <c r="H11" i="12"/>
  <c r="I11" i="12" l="1"/>
  <c r="O11" i="12"/>
  <c r="P11" i="12" l="1"/>
  <c r="H109" i="11" l="1"/>
  <c r="H84" i="11"/>
  <c r="I109" i="11" l="1"/>
  <c r="O109" i="11"/>
  <c r="I84" i="11"/>
  <c r="O84" i="11"/>
  <c r="P84" i="11" l="1"/>
  <c r="P107" i="11" s="1"/>
  <c r="I107" i="11"/>
  <c r="H57" i="11" s="1"/>
  <c r="P109" i="11"/>
  <c r="P133" i="11" s="1"/>
  <c r="I133" i="11"/>
  <c r="H58" i="11" s="1"/>
  <c r="O57" i="11" l="1"/>
  <c r="I57" i="11"/>
  <c r="I58" i="11"/>
  <c r="P58" i="11" s="1"/>
  <c r="O58" i="11"/>
  <c r="P57" i="11" l="1"/>
  <c r="P81" i="11" s="1"/>
  <c r="I81" i="11"/>
  <c r="H5" i="11" s="1"/>
  <c r="O5" i="11" l="1"/>
  <c r="I5" i="11"/>
  <c r="P5" i="11" l="1"/>
  <c r="P29" i="11" s="1"/>
  <c r="I29" i="11"/>
  <c r="B2" i="5" l="1"/>
  <c r="F2" i="5" s="1"/>
  <c r="E3" i="16"/>
  <c r="E6" i="16" l="1"/>
  <c r="S5" i="16"/>
  <c r="S6" i="16"/>
  <c r="E22" i="16" l="1"/>
  <c r="E18" i="16"/>
  <c r="E21" i="16"/>
  <c r="E20" i="16"/>
  <c r="E19" i="16"/>
  <c r="E17" i="16" s="1"/>
  <c r="E25" i="16" s="1"/>
  <c r="E26" i="16" l="1"/>
  <c r="S7" i="16" s="1"/>
  <c r="E27" i="16" l="1"/>
  <c r="Q28" i="16" l="1"/>
  <c r="E28" i="16"/>
  <c r="E29" i="16" s="1"/>
  <c r="E30" i="16" l="1"/>
  <c r="E31" i="16" l="1"/>
  <c r="E32" i="16" s="1"/>
  <c r="E30" i="19" l="1"/>
  <c r="E33" i="19" s="1"/>
  <c r="I26" i="19" s="1"/>
  <c r="D26" i="19" s="1"/>
  <c r="S8" i="16"/>
  <c r="Q40" i="16"/>
  <c r="E38" i="16"/>
  <c r="I1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박종황</author>
  </authors>
  <commentList>
    <comment ref="I88" authorId="0" shapeId="0" xr:uid="{00000000-0006-0000-0900-000001000000}">
      <text>
        <r>
          <rPr>
            <sz val="9"/>
            <color indexed="8"/>
            <rFont val="굴림"/>
            <family val="3"/>
            <charset val="129"/>
          </rPr>
          <t>사이트접속주소
http://cyber.kepco.co.kr/cyber/personal/knowledgy/agreement/electric/electric010704.html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박종황</author>
  </authors>
  <commentList>
    <comment ref="I88" authorId="0" shapeId="0" xr:uid="{00000000-0006-0000-0A00-000001000000}">
      <text>
        <r>
          <rPr>
            <sz val="9"/>
            <color indexed="8"/>
            <rFont val="굴림"/>
            <family val="3"/>
            <charset val="129"/>
          </rPr>
          <t>사이트접속주소
http://cyber.kepco.co.kr/cyber/personal/knowledgy/agreement/electric/electric010704.html</t>
        </r>
      </text>
    </comment>
  </commentList>
</comments>
</file>

<file path=xl/sharedStrings.xml><?xml version="1.0" encoding="utf-8"?>
<sst xmlns="http://schemas.openxmlformats.org/spreadsheetml/2006/main" count="14137" uniqueCount="2296">
  <si>
    <t>단위</t>
    <phoneticPr fontId="2" type="noConversion"/>
  </si>
  <si>
    <t>수량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</si>
  <si>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</si>
  <si>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</si>
  <si>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</si>
  <si>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노무비</t>
    <phoneticPr fontId="2" type="noConversion"/>
  </si>
  <si>
    <t>경비</t>
    <phoneticPr fontId="2" type="noConversion"/>
  </si>
  <si>
    <t>재료비</t>
    <phoneticPr fontId="2" type="noConversion"/>
  </si>
  <si>
    <t>계</t>
    <phoneticPr fontId="2" type="noConversion"/>
  </si>
  <si>
    <t>총 급 액</t>
    <phoneticPr fontId="2" type="noConversion"/>
  </si>
  <si>
    <t>*(공종별 노임 적용율(%))*</t>
    <phoneticPr fontId="2" type="noConversion"/>
  </si>
  <si>
    <t>적용율(%)</t>
    <phoneticPr fontId="2" type="noConversion"/>
  </si>
  <si>
    <t>소수자릿수</t>
    <phoneticPr fontId="2" type="noConversion"/>
  </si>
  <si>
    <t>끝자리</t>
    <phoneticPr fontId="2" type="noConversion"/>
  </si>
  <si>
    <t>소모잡자재(%)</t>
    <phoneticPr fontId="2" type="noConversion"/>
  </si>
  <si>
    <t>방폭할증(%)</t>
    <phoneticPr fontId="2" type="noConversion"/>
  </si>
  <si>
    <t>고소할증(%)</t>
    <phoneticPr fontId="2" type="noConversion"/>
  </si>
  <si>
    <t>공구손료(%)</t>
    <phoneticPr fontId="2" type="noConversion"/>
  </si>
  <si>
    <t>코드</t>
    <phoneticPr fontId="2" type="noConversion"/>
  </si>
  <si>
    <t>코드</t>
    <phoneticPr fontId="2" type="noConversion"/>
  </si>
  <si>
    <t>단위</t>
    <phoneticPr fontId="2" type="noConversion"/>
  </si>
  <si>
    <t>물가정보</t>
    <phoneticPr fontId="2" type="noConversion"/>
  </si>
  <si>
    <t>단가</t>
    <phoneticPr fontId="2" type="noConversion"/>
  </si>
  <si>
    <t>공종코드</t>
    <phoneticPr fontId="2" type="noConversion"/>
  </si>
  <si>
    <t>규격</t>
    <phoneticPr fontId="2" type="noConversion"/>
  </si>
  <si>
    <t>재료비</t>
    <phoneticPr fontId="2" type="noConversion"/>
  </si>
  <si>
    <t>노무비</t>
    <phoneticPr fontId="2" type="noConversion"/>
  </si>
  <si>
    <t>경비</t>
    <phoneticPr fontId="2" type="noConversion"/>
  </si>
  <si>
    <t>지급비</t>
    <phoneticPr fontId="2" type="noConversion"/>
  </si>
  <si>
    <t>비고</t>
    <phoneticPr fontId="2" type="noConversion"/>
  </si>
  <si>
    <t>…</t>
    <phoneticPr fontId="2" type="noConversion"/>
  </si>
  <si>
    <t>계</t>
    <phoneticPr fontId="2" type="noConversion"/>
  </si>
  <si>
    <t>단가</t>
    <phoneticPr fontId="2" type="noConversion"/>
  </si>
  <si>
    <t>금액</t>
    <phoneticPr fontId="2" type="noConversion"/>
  </si>
  <si>
    <t>단가</t>
    <phoneticPr fontId="2" type="noConversion"/>
  </si>
  <si>
    <t>단가</t>
    <phoneticPr fontId="2" type="noConversion"/>
  </si>
  <si>
    <t xml:space="preserve">  </t>
    <phoneticPr fontId="2" type="noConversion"/>
  </si>
  <si>
    <t>계</t>
    <phoneticPr fontId="2" type="noConversion"/>
  </si>
  <si>
    <t>번호</t>
    <phoneticPr fontId="2" type="noConversion"/>
  </si>
  <si>
    <t>번호</t>
    <phoneticPr fontId="2" type="noConversion"/>
  </si>
  <si>
    <t>코드</t>
    <phoneticPr fontId="2" type="noConversion"/>
  </si>
  <si>
    <t>단가</t>
    <phoneticPr fontId="2" type="noConversion"/>
  </si>
  <si>
    <t>…</t>
    <phoneticPr fontId="2" type="noConversion"/>
  </si>
  <si>
    <t>비고</t>
    <phoneticPr fontId="2" type="noConversion"/>
  </si>
  <si>
    <t>공   종   명</t>
    <phoneticPr fontId="2" type="noConversion"/>
  </si>
  <si>
    <t>명   칭</t>
    <phoneticPr fontId="2" type="noConversion"/>
  </si>
  <si>
    <t>규   격</t>
    <phoneticPr fontId="2" type="noConversion"/>
  </si>
  <si>
    <t>적용단가</t>
    <phoneticPr fontId="2" type="noConversion"/>
  </si>
  <si>
    <t>PAGE</t>
    <phoneticPr fontId="2" type="noConversion"/>
  </si>
  <si>
    <t>PAGE</t>
    <phoneticPr fontId="2" type="noConversion"/>
  </si>
  <si>
    <t xml:space="preserve"> </t>
    <phoneticPr fontId="2" type="noConversion"/>
  </si>
  <si>
    <t>노임 계산 정보</t>
    <phoneticPr fontId="2" type="noConversion"/>
  </si>
  <si>
    <t>노임계</t>
    <phoneticPr fontId="2" type="noConversion"/>
  </si>
  <si>
    <t>전체(%)</t>
    <phoneticPr fontId="2" type="noConversion"/>
  </si>
  <si>
    <t>공종별(%)</t>
    <phoneticPr fontId="2" type="noConversion"/>
  </si>
  <si>
    <t>노임 소수</t>
    <phoneticPr fontId="2" type="noConversion"/>
  </si>
  <si>
    <t>부속재 및 손료</t>
    <phoneticPr fontId="2" type="noConversion"/>
  </si>
  <si>
    <t>소모재</t>
    <phoneticPr fontId="2" type="noConversion"/>
  </si>
  <si>
    <t>노임계</t>
    <phoneticPr fontId="2" type="noConversion"/>
  </si>
  <si>
    <t>자재계</t>
    <phoneticPr fontId="2" type="noConversion"/>
  </si>
  <si>
    <t>*(그룹별 자재 단가 추가 할증)*</t>
    <phoneticPr fontId="2" type="noConversion"/>
  </si>
  <si>
    <t>Cable(CAB) 할증(%)</t>
    <phoneticPr fontId="2" type="noConversion"/>
  </si>
  <si>
    <t>Wire (WIR) 할증(%)</t>
    <phoneticPr fontId="2" type="noConversion"/>
  </si>
  <si>
    <t>제 4그룹   할증(%)</t>
    <phoneticPr fontId="2" type="noConversion"/>
  </si>
  <si>
    <t>제 5그룹   할증(%)</t>
    <phoneticPr fontId="2" type="noConversion"/>
  </si>
  <si>
    <t>Pipe (PIP) 할증(%)</t>
    <phoneticPr fontId="2" type="noConversion"/>
  </si>
  <si>
    <t>적용율(%)/100</t>
    <phoneticPr fontId="2" type="noConversion"/>
  </si>
  <si>
    <t>목차코드</t>
    <phoneticPr fontId="2" type="noConversion"/>
  </si>
  <si>
    <t>비고</t>
    <phoneticPr fontId="2" type="noConversion"/>
  </si>
  <si>
    <t>단가</t>
    <phoneticPr fontId="2" type="noConversion"/>
  </si>
  <si>
    <t>CD관부속재(%)</t>
  </si>
  <si>
    <t>*(그룹별 노임 추가 할증)*</t>
  </si>
  <si>
    <t>적용율(%)</t>
  </si>
  <si>
    <t>자동부속재(전기)</t>
  </si>
  <si>
    <t>자동부속재(통신)</t>
  </si>
  <si>
    <t>배관부속재(%)</t>
  </si>
  <si>
    <t>일반배관재</t>
    <phoneticPr fontId="2" type="noConversion"/>
  </si>
  <si>
    <t>CD배관재</t>
    <phoneticPr fontId="2" type="noConversion"/>
  </si>
  <si>
    <t>일위대가소수</t>
    <phoneticPr fontId="2" type="noConversion"/>
  </si>
  <si>
    <t>번호</t>
    <phoneticPr fontId="2" type="noConversion"/>
  </si>
  <si>
    <t>공종코드</t>
    <phoneticPr fontId="2" type="noConversion"/>
  </si>
  <si>
    <t>코드</t>
    <phoneticPr fontId="2" type="noConversion"/>
  </si>
  <si>
    <t>명   칭</t>
    <phoneticPr fontId="2" type="noConversion"/>
  </si>
  <si>
    <t>규   격</t>
    <phoneticPr fontId="2" type="noConversion"/>
  </si>
  <si>
    <t>단위</t>
    <phoneticPr fontId="2" type="noConversion"/>
  </si>
  <si>
    <t>수량</t>
    <phoneticPr fontId="2" type="noConversion"/>
  </si>
  <si>
    <t>공량산출</t>
    <phoneticPr fontId="2" type="noConversion"/>
  </si>
  <si>
    <t>단 위 단 가 산 출</t>
    <phoneticPr fontId="2" type="noConversion"/>
  </si>
  <si>
    <t>품셈근거</t>
    <phoneticPr fontId="2" type="noConversion"/>
  </si>
  <si>
    <t>비고</t>
    <phoneticPr fontId="2" type="noConversion"/>
  </si>
  <si>
    <t>결정수량</t>
    <phoneticPr fontId="2" type="noConversion"/>
  </si>
  <si>
    <t>할증</t>
    <phoneticPr fontId="2" type="noConversion"/>
  </si>
  <si>
    <t>산출수량</t>
    <phoneticPr fontId="2" type="noConversion"/>
  </si>
  <si>
    <t>재할%</t>
    <phoneticPr fontId="2" type="noConversion"/>
  </si>
  <si>
    <t>명칭</t>
    <phoneticPr fontId="2" type="noConversion"/>
  </si>
  <si>
    <t>품셈</t>
    <phoneticPr fontId="2" type="noConversion"/>
  </si>
  <si>
    <t>할증%</t>
    <phoneticPr fontId="2" type="noConversion"/>
  </si>
  <si>
    <t>공량</t>
    <phoneticPr fontId="2" type="noConversion"/>
  </si>
  <si>
    <t>단가</t>
    <phoneticPr fontId="2" type="noConversion"/>
  </si>
  <si>
    <t>단위단가</t>
    <phoneticPr fontId="2" type="noConversion"/>
  </si>
  <si>
    <t>단위계</t>
    <phoneticPr fontId="2" type="noConversion"/>
  </si>
  <si>
    <t>전체자재 적용율(%)(공종/일위대가)</t>
    <phoneticPr fontId="2" type="noConversion"/>
  </si>
  <si>
    <t>전체노임 적용율(%)(공종)</t>
    <phoneticPr fontId="2" type="noConversion"/>
  </si>
  <si>
    <t>전체노임 적용율(%)(일위대가)</t>
    <phoneticPr fontId="2" type="noConversion"/>
  </si>
  <si>
    <t>거래가격</t>
    <phoneticPr fontId="2" type="noConversion"/>
  </si>
  <si>
    <t>조사단가1</t>
    <phoneticPr fontId="2" type="noConversion"/>
  </si>
  <si>
    <t>조사단가2</t>
    <phoneticPr fontId="2" type="noConversion"/>
  </si>
  <si>
    <t>연속견적가로형식</t>
  </si>
  <si>
    <t>시설단가</t>
    <phoneticPr fontId="2" type="noConversion"/>
  </si>
  <si>
    <t>금액조정이 안되나요?</t>
    <phoneticPr fontId="2" type="noConversion"/>
  </si>
  <si>
    <t>이지테크에서 변환할 때 2번 옵션을 지정하여 다시 해보세요</t>
    <phoneticPr fontId="2" type="noConversion"/>
  </si>
  <si>
    <t>시트를 삭제할 때 에러가 뜨면 1번 옵션으로 하면 됩니다.</t>
    <phoneticPr fontId="2" type="noConversion"/>
  </si>
  <si>
    <t>2번 옵션으로 변환했을 때에는 결과값이 다를 수 있습니다.</t>
    <phoneticPr fontId="2" type="noConversion"/>
  </si>
  <si>
    <t>1-1-1.옥외보안등설비공사</t>
  </si>
  <si>
    <t>1-1-2.전력간선설비공사</t>
  </si>
  <si>
    <t>1-1-3.동력설비공사</t>
  </si>
  <si>
    <t>1-1-4.전등설비공사</t>
  </si>
  <si>
    <t>1-1-5.전열설비공사</t>
  </si>
  <si>
    <t>1-1-6.접지및피뢰설비공사</t>
  </si>
  <si>
    <t>1-1-7.태양광발전설비공사</t>
  </si>
  <si>
    <t>1-1-8.원격검침설비공사</t>
  </si>
  <si>
    <t>1-2-1.전력간선설비공사</t>
  </si>
  <si>
    <t>1-2-2.동력설비공사</t>
  </si>
  <si>
    <t>1-2-3.전등설비공사</t>
  </si>
  <si>
    <t>1-2-4.전열설비공사</t>
  </si>
  <si>
    <t>1-2-5.바닥난방설비공사</t>
  </si>
  <si>
    <t>1-2-6.접지설비공사</t>
  </si>
  <si>
    <t>1-2-7.전기차충전설비공사</t>
  </si>
  <si>
    <t>1-2-8.원격검침설비공사</t>
  </si>
  <si>
    <t>2-1.태양광발전설비</t>
  </si>
  <si>
    <t>2-2.전기차충전설비</t>
  </si>
  <si>
    <t>2-3.원격검침설비</t>
  </si>
  <si>
    <t>3-1.분전반</t>
  </si>
  <si>
    <t>3-2.옥외보안등</t>
  </si>
  <si>
    <t>3-3.조명기구</t>
  </si>
  <si>
    <t>물가자료</t>
    <phoneticPr fontId="2" type="noConversion"/>
  </si>
  <si>
    <t>3913170610034841</t>
  </si>
  <si>
    <t>강제전선관</t>
  </si>
  <si>
    <t>아연도 104 mm</t>
  </si>
  <si>
    <t>M</t>
  </si>
  <si>
    <t>1029</t>
  </si>
  <si>
    <t>1201</t>
  </si>
  <si>
    <t>1101</t>
  </si>
  <si>
    <t>3913170610034967</t>
  </si>
  <si>
    <t>경질비닐전선관</t>
  </si>
  <si>
    <t>HI 28 mm</t>
  </si>
  <si>
    <t>1024</t>
  </si>
  <si>
    <t>1203</t>
  </si>
  <si>
    <t>1107</t>
  </si>
  <si>
    <t>3913170610034968</t>
  </si>
  <si>
    <t>HI 36 mm</t>
  </si>
  <si>
    <t>3913170610034969</t>
  </si>
  <si>
    <t>HI 42 mm</t>
  </si>
  <si>
    <t>3913170610034970</t>
  </si>
  <si>
    <t>HI 54 mm</t>
  </si>
  <si>
    <t>3913170610035664</t>
  </si>
  <si>
    <t>합성수지제 가요전선관</t>
  </si>
  <si>
    <t>CD-난연성 16㎜</t>
  </si>
  <si>
    <t>1025</t>
  </si>
  <si>
    <t>1104</t>
  </si>
  <si>
    <t>3913170610035665</t>
  </si>
  <si>
    <t>CD-난연성 22㎜</t>
  </si>
  <si>
    <t>3913170610035666</t>
  </si>
  <si>
    <t>CD-난연성 28㎜</t>
  </si>
  <si>
    <t>3913170610035631</t>
  </si>
  <si>
    <t>파상형 폴리에틸렌 전선관</t>
  </si>
  <si>
    <t>30㎜</t>
  </si>
  <si>
    <t>1106</t>
  </si>
  <si>
    <t>3913170610035632</t>
  </si>
  <si>
    <t>40㎜</t>
  </si>
  <si>
    <t>3913170610035634</t>
  </si>
  <si>
    <t>65㎜</t>
  </si>
  <si>
    <t>3913170610035636</t>
  </si>
  <si>
    <t>100㎜</t>
  </si>
  <si>
    <t>3913170610035637</t>
  </si>
  <si>
    <t>125㎜</t>
  </si>
  <si>
    <t>3913170620174472</t>
  </si>
  <si>
    <t>1종금속제가요전선관</t>
  </si>
  <si>
    <t>28 mm 고장력-방수</t>
  </si>
  <si>
    <t>1204</t>
  </si>
  <si>
    <t>1103</t>
  </si>
  <si>
    <t>3913170620174474</t>
  </si>
  <si>
    <t>42 mm 고장력-방수</t>
  </si>
  <si>
    <t>3913170621650773</t>
  </si>
  <si>
    <t>70 mm 고장력-방수</t>
  </si>
  <si>
    <t>3912120220176448</t>
  </si>
  <si>
    <t>KS방수 콘넥타 28mm</t>
  </si>
  <si>
    <t>개</t>
  </si>
  <si>
    <t>3912120220176450</t>
  </si>
  <si>
    <t>KS방수 콘넥타 42mm</t>
  </si>
  <si>
    <t>3912120220176452</t>
  </si>
  <si>
    <t>KS방수 콘넥타 70mm</t>
  </si>
  <si>
    <t>3912171220935649</t>
  </si>
  <si>
    <t>관로구방수장치</t>
  </si>
  <si>
    <t>D30</t>
  </si>
  <si>
    <t>조</t>
  </si>
  <si>
    <t>1229</t>
  </si>
  <si>
    <t>3913170820935657</t>
  </si>
  <si>
    <t>D40</t>
  </si>
  <si>
    <t>3912171220935651</t>
  </si>
  <si>
    <t>D65</t>
  </si>
  <si>
    <t>3912171220935653</t>
  </si>
  <si>
    <t>D100</t>
  </si>
  <si>
    <t>1304</t>
  </si>
  <si>
    <t>3913170820935665</t>
  </si>
  <si>
    <t>D125</t>
  </si>
  <si>
    <t>3913170820176481</t>
  </si>
  <si>
    <t>강제전선관용 부품</t>
  </si>
  <si>
    <t>노말밴드, 아연도104 mm</t>
  </si>
  <si>
    <t>1202</t>
  </si>
  <si>
    <t>3912130810035750</t>
  </si>
  <si>
    <t>아우트렛박스</t>
  </si>
  <si>
    <t>8각 54㎜</t>
  </si>
  <si>
    <t>1028</t>
  </si>
  <si>
    <t>1206</t>
  </si>
  <si>
    <t>1105</t>
  </si>
  <si>
    <t>3912130810035753</t>
  </si>
  <si>
    <t>중형4각 54㎜</t>
  </si>
  <si>
    <t>9888811111000118</t>
  </si>
  <si>
    <t>중형4각 54㎜(벽체)</t>
  </si>
  <si>
    <t>3912130610035778</t>
  </si>
  <si>
    <t>스위치박스</t>
  </si>
  <si>
    <t>1 개용 54 mm</t>
  </si>
  <si>
    <t>3912130610035781</t>
  </si>
  <si>
    <t>2 개용 54 mm</t>
  </si>
  <si>
    <t>3912130820174712</t>
  </si>
  <si>
    <t>아우트렛박스 커버</t>
  </si>
  <si>
    <t>커버, 8각, 둥근구멍(평)</t>
  </si>
  <si>
    <t>3912130820174714</t>
  </si>
  <si>
    <t>커버, 4각, 둥근구멍(오목)</t>
  </si>
  <si>
    <t>3912130820174715</t>
  </si>
  <si>
    <t>커버, 4각, 둥근구멍(평)</t>
  </si>
  <si>
    <t>3912130820174718</t>
  </si>
  <si>
    <t>커버, 4각,2개용S/W (오목)</t>
  </si>
  <si>
    <t>3912131020170565</t>
  </si>
  <si>
    <t>시스템 박스</t>
  </si>
  <si>
    <t>Con'매입용</t>
  </si>
  <si>
    <t>EO마켙</t>
  </si>
  <si>
    <t>3912130320175917</t>
  </si>
  <si>
    <t>정션 박스</t>
  </si>
  <si>
    <t>100*100*50</t>
  </si>
  <si>
    <t>3912130310035797</t>
  </si>
  <si>
    <t>풀박스</t>
  </si>
  <si>
    <t>150×150×100</t>
  </si>
  <si>
    <t>3913170810036357</t>
  </si>
  <si>
    <t>파이프행거, 16 C</t>
  </si>
  <si>
    <t>3913170810036358</t>
  </si>
  <si>
    <t>파이프행거, 22 C</t>
  </si>
  <si>
    <t>3913170810036359</t>
  </si>
  <si>
    <t>파이프행거, 28 C</t>
  </si>
  <si>
    <t>3913170810036360</t>
  </si>
  <si>
    <t>파이프행거, 36 C</t>
  </si>
  <si>
    <t>3913170810036362</t>
  </si>
  <si>
    <t>파이프행거, 54 C</t>
  </si>
  <si>
    <t>3913170810036365</t>
  </si>
  <si>
    <t>파이프행거, 104 C</t>
  </si>
  <si>
    <t>3913170810037057</t>
  </si>
  <si>
    <t>새들 (KS) 70c</t>
  </si>
  <si>
    <t>EA</t>
  </si>
  <si>
    <t>3913170810037059</t>
  </si>
  <si>
    <t>새들 (KS) 104c</t>
  </si>
  <si>
    <t>3116210220135769</t>
  </si>
  <si>
    <t>스트롱앵커</t>
  </si>
  <si>
    <t>3/8</t>
  </si>
  <si>
    <t>52</t>
  </si>
  <si>
    <t>3116169820135160</t>
  </si>
  <si>
    <t>행거볼트</t>
  </si>
  <si>
    <t>∮9×1000㎜</t>
  </si>
  <si>
    <t>46</t>
  </si>
  <si>
    <t>2612162922076727</t>
  </si>
  <si>
    <t>450/750V 내열비닐절연전선</t>
  </si>
  <si>
    <t>HFIX 1.78mm(2.5㎟)</t>
  </si>
  <si>
    <t>993</t>
  </si>
  <si>
    <t>1165</t>
  </si>
  <si>
    <t>1074</t>
  </si>
  <si>
    <t>2612162922076728</t>
  </si>
  <si>
    <t>HFIX 2.25mm(4㎟)</t>
  </si>
  <si>
    <t>2612152420683696</t>
  </si>
  <si>
    <t>접지용비닐절연전선(F-GV)</t>
  </si>
  <si>
    <t>4㎟</t>
  </si>
  <si>
    <t>994</t>
  </si>
  <si>
    <t>1075</t>
  </si>
  <si>
    <t>2612152420683697</t>
  </si>
  <si>
    <t>6㎟</t>
  </si>
  <si>
    <t>2612152420683698</t>
  </si>
  <si>
    <t>10㎟</t>
  </si>
  <si>
    <t>2612152420683699</t>
  </si>
  <si>
    <t>16㎟</t>
  </si>
  <si>
    <t>2612152420683701</t>
  </si>
  <si>
    <t>35㎟</t>
  </si>
  <si>
    <t>2612152420683702</t>
  </si>
  <si>
    <t>50㎟</t>
  </si>
  <si>
    <t>2612152420683704</t>
  </si>
  <si>
    <t>95㎟</t>
  </si>
  <si>
    <t>2612152420683705</t>
  </si>
  <si>
    <t>120㎟</t>
  </si>
  <si>
    <t>2612152420182439</t>
  </si>
  <si>
    <t>전기용 연동연선(BC)</t>
  </si>
  <si>
    <t>70㎟</t>
  </si>
  <si>
    <t>1008</t>
  </si>
  <si>
    <t>1180</t>
  </si>
  <si>
    <t>1080</t>
  </si>
  <si>
    <t>2612162920683887</t>
  </si>
  <si>
    <t>폴리에틸렌 난연케이블</t>
  </si>
  <si>
    <t>0.6/1kv F-CV 1C×25㎟</t>
  </si>
  <si>
    <t>1168</t>
  </si>
  <si>
    <t>2612162920683888</t>
  </si>
  <si>
    <t>0.6/1kv F-CV 1C×35㎟</t>
  </si>
  <si>
    <t>2612162920683890</t>
  </si>
  <si>
    <t>0.6/1kv F-CV 1C×70㎟</t>
  </si>
  <si>
    <t>2612162920683891</t>
  </si>
  <si>
    <t>0.6/1kv F-CV 1C×95㎟</t>
  </si>
  <si>
    <t>2612162920683895</t>
  </si>
  <si>
    <t>0.6/1kv F-CV 1C×240㎟</t>
  </si>
  <si>
    <t>2612162920683896</t>
  </si>
  <si>
    <t>0.6/1kv F-CV 1C×300㎟</t>
  </si>
  <si>
    <t>2612162920683903</t>
  </si>
  <si>
    <t>0.6/1kv F-CV 2C×4㎟</t>
  </si>
  <si>
    <t>2612162920683905</t>
  </si>
  <si>
    <t>0.6/1kv F-CV 2C×10㎟</t>
  </si>
  <si>
    <t>2612162920683943</t>
  </si>
  <si>
    <t>0.6/1kv F-CV 4C×2.5㎟</t>
  </si>
  <si>
    <t>2612162920683944</t>
  </si>
  <si>
    <t>0.6/1kv F-CV 4C×4㎟</t>
  </si>
  <si>
    <t>2612162920683945</t>
  </si>
  <si>
    <t>0.6/1kv F-CV 4C×6㎟</t>
  </si>
  <si>
    <t>2612162920683946</t>
  </si>
  <si>
    <t>0.6/1kv F-CV 4C×10㎟</t>
  </si>
  <si>
    <t>2612162920683947</t>
  </si>
  <si>
    <t>0.6/1kv F-CV 4C×16㎟</t>
  </si>
  <si>
    <t>2612161321650606</t>
  </si>
  <si>
    <t>가요성알루미늄피일체형케이블</t>
  </si>
  <si>
    <t>2.5sq/3c</t>
  </si>
  <si>
    <t>1000</t>
  </si>
  <si>
    <t>1178</t>
  </si>
  <si>
    <t>1083</t>
  </si>
  <si>
    <t>2612160921650753</t>
  </si>
  <si>
    <t>UTP 케이블</t>
  </si>
  <si>
    <t>Cat.6 0.5mm 4P</t>
  </si>
  <si>
    <t>1002</t>
  </si>
  <si>
    <t>1177</t>
  </si>
  <si>
    <t>3912998720170517</t>
  </si>
  <si>
    <t>매입스위치</t>
  </si>
  <si>
    <t>15A, 250V 1로1구</t>
  </si>
  <si>
    <t>1098</t>
  </si>
  <si>
    <t>1280</t>
  </si>
  <si>
    <t>3912998720170518</t>
  </si>
  <si>
    <t>15A, 250V 1로2구</t>
  </si>
  <si>
    <t>3912998720170519</t>
  </si>
  <si>
    <t>15A, 250V 1로3구</t>
  </si>
  <si>
    <t>3912998720170520</t>
  </si>
  <si>
    <t>15A, 250V 1로4구</t>
  </si>
  <si>
    <t>3912998720170521</t>
  </si>
  <si>
    <t>15A, 250V 1로5구</t>
  </si>
  <si>
    <t>9993334445210003</t>
  </si>
  <si>
    <t>일괄소등스위치</t>
  </si>
  <si>
    <t>1회로</t>
  </si>
  <si>
    <t>9993334445210002</t>
  </si>
  <si>
    <t>재실감지센서</t>
  </si>
  <si>
    <t>1297</t>
  </si>
  <si>
    <t>1211</t>
  </si>
  <si>
    <t>3912140620170850</t>
  </si>
  <si>
    <t>콘센트</t>
  </si>
  <si>
    <t>매입-접지형, 15A 250V 2구</t>
  </si>
  <si>
    <t>1099</t>
  </si>
  <si>
    <t>1205</t>
  </si>
  <si>
    <t>3912140621030227</t>
  </si>
  <si>
    <t>방우콘센트</t>
  </si>
  <si>
    <t>매입-접지형, 15A 250V 1구</t>
  </si>
  <si>
    <t>3911152120935580</t>
  </si>
  <si>
    <t>등기구보강대</t>
  </si>
  <si>
    <t>스프링형M바표준(1.0m)</t>
  </si>
  <si>
    <t>1289</t>
  </si>
  <si>
    <t>3912130310038052</t>
  </si>
  <si>
    <t>가로등중공기초(정방형)</t>
  </si>
  <si>
    <t>500x840x800</t>
  </si>
  <si>
    <t>1230</t>
  </si>
  <si>
    <t>3912161310034844</t>
  </si>
  <si>
    <t>접지봉</t>
  </si>
  <si>
    <t>14Φ×1000 mm</t>
  </si>
  <si>
    <t>1270</t>
  </si>
  <si>
    <t>1198</t>
  </si>
  <si>
    <t>3912130321650852</t>
  </si>
  <si>
    <t>접지단자함</t>
  </si>
  <si>
    <t>SUS, 1 CCT</t>
  </si>
  <si>
    <t>1336</t>
  </si>
  <si>
    <t>3912130321650854</t>
  </si>
  <si>
    <t>SUS, 3 CCT</t>
  </si>
  <si>
    <t>3912143220171081</t>
  </si>
  <si>
    <t>러그단자</t>
  </si>
  <si>
    <t>동관단자 2 HOLE 70 ㎟</t>
  </si>
  <si>
    <t>1019</t>
  </si>
  <si>
    <t>1100</t>
  </si>
  <si>
    <t>3912143210033800</t>
  </si>
  <si>
    <t>동관단자 2 HOLE 95 ㎟</t>
  </si>
  <si>
    <t>3912143210033802</t>
  </si>
  <si>
    <t>동관단자 2 HOLE 185 ㎟</t>
  </si>
  <si>
    <t>3912143210033803</t>
  </si>
  <si>
    <t>동관단자 2 HOLE 240 ㎟</t>
  </si>
  <si>
    <t>3912143221650911</t>
  </si>
  <si>
    <t>압착단자</t>
  </si>
  <si>
    <t>R형동선 나압착 16 ㎟</t>
  </si>
  <si>
    <t>3912143221650912</t>
  </si>
  <si>
    <t>R형동선 나압착 25 ㎟</t>
  </si>
  <si>
    <t>3912143221650913</t>
  </si>
  <si>
    <t>R형동선 나압착 35 ㎟</t>
  </si>
  <si>
    <t>3912218510034952</t>
  </si>
  <si>
    <t>배전용 완금</t>
  </si>
  <si>
    <t>75-75-6-1400</t>
  </si>
  <si>
    <t>1133</t>
  </si>
  <si>
    <t>3912218510034954</t>
  </si>
  <si>
    <t>90-90-9-1800</t>
  </si>
  <si>
    <t>3912218920173429</t>
  </si>
  <si>
    <t>암타이밴드(1방3호)</t>
  </si>
  <si>
    <t>200-250</t>
  </si>
  <si>
    <t>1303</t>
  </si>
  <si>
    <t>1231</t>
  </si>
  <si>
    <t>3912218920173436</t>
  </si>
  <si>
    <t>완금밴드</t>
  </si>
  <si>
    <t>2방3호-200</t>
  </si>
  <si>
    <t>3912162110032537</t>
  </si>
  <si>
    <t>피뢰기</t>
  </si>
  <si>
    <t>18kV, 2.5kA</t>
  </si>
  <si>
    <t>1234</t>
  </si>
  <si>
    <t>3912219520175630</t>
  </si>
  <si>
    <t>지중선용 가선철물</t>
  </si>
  <si>
    <t>전주용입상관, D130x2m</t>
  </si>
  <si>
    <t>3912219520175631</t>
  </si>
  <si>
    <t>입상용반할강관, D130</t>
  </si>
  <si>
    <t>3912219520175663</t>
  </si>
  <si>
    <t>케이블크리트, R18 헤드취부용</t>
  </si>
  <si>
    <t>3912219520175619</t>
  </si>
  <si>
    <t>지중선용 가선철물(저압)</t>
  </si>
  <si>
    <t>케이블표지시트, 0.15x150</t>
  </si>
  <si>
    <t>대한안전</t>
  </si>
  <si>
    <t>3912219520175626</t>
  </si>
  <si>
    <t>CABLE헤드지지금구,상하부용</t>
  </si>
  <si>
    <t>3012169821869018</t>
  </si>
  <si>
    <t>맨홀</t>
  </si>
  <si>
    <t>800x800x800</t>
  </si>
  <si>
    <t>207</t>
  </si>
  <si>
    <t>3012169520160610</t>
  </si>
  <si>
    <t>맨홀뚜껑(철개)</t>
  </si>
  <si>
    <t>3116172710023970</t>
  </si>
  <si>
    <t>6각너트</t>
  </si>
  <si>
    <t>3/8,M10</t>
  </si>
  <si>
    <t>39</t>
  </si>
  <si>
    <t>51</t>
  </si>
  <si>
    <t>3116181120136195</t>
  </si>
  <si>
    <t>스프링와샤</t>
  </si>
  <si>
    <t>D10</t>
  </si>
  <si>
    <t>43</t>
  </si>
  <si>
    <t>49</t>
  </si>
  <si>
    <t>9999999977710012</t>
  </si>
  <si>
    <t>다기능접속함</t>
  </si>
  <si>
    <t>면</t>
  </si>
  <si>
    <t>1236</t>
  </si>
  <si>
    <t>9994444552267005</t>
  </si>
  <si>
    <t>실드통신케이블</t>
  </si>
  <si>
    <t>RS485 2P</t>
  </si>
  <si>
    <t>유통845</t>
  </si>
  <si>
    <t>9994444552267020</t>
  </si>
  <si>
    <t>내오손 애자</t>
  </si>
  <si>
    <t>157*213</t>
  </si>
  <si>
    <t>1239</t>
  </si>
  <si>
    <t>9888811111000006</t>
  </si>
  <si>
    <t>러그단자(접지)</t>
  </si>
  <si>
    <t>9888811111000007</t>
  </si>
  <si>
    <t>동관단자 2 HOLE 120 ㎟</t>
  </si>
  <si>
    <t>9888811111000105</t>
  </si>
  <si>
    <t>압착단자(접지)</t>
  </si>
  <si>
    <t>9888811111000107</t>
  </si>
  <si>
    <t>9888811111000108</t>
  </si>
  <si>
    <t>R형동선 나압착 50 ㎟</t>
  </si>
  <si>
    <t>9999999991020000</t>
  </si>
  <si>
    <t>나사없는전선관</t>
  </si>
  <si>
    <t>E19</t>
  </si>
  <si>
    <t>1102</t>
  </si>
  <si>
    <t>9999999991020001</t>
  </si>
  <si>
    <t>E25</t>
  </si>
  <si>
    <t>9999999991020002</t>
  </si>
  <si>
    <t>E31</t>
  </si>
  <si>
    <t>9999999991020003</t>
  </si>
  <si>
    <t>E39</t>
  </si>
  <si>
    <t>9999999991020005</t>
  </si>
  <si>
    <t>E63</t>
  </si>
  <si>
    <t>9999999991020006</t>
  </si>
  <si>
    <t>E75</t>
  </si>
  <si>
    <t>8974653100010170</t>
  </si>
  <si>
    <t>나사없는전선관(노출)</t>
  </si>
  <si>
    <t>8974653100010172</t>
  </si>
  <si>
    <t>E51</t>
  </si>
  <si>
    <t>8974653100010173</t>
  </si>
  <si>
    <t>9999999991020016</t>
  </si>
  <si>
    <t>노말밴드, E31</t>
  </si>
  <si>
    <t>9999999991020017</t>
  </si>
  <si>
    <t>노말밴드, E39</t>
  </si>
  <si>
    <t>9999999991020018</t>
  </si>
  <si>
    <t>노말밴드, E51</t>
  </si>
  <si>
    <t>9999999991020019</t>
  </si>
  <si>
    <t>노말밴드, E63</t>
  </si>
  <si>
    <t>9999999991020007</t>
  </si>
  <si>
    <t>원터치방식 이음쇠</t>
  </si>
  <si>
    <t>커플링 E19</t>
  </si>
  <si>
    <t>9999999991020008</t>
  </si>
  <si>
    <t>커플링 E25</t>
  </si>
  <si>
    <t>9999999991020009</t>
  </si>
  <si>
    <t>커플링 E31</t>
  </si>
  <si>
    <t>9999999991020010</t>
  </si>
  <si>
    <t>커플링 E39</t>
  </si>
  <si>
    <t>9999999991020011</t>
  </si>
  <si>
    <t>커플링 E51</t>
  </si>
  <si>
    <t>9999999991020012</t>
  </si>
  <si>
    <t>커플링 E63</t>
  </si>
  <si>
    <t>9999999991020013</t>
  </si>
  <si>
    <t>커플링 E75</t>
  </si>
  <si>
    <t>8974653100010160</t>
  </si>
  <si>
    <t>커넥터 E19</t>
  </si>
  <si>
    <t>8974653100010161</t>
  </si>
  <si>
    <t>커넥터 E25</t>
  </si>
  <si>
    <t>8974653100010162</t>
  </si>
  <si>
    <t>커넥터 E31</t>
  </si>
  <si>
    <t>8974653100010163</t>
  </si>
  <si>
    <t>커넥터 E39</t>
  </si>
  <si>
    <t>8974653100010164</t>
  </si>
  <si>
    <t>커넥터 E51</t>
  </si>
  <si>
    <t>8974653100010165</t>
  </si>
  <si>
    <t>커넥터 E63</t>
  </si>
  <si>
    <t>8974653100010166</t>
  </si>
  <si>
    <t>커넥터 E75</t>
  </si>
  <si>
    <t>InMastDBNonCode</t>
  </si>
  <si>
    <t>조명기구(L-A)</t>
  </si>
  <si>
    <t>매입등 LED 40W</t>
  </si>
  <si>
    <t>조양산업</t>
  </si>
  <si>
    <t>비제이라이팅</t>
  </si>
  <si>
    <t>한서</t>
  </si>
  <si>
    <t>조명기구(L-B)</t>
  </si>
  <si>
    <t>매입등(방습) LED 40W</t>
  </si>
  <si>
    <t>조명기구(L-D)</t>
  </si>
  <si>
    <t>D/L LED 15W</t>
  </si>
  <si>
    <t>조명기구(L-E)</t>
  </si>
  <si>
    <t>센서직부등 LED 12W</t>
  </si>
  <si>
    <t>조명기구(L-F)</t>
  </si>
  <si>
    <t>원형직부등 LED 12W</t>
  </si>
  <si>
    <t>조명기구(L-G)</t>
  </si>
  <si>
    <t>컵벽부등 LED 10W</t>
  </si>
  <si>
    <t>조명기구(OL)</t>
  </si>
  <si>
    <t>옥외보안등 LED 50W</t>
  </si>
  <si>
    <t>STS보안등주 5M,1등용</t>
  </si>
  <si>
    <t>본</t>
  </si>
  <si>
    <t>베이스커버</t>
  </si>
  <si>
    <t>대기전력차단콘센트</t>
  </si>
  <si>
    <t>2구</t>
  </si>
  <si>
    <t>분전반</t>
  </si>
  <si>
    <t>LM-1</t>
  </si>
  <si>
    <t>안심전기</t>
  </si>
  <si>
    <t>LA-1</t>
  </si>
  <si>
    <t>LB-1</t>
  </si>
  <si>
    <t>LA-2</t>
  </si>
  <si>
    <t>LA-민원실</t>
  </si>
  <si>
    <t>LA-통신실</t>
  </si>
  <si>
    <t>LB-창고</t>
  </si>
  <si>
    <t>RB-RF-OAC</t>
  </si>
  <si>
    <t>PA-RF-OAC</t>
  </si>
  <si>
    <t>LB-주방</t>
  </si>
  <si>
    <t>EV-OUT</t>
  </si>
  <si>
    <t>원격검침설비</t>
  </si>
  <si>
    <t>식</t>
  </si>
  <si>
    <t>성원정보통신</t>
  </si>
  <si>
    <t>오토메이션</t>
  </si>
  <si>
    <t>전기차충전설비</t>
  </si>
  <si>
    <t>급속충전기(50kW)</t>
  </si>
  <si>
    <t>채비</t>
  </si>
  <si>
    <t>완속충전기(7kW)</t>
  </si>
  <si>
    <t>조명기구(L-H)</t>
  </si>
  <si>
    <t>직부등 LED 40W</t>
  </si>
  <si>
    <t>PA-ELEV1</t>
  </si>
  <si>
    <t>태양광발전설비</t>
  </si>
  <si>
    <t>38.40kW</t>
  </si>
  <si>
    <t>룩시콘</t>
  </si>
  <si>
    <t>씨엔텍</t>
  </si>
  <si>
    <t>이엔씨파워</t>
  </si>
  <si>
    <t>급속충전기용 캐노피</t>
  </si>
  <si>
    <t>완속충전기용 캐노피</t>
  </si>
  <si>
    <t>볼라드</t>
  </si>
  <si>
    <t>LA-1,2-SIGN</t>
  </si>
  <si>
    <t>폴리에틸렌 난연케이블(옥외)</t>
  </si>
  <si>
    <t>F-CV 1C×95㎟ 3열동시1열당</t>
  </si>
  <si>
    <t>F-CV 1C×185㎟ 4열동시1열당</t>
  </si>
  <si>
    <t>F-CV 1C×240㎟ 4열동시1열당</t>
  </si>
  <si>
    <t>F-CV 1C×300㎟ 4열동시1열당</t>
  </si>
  <si>
    <t>F-CV 2C×4㎟</t>
  </si>
  <si>
    <t>F-CV 2C×10㎟</t>
  </si>
  <si>
    <t>391115ZZ701Z0001</t>
  </si>
  <si>
    <t>Expansion Joint</t>
  </si>
  <si>
    <t>이완수축방지용</t>
  </si>
  <si>
    <t>391115ZZ701Z0002</t>
  </si>
  <si>
    <t>구조체본딩</t>
  </si>
  <si>
    <t>본딩블럭 2HOLE 동주물</t>
  </si>
  <si>
    <t>391115ZZ701Z0003</t>
  </si>
  <si>
    <t>그라파이트복합접지봉</t>
  </si>
  <si>
    <t>Hybrod-G2000, 67Ø x 1.6m</t>
  </si>
  <si>
    <t>SET</t>
  </si>
  <si>
    <t>1272</t>
  </si>
  <si>
    <t>391115ZZ701Z0004</t>
  </si>
  <si>
    <t>도선지지금구</t>
  </si>
  <si>
    <t>AT1</t>
  </si>
  <si>
    <t>1268</t>
  </si>
  <si>
    <t>391115ZZ701Z0005</t>
  </si>
  <si>
    <t>되메우기</t>
  </si>
  <si>
    <t>인</t>
  </si>
  <si>
    <t>391115ZZ701Z0006</t>
  </si>
  <si>
    <t>부가 가치세(21)</t>
  </si>
  <si>
    <t>10%</t>
  </si>
  <si>
    <t>391115ZZ701Z0007</t>
  </si>
  <si>
    <t>수평도체</t>
  </si>
  <si>
    <t>알루미늄 8mm</t>
  </si>
  <si>
    <t>391115ZZ701Z0008</t>
  </si>
  <si>
    <t>슬리브접속</t>
  </si>
  <si>
    <t>1275</t>
  </si>
  <si>
    <t>391115ZZ701Z0009</t>
  </si>
  <si>
    <t>연결콘넥터</t>
  </si>
  <si>
    <t>'-' 자 (알루미늄)</t>
  </si>
  <si>
    <t>391115ZZ701Z0010</t>
  </si>
  <si>
    <t>'T'자 (알루미늄)</t>
  </si>
  <si>
    <t>391115ZZ701Z0011</t>
  </si>
  <si>
    <t>이질슬리브</t>
  </si>
  <si>
    <t>이종금속접합용</t>
  </si>
  <si>
    <t>391115ZZ701Z0012</t>
  </si>
  <si>
    <t>전해질저감재</t>
  </si>
  <si>
    <t>FINE-EARTH(25kg)</t>
  </si>
  <si>
    <t>포</t>
  </si>
  <si>
    <t>391115ZZ701Z0013</t>
  </si>
  <si>
    <t>조달 수수료(22)</t>
  </si>
  <si>
    <t>0.54%</t>
  </si>
  <si>
    <t>391115ZZ701Z0014</t>
  </si>
  <si>
    <t>조달 수수료(26)</t>
  </si>
  <si>
    <t>391115ZZ701Z0015</t>
  </si>
  <si>
    <t>조달 수수료(27)</t>
  </si>
  <si>
    <t>391115ZZ701Z0016</t>
  </si>
  <si>
    <t>철근클램프</t>
  </si>
  <si>
    <t>구조체 접속</t>
  </si>
  <si>
    <t>391115ZZ701Z0017</t>
  </si>
  <si>
    <t>터파기</t>
  </si>
  <si>
    <t>391115ZZ701Z0024</t>
  </si>
  <si>
    <t>피뢰침</t>
  </si>
  <si>
    <t>주공용</t>
  </si>
  <si>
    <t>1271</t>
  </si>
  <si>
    <t>391115ZZ701Z0025</t>
  </si>
  <si>
    <t>피뢰침폴대</t>
  </si>
  <si>
    <t>3M(SUS)</t>
  </si>
  <si>
    <t>ECA565826042</t>
  </si>
  <si>
    <t>기계터파기</t>
  </si>
  <si>
    <t>보통토사(0.6㎥/43.6)</t>
  </si>
  <si>
    <t>㎥</t>
  </si>
  <si>
    <t>경비</t>
  </si>
  <si>
    <t>재료</t>
  </si>
  <si>
    <t>노무</t>
  </si>
  <si>
    <t>ECA565826051</t>
  </si>
  <si>
    <t>기계되메우기</t>
  </si>
  <si>
    <t>ECA565826044</t>
  </si>
  <si>
    <t>크레인</t>
  </si>
  <si>
    <t>트럭 탑재형 10 Ton</t>
  </si>
  <si>
    <t>분</t>
  </si>
  <si>
    <t>ECA565826048</t>
  </si>
  <si>
    <t>굴삭기</t>
  </si>
  <si>
    <t>0.2㎥</t>
  </si>
  <si>
    <t>ECA565855049</t>
  </si>
  <si>
    <t>래머</t>
  </si>
  <si>
    <t>80kg</t>
  </si>
  <si>
    <t>L001010101000075</t>
  </si>
  <si>
    <t>노 무 비</t>
  </si>
  <si>
    <t>내선전공</t>
  </si>
  <si>
    <t>L001010101000078</t>
  </si>
  <si>
    <t>저압케이블전공</t>
  </si>
  <si>
    <t>L001010101000076</t>
  </si>
  <si>
    <t>특고압케이블전공</t>
  </si>
  <si>
    <t>L001010101000081</t>
  </si>
  <si>
    <t>배전전공</t>
  </si>
  <si>
    <t>L001010501000116</t>
  </si>
  <si>
    <t>변전전공</t>
  </si>
  <si>
    <t>L001010101000089</t>
  </si>
  <si>
    <t>통신케이블공</t>
  </si>
  <si>
    <t>L001010101000002</t>
  </si>
  <si>
    <t>보통인부</t>
  </si>
  <si>
    <t>L001010101000003</t>
  </si>
  <si>
    <t>특별인부</t>
  </si>
  <si>
    <t>L001010101000034</t>
  </si>
  <si>
    <t>줄눈공</t>
  </si>
  <si>
    <t>L001010101000001</t>
  </si>
  <si>
    <t>작업반장</t>
  </si>
  <si>
    <t>243</t>
  </si>
  <si>
    <t>[ 호저면 행정복지센터 신축공사 ] - 합산자재목록</t>
  </si>
  <si>
    <t>59750337010</t>
  </si>
  <si>
    <t>59751467014</t>
  </si>
  <si>
    <t>59751467015</t>
  </si>
  <si>
    <t>59751467016</t>
  </si>
  <si>
    <t>59751467017</t>
  </si>
  <si>
    <t>59753097002</t>
  </si>
  <si>
    <t>59753097003</t>
  </si>
  <si>
    <t>59753097004</t>
  </si>
  <si>
    <t>59753077001</t>
  </si>
  <si>
    <t>59753077002</t>
  </si>
  <si>
    <t>59753077004</t>
  </si>
  <si>
    <t>59753077006</t>
  </si>
  <si>
    <t>59753178006</t>
  </si>
  <si>
    <t>59753178007</t>
  </si>
  <si>
    <t>MM496797031</t>
  </si>
  <si>
    <t>MM496797033</t>
  </si>
  <si>
    <t>MM496797035</t>
  </si>
  <si>
    <t>MM618792344</t>
  </si>
  <si>
    <t>MM618792346</t>
  </si>
  <si>
    <t>MM618792348</t>
  </si>
  <si>
    <t>59754877200</t>
  </si>
  <si>
    <t>59754877209</t>
  </si>
  <si>
    <t>59754877202</t>
  </si>
  <si>
    <t>59754877204</t>
  </si>
  <si>
    <t>59754877205</t>
  </si>
  <si>
    <t>59759017068</t>
  </si>
  <si>
    <t>59753767011</t>
  </si>
  <si>
    <t>59753767041</t>
  </si>
  <si>
    <t>MMD88900100</t>
  </si>
  <si>
    <t>59753777102</t>
  </si>
  <si>
    <t>59753777111</t>
  </si>
  <si>
    <t>59753767221</t>
  </si>
  <si>
    <t>59753767241</t>
  </si>
  <si>
    <t>59753767251</t>
  </si>
  <si>
    <t>59753767281</t>
  </si>
  <si>
    <t>59350067031</t>
  </si>
  <si>
    <t>61455137894</t>
  </si>
  <si>
    <t>59753857031</t>
  </si>
  <si>
    <t>59759017111</t>
  </si>
  <si>
    <t>59759017112</t>
  </si>
  <si>
    <t>59759017113</t>
  </si>
  <si>
    <t>59759017114</t>
  </si>
  <si>
    <t>59759017116</t>
  </si>
  <si>
    <t>59759017119</t>
  </si>
  <si>
    <t>MM300001807</t>
  </si>
  <si>
    <t>MM300001809</t>
  </si>
  <si>
    <t>53060807001</t>
  </si>
  <si>
    <t>53060327011</t>
  </si>
  <si>
    <t>MM481669624</t>
  </si>
  <si>
    <t>E1450667003</t>
  </si>
  <si>
    <t>E1450927202</t>
  </si>
  <si>
    <t>E1450927203</t>
  </si>
  <si>
    <t>E1450927204</t>
  </si>
  <si>
    <t>E1450927205</t>
  </si>
  <si>
    <t>E1450927208</t>
  </si>
  <si>
    <t>E1450927209</t>
  </si>
  <si>
    <t>E1450927212</t>
  </si>
  <si>
    <t>E1450927213</t>
  </si>
  <si>
    <t>MM449604036</t>
  </si>
  <si>
    <t>E1450287506</t>
  </si>
  <si>
    <t>E1450287508</t>
  </si>
  <si>
    <t>E1450287511</t>
  </si>
  <si>
    <t>E1450287512</t>
  </si>
  <si>
    <t>E1450287516</t>
  </si>
  <si>
    <t>E1450287517</t>
  </si>
  <si>
    <t>E1450287522</t>
  </si>
  <si>
    <t>E1450287524</t>
  </si>
  <si>
    <t>E1450287561</t>
  </si>
  <si>
    <t>E1450287562</t>
  </si>
  <si>
    <t>E1450287563</t>
  </si>
  <si>
    <t>E1450287564</t>
  </si>
  <si>
    <t>E1450287565</t>
  </si>
  <si>
    <t>MM452120359</t>
  </si>
  <si>
    <t>61452167502</t>
  </si>
  <si>
    <t>59301517001</t>
  </si>
  <si>
    <t>59301517002</t>
  </si>
  <si>
    <t>59301517003</t>
  </si>
  <si>
    <t>59301517004</t>
  </si>
  <si>
    <t>59301517005</t>
  </si>
  <si>
    <t>MMZ52297589</t>
  </si>
  <si>
    <t>MMZ52297594</t>
  </si>
  <si>
    <t>59350317206</t>
  </si>
  <si>
    <t>59350317207</t>
  </si>
  <si>
    <t>62101177457</t>
  </si>
  <si>
    <t>MM599859675</t>
  </si>
  <si>
    <t>59750427102</t>
  </si>
  <si>
    <t>59750430001</t>
  </si>
  <si>
    <t>59750430003</t>
  </si>
  <si>
    <t>E9400177026</t>
  </si>
  <si>
    <t>E9400177027</t>
  </si>
  <si>
    <t>E9400177029</t>
  </si>
  <si>
    <t>E9400177030</t>
  </si>
  <si>
    <t>E9400267006</t>
  </si>
  <si>
    <t>E9400267007</t>
  </si>
  <si>
    <t>E9400267008</t>
  </si>
  <si>
    <t>59751427102</t>
  </si>
  <si>
    <t>59751427104</t>
  </si>
  <si>
    <t>59750027702</t>
  </si>
  <si>
    <t>59750027756</t>
  </si>
  <si>
    <t>59200037104</t>
  </si>
  <si>
    <t>59755057163</t>
  </si>
  <si>
    <t>59755057164</t>
  </si>
  <si>
    <t>59755057305</t>
  </si>
  <si>
    <t>59755057152</t>
  </si>
  <si>
    <t>59755057159</t>
  </si>
  <si>
    <t>56300217295</t>
  </si>
  <si>
    <t>56800447361</t>
  </si>
  <si>
    <t>53100028501</t>
  </si>
  <si>
    <t>52100327001</t>
  </si>
  <si>
    <t>MM652746009</t>
  </si>
  <si>
    <t>MMH53696140</t>
  </si>
  <si>
    <t>MMU17761770</t>
  </si>
  <si>
    <t>MMU66611106</t>
  </si>
  <si>
    <t>MMU66611107</t>
  </si>
  <si>
    <t>MMU66611205</t>
  </si>
  <si>
    <t>MMU66611207</t>
  </si>
  <si>
    <t>MMU66611208</t>
  </si>
  <si>
    <t>MMH99991000</t>
  </si>
  <si>
    <t>MMH99991001</t>
  </si>
  <si>
    <t>MMH99991002</t>
  </si>
  <si>
    <t>MMH99991003</t>
  </si>
  <si>
    <t>MMH99991005</t>
  </si>
  <si>
    <t>MMH99991006</t>
  </si>
  <si>
    <t>MMX99810102</t>
  </si>
  <si>
    <t>MMX99810104</t>
  </si>
  <si>
    <t>MMX99810105</t>
  </si>
  <si>
    <t>MMH99991016</t>
  </si>
  <si>
    <t>MMH99991017</t>
  </si>
  <si>
    <t>MMH99991018</t>
  </si>
  <si>
    <t>MMH99991019</t>
  </si>
  <si>
    <t>MMH99991007</t>
  </si>
  <si>
    <t>MMH99991008</t>
  </si>
  <si>
    <t>MMH99991009</t>
  </si>
  <si>
    <t>MMH99991010</t>
  </si>
  <si>
    <t>MMH99991011</t>
  </si>
  <si>
    <t>MMH99991012</t>
  </si>
  <si>
    <t>MMH99991013</t>
  </si>
  <si>
    <t>MMX99810000</t>
  </si>
  <si>
    <t>MMX99810001</t>
  </si>
  <si>
    <t>MMX99810002</t>
  </si>
  <si>
    <t>MMX99810003</t>
  </si>
  <si>
    <t>MMX99810004</t>
  </si>
  <si>
    <t>MMX99810005</t>
  </si>
  <si>
    <t>MMX99810006</t>
  </si>
  <si>
    <t>MMA25090001</t>
  </si>
  <si>
    <t>MMA25090002</t>
  </si>
  <si>
    <t>VAT포함</t>
  </si>
  <si>
    <t>MMA25090004</t>
  </si>
  <si>
    <t>MMA25090005</t>
  </si>
  <si>
    <t>MMA25090006</t>
  </si>
  <si>
    <t>MMA25090007</t>
  </si>
  <si>
    <t>MMA25090008</t>
  </si>
  <si>
    <t>MMA25090009</t>
  </si>
  <si>
    <t>MMA25090010</t>
  </si>
  <si>
    <t>MMA25090100</t>
  </si>
  <si>
    <t>MMA25090900</t>
  </si>
  <si>
    <t>MMA25090901</t>
  </si>
  <si>
    <t>MMA25090902</t>
  </si>
  <si>
    <t>MMA25090903</t>
  </si>
  <si>
    <t>MMA25090904</t>
  </si>
  <si>
    <t>MMA25090905</t>
  </si>
  <si>
    <t>MMA25090906</t>
  </si>
  <si>
    <t>MMA25090907</t>
  </si>
  <si>
    <t>MMA25090908</t>
  </si>
  <si>
    <t>MMA25090909</t>
  </si>
  <si>
    <t>MMA25090910</t>
  </si>
  <si>
    <t>MMA25091000</t>
  </si>
  <si>
    <t>MMA25091200</t>
  </si>
  <si>
    <t>MMA25091201</t>
  </si>
  <si>
    <t>MMA25110001</t>
  </si>
  <si>
    <t>MMA25110100</t>
  </si>
  <si>
    <t>MMA25110200</t>
  </si>
  <si>
    <t>MMA25110300</t>
  </si>
  <si>
    <t>MMA25110301</t>
  </si>
  <si>
    <t>MMA25110302</t>
  </si>
  <si>
    <t>MMA26030001</t>
  </si>
  <si>
    <t>MMA26030100</t>
  </si>
  <si>
    <t>MMA26030101</t>
  </si>
  <si>
    <t>MMA26030102</t>
  </si>
  <si>
    <t>MMA26030103</t>
  </si>
  <si>
    <t>MMA26030104</t>
  </si>
  <si>
    <t>MMA26030105</t>
  </si>
  <si>
    <t>MM039367955</t>
  </si>
  <si>
    <t>MM039367957</t>
  </si>
  <si>
    <t>MM039367942</t>
  </si>
  <si>
    <t>MM039367952</t>
  </si>
  <si>
    <t>MM039367946</t>
  </si>
  <si>
    <t>MM055032600</t>
  </si>
  <si>
    <t>MM039367951</t>
  </si>
  <si>
    <t>MM039367948</t>
  </si>
  <si>
    <t>MM039367953</t>
  </si>
  <si>
    <t>MM039367954</t>
  </si>
  <si>
    <t>MM039367956</t>
  </si>
  <si>
    <t>MM039367944</t>
  </si>
  <si>
    <t>MM055032603</t>
  </si>
  <si>
    <t>MM055032605</t>
  </si>
  <si>
    <t>MM055032607</t>
  </si>
  <si>
    <t>MM039367947</t>
  </si>
  <si>
    <t>MM039367945</t>
  </si>
  <si>
    <t>MM039367949</t>
  </si>
  <si>
    <t>MM039367950</t>
  </si>
  <si>
    <t>CA565826042</t>
  </si>
  <si>
    <t>166-하</t>
  </si>
  <si>
    <t>CA565826051</t>
  </si>
  <si>
    <t>CA565826044</t>
  </si>
  <si>
    <t>168-하</t>
  </si>
  <si>
    <t>CA565826048</t>
  </si>
  <si>
    <t>CA565885400</t>
  </si>
  <si>
    <t>167-하</t>
  </si>
  <si>
    <t>MMX99810400</t>
  </si>
  <si>
    <t>트럭 탑재형 5 Ton</t>
  </si>
  <si>
    <t>HR</t>
  </si>
  <si>
    <t>56900017016</t>
  </si>
  <si>
    <t>56900017076</t>
  </si>
  <si>
    <t>56900017117</t>
  </si>
  <si>
    <t>56900017031</t>
  </si>
  <si>
    <t>56900017035</t>
  </si>
  <si>
    <t>56900017116</t>
  </si>
  <si>
    <t>56900017041</t>
  </si>
  <si>
    <t>56900017118</t>
  </si>
  <si>
    <t>56900017091</t>
  </si>
  <si>
    <t>56900017074</t>
  </si>
  <si>
    <t>237</t>
  </si>
  <si>
    <t>[ 호저면 행정복지센터 신축공사 ] - 일위노임 산출근거(202601-노임)</t>
    <phoneticPr fontId="2" type="noConversion"/>
  </si>
  <si>
    <t>내선전공</t>
    <phoneticPr fontId="2" type="noConversion"/>
  </si>
  <si>
    <t>저압케이블전공</t>
    <phoneticPr fontId="2" type="noConversion"/>
  </si>
  <si>
    <t>특고압케이블전공</t>
    <phoneticPr fontId="2" type="noConversion"/>
  </si>
  <si>
    <t>배전전공</t>
    <phoneticPr fontId="2" type="noConversion"/>
  </si>
  <si>
    <t>변전전공</t>
    <phoneticPr fontId="2" type="noConversion"/>
  </si>
  <si>
    <t>통신케이블공</t>
    <phoneticPr fontId="2" type="noConversion"/>
  </si>
  <si>
    <t>보통인부</t>
    <phoneticPr fontId="2" type="noConversion"/>
  </si>
  <si>
    <t>특별인부</t>
    <phoneticPr fontId="2" type="noConversion"/>
  </si>
  <si>
    <t>줄눈공</t>
    <phoneticPr fontId="2" type="noConversion"/>
  </si>
  <si>
    <t>작업반장</t>
    <phoneticPr fontId="2" type="noConversion"/>
  </si>
  <si>
    <t>800</t>
  </si>
  <si>
    <t>391115ZZ701Z0021</t>
  </si>
  <si>
    <t>품셈 산출근거</t>
  </si>
  <si>
    <t>인력터파기 보통토사 0-1M</t>
  </si>
  <si>
    <t>토목3-1-2</t>
  </si>
  <si>
    <t>노임계</t>
  </si>
  <si>
    <t>391115ZZ701Z0020</t>
  </si>
  <si>
    <t>인력되메우기 보통토사 0-1M</t>
  </si>
  <si>
    <t>토목3-2-1</t>
  </si>
  <si>
    <t>전기4-45</t>
  </si>
  <si>
    <t>391115ZZ701Z0023</t>
  </si>
  <si>
    <t>현장내잔토처리 소운반.고르기</t>
  </si>
  <si>
    <t>391115ZZ701Z0022</t>
  </si>
  <si>
    <t>잡석깔기지정 떨공이다지기</t>
  </si>
  <si>
    <t>토목3-2-4</t>
  </si>
  <si>
    <t>전기4-43-3</t>
  </si>
  <si>
    <t>전기2-18</t>
  </si>
  <si>
    <t>전기3-38</t>
  </si>
  <si>
    <t>전기4-6</t>
  </si>
  <si>
    <t>전기4-24</t>
  </si>
  <si>
    <t>전기4-7</t>
  </si>
  <si>
    <t>전기5-1</t>
  </si>
  <si>
    <t>전기4-31</t>
  </si>
  <si>
    <t>전기5-29</t>
  </si>
  <si>
    <t>전기5-3</t>
  </si>
  <si>
    <t>전기5-5,5-23</t>
  </si>
  <si>
    <t>전기5-4</t>
  </si>
  <si>
    <t>391115ZZ701Z0018</t>
  </si>
  <si>
    <t>각종두께</t>
  </si>
  <si>
    <t>전기5-10</t>
  </si>
  <si>
    <t>전기5-11</t>
  </si>
  <si>
    <t>전기4-34</t>
  </si>
  <si>
    <t>전기5-13</t>
  </si>
  <si>
    <t>전기 5-13</t>
  </si>
  <si>
    <t>통신4-3-1</t>
  </si>
  <si>
    <t>통신4-10</t>
  </si>
  <si>
    <t>전기4-37</t>
  </si>
  <si>
    <t>전기5-23-2</t>
  </si>
  <si>
    <t>전기5-23-나</t>
  </si>
  <si>
    <t>전기5-23-1</t>
  </si>
  <si>
    <t>전기3-39</t>
  </si>
  <si>
    <t>적산정보-65</t>
  </si>
  <si>
    <t>적산정보-66</t>
  </si>
  <si>
    <t>전기5-42</t>
  </si>
  <si>
    <t>전기5-42-2</t>
  </si>
  <si>
    <t>전기3-20</t>
  </si>
  <si>
    <t>전기5-25-3</t>
  </si>
  <si>
    <t>@관급자재</t>
  </si>
  <si>
    <t>전기5-26-3</t>
  </si>
  <si>
    <t>전기5-27-1</t>
  </si>
  <si>
    <t>391115ZZ701Z0019</t>
  </si>
  <si>
    <t>건주 기계화 일반 5m-7m</t>
  </si>
  <si>
    <t>전기5-27-나</t>
  </si>
  <si>
    <t>전기5-19</t>
  </si>
  <si>
    <t>[ 제 1호 ] 인력터파기  보통토사0-1m [㎥_]</t>
  </si>
  <si>
    <t>공종줄</t>
    <phoneticPr fontId="2" type="noConversion"/>
  </si>
  <si>
    <t>[ 제 2호 ] 인력되메우기  보통토사0-1m [㎥_]</t>
  </si>
  <si>
    <t>[ 제 5호 ] 지중선용 가선철물(저압)  케이블표지시트, 0.15x150 [m]</t>
  </si>
  <si>
    <t>[ 제 6호 ] 현장내잔토처리  소운반.고르기 [㎥_]</t>
  </si>
  <si>
    <t>[ 제 7호 ] 잡석깔기지정  떨공이다지기 [㎥]</t>
  </si>
  <si>
    <t>[ 제 8호 ] 맨홀(기성품)  800x800x1000 [개소]</t>
  </si>
  <si>
    <t>[ 제 9호 ] 전주인하(16M)  한전주/1회선(COS 2차측) [개소]</t>
  </si>
  <si>
    <t>[ 제 10호 ] 강제전선관  아연도 104 mm [M.]</t>
  </si>
  <si>
    <t>[ 제 11호 ] 경질비닐전선관  HI 28 mm [M.]</t>
  </si>
  <si>
    <t>[ 제 12호 ] 경질비닐전선관  HI 36 mm [M.]</t>
  </si>
  <si>
    <t>[ 제 13호 ] 경질비닐전선관  HI 42 mm [M.]</t>
  </si>
  <si>
    <t>[ 제 14호 ] 경질비닐전선관  HI 54 mm [M.]</t>
  </si>
  <si>
    <t>[ 제 15호 ] 합성수지제 가요전선관  CD-난연성 16㎜ [M..]</t>
  </si>
  <si>
    <t>[ 제 16호 ] 합성수지제 가요전선관  CD-난연성 22㎜ [M..]</t>
  </si>
  <si>
    <t>[ 제 17호 ] 합성수지제 가요전선관  CD-난연성 28㎜ [M..]</t>
  </si>
  <si>
    <t>[ 제 18호 ] 파상형 폴리에틸렌 전선관  30㎜(가로등,신호,구내) [M.]</t>
  </si>
  <si>
    <t>[ 제 19호 ] 파상형 폴리에틸렌 전선관  40㎜(가로등,신호,구내) [M.]</t>
  </si>
  <si>
    <t>[ 제 20호 ] 파상형 폴리에틸렌 전선관  65㎜(가로등,신호,구내) [M.]</t>
  </si>
  <si>
    <t>[ 제 21호 ] 파상형 폴리에틸렌 전선관  100㎜(가로등,신호,구내) [M.]</t>
  </si>
  <si>
    <t>[ 제 22호 ] 파상형 폴리에틸렌 전선관  100㎜ [M.]</t>
  </si>
  <si>
    <t>[ 제 23호 ] 파상형 폴리에틸렌 전선관  125mm, 2열동시1열당 [m]</t>
  </si>
  <si>
    <t>[ 제 24호 ] 1종금속제가요전선관  28 mm 고장력-방수 [M]</t>
  </si>
  <si>
    <t>[ 제 25호 ] 1종금속제가요전선관  42 mm 고장력-방수 [M]</t>
  </si>
  <si>
    <t>[ 제 26호 ] 1종금속제가요전선관  70 mm 고장력-방수 [M]</t>
  </si>
  <si>
    <t>[ 제 27호 ] 나사없는전선관  E19 [M]</t>
  </si>
  <si>
    <t>[ 제 28호 ] 나사없는전선관  E25 [M]</t>
  </si>
  <si>
    <t>[ 제 29호 ] 나사없는전선관  E31 [M]</t>
  </si>
  <si>
    <t>[ 제 30호 ] 나사없는전선관  E39 [M]</t>
  </si>
  <si>
    <t>[ 제 31호 ] 나사없는전선관  E63 [M]</t>
  </si>
  <si>
    <t>[ 제 32호 ] 나사없는전선관  E75 [M]</t>
  </si>
  <si>
    <t>[ 제 33호 ] 나사없는전선관(노출)  E31 [M]</t>
  </si>
  <si>
    <t>[ 제 34호 ] 나사없는전선관(노출)  E51 [M]</t>
  </si>
  <si>
    <t>[ 제 35호 ] 나사없는전선관(노출)  E63 [M]</t>
  </si>
  <si>
    <t>[ 제 36호 ] 관로구방수장치  D30 [조]</t>
  </si>
  <si>
    <t>[ 제 37호 ] 관로구방수장치  D40 [조]</t>
  </si>
  <si>
    <t>[ 제 38호 ] 관로구방수장치  D65 [조]</t>
  </si>
  <si>
    <t>[ 제 39호 ] 관로구방수장치  D100 [조]</t>
  </si>
  <si>
    <t>[ 제 40호 ] 관로구방수장치  D125 [조]</t>
  </si>
  <si>
    <t>[ 제 41호 ] 새들(벽체)  70C [개소]</t>
  </si>
  <si>
    <t>[ 제 42호 ] 새들(벽체)  104C [개소]</t>
  </si>
  <si>
    <t>[ 제 43호 ] 파이프행가  16 C [개소]</t>
  </si>
  <si>
    <t>[ 제 44호 ] 파이프행가  22 C [개소]</t>
  </si>
  <si>
    <t>[ 제 45호 ] 파이프행가  28 C [개소]</t>
  </si>
  <si>
    <t>[ 제 46호 ] 파이프행가  36 C [개소]</t>
  </si>
  <si>
    <t>[ 제 47호 ] 파이프행가  54 C [개소]</t>
  </si>
  <si>
    <t>[ 제 48호 ] 파이프행가  104 C [개소]</t>
  </si>
  <si>
    <t>[ 제 49호 ] 아우트렛박스  8각 54㎜ [개]</t>
  </si>
  <si>
    <t>[ 제 50호 ] 아우트렛박스  중형4각 54㎜ [개]</t>
  </si>
  <si>
    <t>[ 제 51호 ] 아우트렛박스  중형4각 54㎜(벽체) [개]</t>
  </si>
  <si>
    <t>[ 제 52호 ] 스위치박스  1 개용 54 mm [개]</t>
  </si>
  <si>
    <t>[ 제 53호 ] 스위치박스  2 개용 54 mm [개]</t>
  </si>
  <si>
    <t>[ 제 54호 ] 시스템 박스  Con'매입용 [개]</t>
  </si>
  <si>
    <t>[ 제 55호 ] 정션 박스  100*100*50 [개]</t>
  </si>
  <si>
    <t>[ 제 56호 ] 풀박스  150×150×100 [개]</t>
  </si>
  <si>
    <t>[ 제 57호 ] 박스용 구멍따기  각종두께 [개소]</t>
  </si>
  <si>
    <t>[ 제 58호 ] 450/750V 내열비닐절연전선  HFIX 1.78mm(2.5㎟) [M]</t>
  </si>
  <si>
    <t>[ 제 59호 ] 450/750V 내열비닐절연전선  HFIX 2.25mm(4㎟) [M]</t>
  </si>
  <si>
    <t>[ 제 60호 ] 접지용비닐절연전선(F-GV)  4㎟ [M]</t>
  </si>
  <si>
    <t>[ 제 61호 ] 접지용비닐절연전선(F-GV)  6㎟ [M]</t>
  </si>
  <si>
    <t>[ 제 62호 ] 접지용비닐절연전선(F-GV)  10㎟ [M]</t>
  </si>
  <si>
    <t>[ 제 63호 ] 접지용비닐절연전선(F-GV)  16㎟ [M]</t>
  </si>
  <si>
    <t>[ 제 64호 ] 접지용비닐절연전선(F-GV)  35㎟ [M]</t>
  </si>
  <si>
    <t>[ 제 65호 ] 접지용비닐절연전선(F-GV)  50㎟ [M]</t>
  </si>
  <si>
    <t>[ 제 66호 ] 접지용비닐절연전선(F-GV)  95㎟ [M]</t>
  </si>
  <si>
    <t>[ 제 67호 ] 접지용비닐절연전선(F-GV)  120㎟ [M]</t>
  </si>
  <si>
    <t>[ 제 68호 ] 폴리에틸렌 난연케이블  F-CV 1C 25㎟ 4열동시1열당 [m]</t>
  </si>
  <si>
    <t>[ 제 69호 ] 폴리에틸렌 난연케이블  F-CV 1C 35㎟ 4열동시1열당 [m]</t>
  </si>
  <si>
    <t>[ 제 70호 ] 폴리에틸렌 난연케이블  F-CV 1C 70㎟ 4열동시1열당 [m]</t>
  </si>
  <si>
    <t>[ 제 71호 ] 폴리에틸렌 난연케이블  F-CV 1C 95㎟ 3열동시1열당 [m]</t>
  </si>
  <si>
    <t>[ 제 72호 ] 폴리에틸렌 난연케이블(옥외)  F-CV 1C×95㎟ 3열동시1열당 [M]</t>
  </si>
  <si>
    <t>[ 제 73호 ] 폴리에틸렌 난연케이블(옥외)  F-CV 1C×185㎟ 4열동시1열당 [M]</t>
  </si>
  <si>
    <t>[ 제 74호 ] 폴리에틸렌 난연케이블  F-CV 1C 240㎟ 4열동시1열당 [m]</t>
  </si>
  <si>
    <t>[ 제 75호 ] 폴리에틸렌 난연케이블(옥외)  F-CV 1C×240㎟ 4열동시1열당 [M]</t>
  </si>
  <si>
    <t>[ 제 76호 ] 폴리에틸렌 난연케이블  F-CV 1C 300㎟ 4열동시1열당 [m]</t>
  </si>
  <si>
    <t>[ 제 77호 ] 폴리에틸렌 난연케이블(옥외)  F-CV 1C×300㎟ 4열동시1열당 [M]</t>
  </si>
  <si>
    <t>[ 제 78호 ] 폴리에틸렌 난연케이블  0.6/1kv F-CV 2C×4㎟ [M]</t>
  </si>
  <si>
    <t>[ 제 79호 ] 폴리에틸렌 난연케이블(옥외)  F-CV 2C×4㎟ [M]</t>
  </si>
  <si>
    <t>[ 제 80호 ] 폴리에틸렌 난연케이블  0.6/1kv F-CV 2C×10㎟ [M]</t>
  </si>
  <si>
    <t>[ 제 81호 ] 폴리에틸렌 난연케이블(옥외)  F-CV 2C×10㎟ [M]</t>
  </si>
  <si>
    <t>[ 제 82호 ] 폴리에틸렌 난연케이블  0.6/1kv F-CV 4C×2.5㎟ [M]</t>
  </si>
  <si>
    <t>[ 제 83호 ] 폴리에틸렌 난연케이블  0.6/1kv F-CV 4C×4㎟ [M]</t>
  </si>
  <si>
    <t>[ 제 84호 ] 폴리에틸렌 난연케이블  0.6/1kv F-CV 4C×6㎟ [M]</t>
  </si>
  <si>
    <t>[ 제 85호 ] 폴리에틸렌 난연케이블  0.6/1kv F-CV 4C×10㎟ [M]</t>
  </si>
  <si>
    <t>[ 제 86호 ] 폴리에틸렌 난연케이블  0.6/1kv F-CV 4C×16㎟ [M]</t>
  </si>
  <si>
    <t>[ 제 87호 ] 가요성알루미늄피일체형케이블  2.5sq/3c [M.]</t>
  </si>
  <si>
    <t>[ 제 88호 ] UTP 케이블  Cat.6 0.5mm 4P [M]</t>
  </si>
  <si>
    <t>[ 제 89호 ] 실드통신케이블  RS485 2P [M]</t>
  </si>
  <si>
    <t>[ 제 90호 ] 러그단자  동관단자 2 HOLE 70 ㎟ [개]</t>
  </si>
  <si>
    <t>[ 제 91호 ] 러그단자  동관단자 2 HOLE 95 ㎟ [개]</t>
  </si>
  <si>
    <t>[ 제 92호 ] 러그단자  동관단자 2 HOLE 185 ㎟ [개]</t>
  </si>
  <si>
    <t>[ 제 93호 ] 러그단자  동관단자 2 HOLE 240 ㎟ [개]</t>
  </si>
  <si>
    <t>[ 제 94호 ] 압착단자  R형동선 나압착 16 ㎟ [개]</t>
  </si>
  <si>
    <t>[ 제 95호 ] 압착단자  R형동선 나압착 25 ㎟ [개]</t>
  </si>
  <si>
    <t>[ 제 96호 ] 압착단자  R형동선 나압착 35 ㎟ [개]</t>
  </si>
  <si>
    <t>[ 제 97호 ] 러그단자(접지)  동관단자 2 HOLE 95 ㎟ [개]</t>
  </si>
  <si>
    <t>[ 제 98호 ] 러그단자(접지)  동관단자 2 HOLE 120 ㎟ [개]</t>
  </si>
  <si>
    <t>[ 제 99호 ] 압착단자(접지)  R형동선 나압착 16 ㎟ [개]</t>
  </si>
  <si>
    <t>[ 제 100호 ] 압착단자(접지)  R형동선 나압착 35 ㎟ [개]</t>
  </si>
  <si>
    <t>[ 제 101호 ] 압착단자(접지)  R형동선 나압착 50 ㎟ [개]</t>
  </si>
  <si>
    <t>[ 제 102호 ] 매입스위치  15A, 250V 1로1구 [개]</t>
  </si>
  <si>
    <t>[ 제 103호 ] 매입스위치  15A, 250V 1로2구 [개]</t>
  </si>
  <si>
    <t>[ 제 104호 ] 매입스위치  15A, 250V 1로3구 [개]</t>
  </si>
  <si>
    <t>[ 제 105호 ] 매입스위치  15A, 250V 1로4구 [개]</t>
  </si>
  <si>
    <t>[ 제 106호 ] 매입스위치  15A, 250V 1로5구 [개]</t>
  </si>
  <si>
    <t>[ 제 107호 ] 일괄소등스위치  1회로 [개]</t>
  </si>
  <si>
    <t>[ 제 108호 ] 재실감지센서 [개]</t>
  </si>
  <si>
    <t>[ 제 109호 ] 대기전력차단콘센트  2구 [개]</t>
  </si>
  <si>
    <t>[ 제 110호 ] 콘센트  매입-접지형, 15A 250V 2구 [개]</t>
  </si>
  <si>
    <t>[ 제 111호 ] 방우콘센트  매입-접지형, 15A 250V 1구 [개]</t>
  </si>
  <si>
    <t>[ 제 112호 ] 접지단자함  SUS, 1 CCT [EA]</t>
  </si>
  <si>
    <t>[ 제 113호 ] 접지단자함  SUS, 3 CCT [EA]</t>
  </si>
  <si>
    <t>[ 제 114호 ] 접지설비  주민자치센터 [식]</t>
  </si>
  <si>
    <t>[ 제 115호 ] 접지설비  행정복지센터 [식]</t>
  </si>
  <si>
    <t>[ 제 116호 ] 피뢰설비  행정복지센터 [식]</t>
  </si>
  <si>
    <t>[ 제 117호 ] 조명기구(L-A)  매입등 LED 40W [EA]</t>
  </si>
  <si>
    <t>[ 제 118호 ] 조명기구(L-B)  매입등(방습) LED 40W [EA]</t>
  </si>
  <si>
    <t>[ 제 119호 ] 조명기구(L-D)  D/L LED 15W [EA]</t>
  </si>
  <si>
    <t>[ 제 120호 ] 조명기구(L-E)  센서직부등 LED 12W [EA]</t>
  </si>
  <si>
    <t>[ 제 121호 ] 조명기구(L-F)  원형직부등 LED 12W [EA]</t>
  </si>
  <si>
    <t>[ 제 122호 ] 조명기구(L-G)  컵벽부등 LED 10W [EA]</t>
  </si>
  <si>
    <t>[ 제 123호 ] 조명기구(L-H)  직부등 LED 40W [EA]</t>
  </si>
  <si>
    <t>[ 제 124호 ] 조명기구(OL)  옥외보안등 LED 50W [EA]</t>
  </si>
  <si>
    <t>[ 제 125호 ] 등기구보강  매입 LED 45W이하 [EA]</t>
  </si>
  <si>
    <t>[ 제 126호 ] 가로등 중공기초(정방형)  500x840x800 [개소]</t>
  </si>
  <si>
    <t>[ 제 127호 ] 가로등 건주 기계화 시공  일반 5m-7m [개소]</t>
  </si>
  <si>
    <t>[ 제 128호 ] 다기능접속함 [면]</t>
  </si>
  <si>
    <t>[ 제 129호 ] 분전반  LM-1 [면]</t>
  </si>
  <si>
    <t>[ 제 130호 ] 분전반  LA-1 [면]</t>
  </si>
  <si>
    <t>[ 제 131호 ] 분전반  LB-1 [면]</t>
  </si>
  <si>
    <t>[ 제 132호 ] 분전반  LA-2 [면]</t>
  </si>
  <si>
    <t>[ 제 133호 ] 분전반  LA-민원실 [면]</t>
  </si>
  <si>
    <t>[ 제 134호 ] 분전반  LA-통신실 [면]</t>
  </si>
  <si>
    <t>[ 제 135호 ] 분전반  LB-창고 [면]</t>
  </si>
  <si>
    <t>[ 제 136호 ] 분전반  RB-RF-OAC [면]</t>
  </si>
  <si>
    <t>[ 제 137호 ] 분전반  PA-RF-OAC [면]</t>
  </si>
  <si>
    <t>[ 제 138호 ] 분전반  LB-주방 [면]</t>
  </si>
  <si>
    <t>[ 제 139호 ] 분전반  EV-OUT [면]</t>
  </si>
  <si>
    <t>[ 제 140호 ] 분전반  PA-ELEV1 [면]</t>
  </si>
  <si>
    <t>[ 제 141호 ] 분전반  LA-1,2-SIGN [면]</t>
  </si>
  <si>
    <t>523</t>
  </si>
  <si>
    <t>[ 호저면 행정복지센터 신축공사 ] - 일위대가목차</t>
    <phoneticPr fontId="2" type="noConversion"/>
  </si>
  <si>
    <t>56951002800</t>
  </si>
  <si>
    <t>EA1000002800</t>
  </si>
  <si>
    <t>제 1호</t>
  </si>
  <si>
    <t>인력터파기</t>
  </si>
  <si>
    <t>보통토사0-1m</t>
  </si>
  <si>
    <t>㎥_</t>
  </si>
  <si>
    <t>56951002811</t>
  </si>
  <si>
    <t>EA1000002811</t>
  </si>
  <si>
    <t>제 2호</t>
  </si>
  <si>
    <t>인력되메우기</t>
  </si>
  <si>
    <t>56951002807</t>
  </si>
  <si>
    <t>EA1000002807</t>
  </si>
  <si>
    <t>제 3호</t>
  </si>
  <si>
    <t>터파기(기계90%,인력10%)</t>
  </si>
  <si>
    <t>보통토사</t>
  </si>
  <si>
    <t>56951002810</t>
  </si>
  <si>
    <t>EA1000002810</t>
  </si>
  <si>
    <t>제 4호</t>
  </si>
  <si>
    <t>되메우기(기계90%,인력10%)</t>
  </si>
  <si>
    <t>5975F057152</t>
  </si>
  <si>
    <t>E59755057152</t>
  </si>
  <si>
    <t>제 5호</t>
  </si>
  <si>
    <t>m</t>
  </si>
  <si>
    <t>56951002815</t>
  </si>
  <si>
    <t>EA1000002815</t>
  </si>
  <si>
    <t>제 6호</t>
  </si>
  <si>
    <t>현장내잔토처리</t>
  </si>
  <si>
    <t>소운반.고르기</t>
  </si>
  <si>
    <t>56951002821</t>
  </si>
  <si>
    <t>EA1000002821</t>
  </si>
  <si>
    <t>제 7호</t>
  </si>
  <si>
    <t>잡석깔기지정</t>
  </si>
  <si>
    <t>떨공이다지기</t>
  </si>
  <si>
    <t>56951001417</t>
  </si>
  <si>
    <t>EA1000001417</t>
  </si>
  <si>
    <t>제 8호</t>
  </si>
  <si>
    <t>맨홀(기성품)</t>
  </si>
  <si>
    <t>800x800x1000</t>
  </si>
  <si>
    <t>개소</t>
  </si>
  <si>
    <t>56951003003</t>
  </si>
  <si>
    <t>EA1000003003</t>
  </si>
  <si>
    <t>제 9호</t>
  </si>
  <si>
    <t>전주인하(16M)</t>
  </si>
  <si>
    <t>한전주/1회선(COS 2차측)</t>
  </si>
  <si>
    <t>5975A337010</t>
  </si>
  <si>
    <t>E59750337010</t>
  </si>
  <si>
    <t>제 10호</t>
  </si>
  <si>
    <t>5975B467014</t>
  </si>
  <si>
    <t>E59751467014</t>
  </si>
  <si>
    <t>제 11호</t>
  </si>
  <si>
    <t>5975B467015</t>
  </si>
  <si>
    <t>E59751467015</t>
  </si>
  <si>
    <t>제 12호</t>
  </si>
  <si>
    <t>5975B467016</t>
  </si>
  <si>
    <t>E59751467016</t>
  </si>
  <si>
    <t>제 13호</t>
  </si>
  <si>
    <t>5975B467017</t>
  </si>
  <si>
    <t>E59751467017</t>
  </si>
  <si>
    <t>제 14호</t>
  </si>
  <si>
    <t>5975D097002</t>
  </si>
  <si>
    <t>E59753097002</t>
  </si>
  <si>
    <t>제 15호</t>
  </si>
  <si>
    <t>M..</t>
  </si>
  <si>
    <t>5975D097003</t>
  </si>
  <si>
    <t>E59753097003</t>
  </si>
  <si>
    <t>제 16호</t>
  </si>
  <si>
    <t>5975D097004</t>
  </si>
  <si>
    <t>E59753097004</t>
  </si>
  <si>
    <t>제 17호</t>
  </si>
  <si>
    <t>5975D077001</t>
  </si>
  <si>
    <t>E59753077001</t>
  </si>
  <si>
    <t>제 18호</t>
  </si>
  <si>
    <t>30㎜(가로등,신호,구내)</t>
  </si>
  <si>
    <t>5975D077002</t>
  </si>
  <si>
    <t>E59753077002</t>
  </si>
  <si>
    <t>제 19호</t>
  </si>
  <si>
    <t>40㎜(가로등,신호,구내)</t>
  </si>
  <si>
    <t>5975D077004</t>
  </si>
  <si>
    <t>E59753077004</t>
  </si>
  <si>
    <t>제 20호</t>
  </si>
  <si>
    <t>65㎜(가로등,신호,구내)</t>
  </si>
  <si>
    <t>5975D077006</t>
  </si>
  <si>
    <t>E59753077006</t>
  </si>
  <si>
    <t>제 21호</t>
  </si>
  <si>
    <t>100㎜(가로등,신호,구내)</t>
  </si>
  <si>
    <t>5975D178006</t>
  </si>
  <si>
    <t>E59753178006</t>
  </si>
  <si>
    <t>제 22호</t>
  </si>
  <si>
    <t>EKB54520002</t>
  </si>
  <si>
    <t>EKB545200002</t>
  </si>
  <si>
    <t>제 23호</t>
  </si>
  <si>
    <t>125mm, 2열동시1열당</t>
  </si>
  <si>
    <t>56959000001</t>
  </si>
  <si>
    <t>E56959000001</t>
  </si>
  <si>
    <t>제 24호</t>
  </si>
  <si>
    <t>56959000002</t>
  </si>
  <si>
    <t>E56959000002</t>
  </si>
  <si>
    <t>제 25호</t>
  </si>
  <si>
    <t>56959000003</t>
  </si>
  <si>
    <t>E56959000003</t>
  </si>
  <si>
    <t>제 26호</t>
  </si>
  <si>
    <t>56959000016</t>
  </si>
  <si>
    <t>E56959000016</t>
  </si>
  <si>
    <t>제 27호</t>
  </si>
  <si>
    <t>56959000017</t>
  </si>
  <si>
    <t>E56959000017</t>
  </si>
  <si>
    <t>제 28호</t>
  </si>
  <si>
    <t>56959000018</t>
  </si>
  <si>
    <t>E56959000018</t>
  </si>
  <si>
    <t>제 29호</t>
  </si>
  <si>
    <t>56959000019</t>
  </si>
  <si>
    <t>E56959000019</t>
  </si>
  <si>
    <t>제 30호</t>
  </si>
  <si>
    <t>56959000020</t>
  </si>
  <si>
    <t>E56959000020</t>
  </si>
  <si>
    <t>제 31호</t>
  </si>
  <si>
    <t>56959000021</t>
  </si>
  <si>
    <t>E56959000021</t>
  </si>
  <si>
    <t>제 32호</t>
  </si>
  <si>
    <t>56959000022</t>
  </si>
  <si>
    <t>E56959000022</t>
  </si>
  <si>
    <t>제 33호</t>
  </si>
  <si>
    <t>56959000023</t>
  </si>
  <si>
    <t>E56959000023</t>
  </si>
  <si>
    <t>제 34호</t>
  </si>
  <si>
    <t>56959000024</t>
  </si>
  <si>
    <t>E56959000024</t>
  </si>
  <si>
    <t>제 35호</t>
  </si>
  <si>
    <t>5975E877200</t>
  </si>
  <si>
    <t>E59754877200</t>
  </si>
  <si>
    <t>제 36호</t>
  </si>
  <si>
    <t>5975E877209</t>
  </si>
  <si>
    <t>E59754877209</t>
  </si>
  <si>
    <t>제 37호</t>
  </si>
  <si>
    <t>5975E877202</t>
  </si>
  <si>
    <t>E59754877202</t>
  </si>
  <si>
    <t>제 38호</t>
  </si>
  <si>
    <t>5975E877204</t>
  </si>
  <si>
    <t>E59754877204</t>
  </si>
  <si>
    <t>제 39호</t>
  </si>
  <si>
    <t>5975E877205</t>
  </si>
  <si>
    <t>E59754877205</t>
  </si>
  <si>
    <t>제 40호</t>
  </si>
  <si>
    <t>56951000006</t>
  </si>
  <si>
    <t>EAU000000006</t>
  </si>
  <si>
    <t>제 41호</t>
  </si>
  <si>
    <t>새들(벽체)</t>
  </si>
  <si>
    <t>70C</t>
  </si>
  <si>
    <t>56951000008</t>
  </si>
  <si>
    <t>EAU000000008</t>
  </si>
  <si>
    <t>제 42호</t>
  </si>
  <si>
    <t>104C</t>
  </si>
  <si>
    <t>56951000200</t>
  </si>
  <si>
    <t>EA1000000200</t>
  </si>
  <si>
    <t>제 43호</t>
  </si>
  <si>
    <t>파이프행가</t>
  </si>
  <si>
    <t>16 C</t>
  </si>
  <si>
    <t>56951000201</t>
  </si>
  <si>
    <t>EA1000000201</t>
  </si>
  <si>
    <t>제 44호</t>
  </si>
  <si>
    <t>22 C</t>
  </si>
  <si>
    <t>56951000202</t>
  </si>
  <si>
    <t>EA1000000202</t>
  </si>
  <si>
    <t>제 45호</t>
  </si>
  <si>
    <t>28 C</t>
  </si>
  <si>
    <t>56951000203</t>
  </si>
  <si>
    <t>EA1000000203</t>
  </si>
  <si>
    <t>제 46호</t>
  </si>
  <si>
    <t>36 C</t>
  </si>
  <si>
    <t>56951000205</t>
  </si>
  <si>
    <t>EA1000000205</t>
  </si>
  <si>
    <t>제 47호</t>
  </si>
  <si>
    <t>54 C</t>
  </si>
  <si>
    <t>56951000208</t>
  </si>
  <si>
    <t>EA1000000208</t>
  </si>
  <si>
    <t>제 48호</t>
  </si>
  <si>
    <t>104 C</t>
  </si>
  <si>
    <t>5975D767011</t>
  </si>
  <si>
    <t>E59753767011</t>
  </si>
  <si>
    <t>제 49호</t>
  </si>
  <si>
    <t>5975D767041</t>
  </si>
  <si>
    <t>E59753767041</t>
  </si>
  <si>
    <t>제 50호</t>
  </si>
  <si>
    <t>56959000004</t>
  </si>
  <si>
    <t>E56959000004</t>
  </si>
  <si>
    <t>제 51호</t>
  </si>
  <si>
    <t>5975D777102</t>
  </si>
  <si>
    <t>E59753777102</t>
  </si>
  <si>
    <t>제 52호</t>
  </si>
  <si>
    <t>5975D777111</t>
  </si>
  <si>
    <t>E59753777111</t>
  </si>
  <si>
    <t>제 53호</t>
  </si>
  <si>
    <t>5935A067031</t>
  </si>
  <si>
    <t>E59350067031</t>
  </si>
  <si>
    <t>제 54호</t>
  </si>
  <si>
    <t>6145F137894</t>
  </si>
  <si>
    <t>E61455137894</t>
  </si>
  <si>
    <t>제 55호</t>
  </si>
  <si>
    <t>5975D857031</t>
  </si>
  <si>
    <t>E59753857031</t>
  </si>
  <si>
    <t>제 56호</t>
  </si>
  <si>
    <t>56951001324</t>
  </si>
  <si>
    <t>EA1000001324</t>
  </si>
  <si>
    <t>제 57호</t>
  </si>
  <si>
    <t>박스용 구멍따기</t>
  </si>
  <si>
    <t>56959000005</t>
  </si>
  <si>
    <t>E56959000005</t>
  </si>
  <si>
    <t>제 58호</t>
  </si>
  <si>
    <t>E145A667003</t>
  </si>
  <si>
    <t>EE1450667003</t>
  </si>
  <si>
    <t>제 59호</t>
  </si>
  <si>
    <t>E145A927202</t>
  </si>
  <si>
    <t>EE1450927202</t>
  </si>
  <si>
    <t>제 60호</t>
  </si>
  <si>
    <t>E145A927203</t>
  </si>
  <si>
    <t>EE1450927203</t>
  </si>
  <si>
    <t>제 61호</t>
  </si>
  <si>
    <t>E145A927204</t>
  </si>
  <si>
    <t>EE1450927204</t>
  </si>
  <si>
    <t>제 62호</t>
  </si>
  <si>
    <t>E145A927205</t>
  </si>
  <si>
    <t>EE1450927205</t>
  </si>
  <si>
    <t>제 63호</t>
  </si>
  <si>
    <t>E145A927208</t>
  </si>
  <si>
    <t>EE1450927208</t>
  </si>
  <si>
    <t>제 64호</t>
  </si>
  <si>
    <t>E145A927209</t>
  </si>
  <si>
    <t>EE1450927209</t>
  </si>
  <si>
    <t>제 65호</t>
  </si>
  <si>
    <t>E145A927212</t>
  </si>
  <si>
    <t>EE1450927212</t>
  </si>
  <si>
    <t>제 66호</t>
  </si>
  <si>
    <t>E145A927213</t>
  </si>
  <si>
    <t>EE1450927213</t>
  </si>
  <si>
    <t>제 67호</t>
  </si>
  <si>
    <t>ELD67111302</t>
  </si>
  <si>
    <t>ELD671113002</t>
  </si>
  <si>
    <t>제 68호</t>
  </si>
  <si>
    <t>F-CV 1C 25㎟ 4열동시1열당</t>
  </si>
  <si>
    <t>ELD68111302</t>
  </si>
  <si>
    <t>ELD681113002</t>
  </si>
  <si>
    <t>제 69호</t>
  </si>
  <si>
    <t>F-CV 1C 35㎟ 4열동시1열당</t>
  </si>
  <si>
    <t>ELE61111302</t>
  </si>
  <si>
    <t>ELE611113002</t>
  </si>
  <si>
    <t>제 70호</t>
  </si>
  <si>
    <t>F-CV 1C 70㎟ 4열동시1열당</t>
  </si>
  <si>
    <t>ELE62111202</t>
  </si>
  <si>
    <t>ELE621112002</t>
  </si>
  <si>
    <t>제 71호</t>
  </si>
  <si>
    <t>F-CV 1C 95㎟ 3열동시1열당</t>
  </si>
  <si>
    <t>56959000047</t>
  </si>
  <si>
    <t>E56959000047</t>
  </si>
  <si>
    <t>제 72호</t>
  </si>
  <si>
    <t>56959000048</t>
  </si>
  <si>
    <t>E56959000048</t>
  </si>
  <si>
    <t>제 73호</t>
  </si>
  <si>
    <t>ELE66111302</t>
  </si>
  <si>
    <t>ELE661113002</t>
  </si>
  <si>
    <t>제 74호</t>
  </si>
  <si>
    <t>F-CV 1C 240㎟ 4열동시1열당</t>
  </si>
  <si>
    <t>56959000049</t>
  </si>
  <si>
    <t>E56959000049</t>
  </si>
  <si>
    <t>제 75호</t>
  </si>
  <si>
    <t>ELE67111302</t>
  </si>
  <si>
    <t>ELE671113002</t>
  </si>
  <si>
    <t>제 76호</t>
  </si>
  <si>
    <t>F-CV 1C 300㎟ 4열동시1열당</t>
  </si>
  <si>
    <t>56959000050</t>
  </si>
  <si>
    <t>E56959000050</t>
  </si>
  <si>
    <t>제 77호</t>
  </si>
  <si>
    <t>E145A287522</t>
  </si>
  <si>
    <t>EE1450287522</t>
  </si>
  <si>
    <t>제 78호</t>
  </si>
  <si>
    <t>56959000051</t>
  </si>
  <si>
    <t>E56959000051</t>
  </si>
  <si>
    <t>제 79호</t>
  </si>
  <si>
    <t>E145A287524</t>
  </si>
  <si>
    <t>EE1450287524</t>
  </si>
  <si>
    <t>제 80호</t>
  </si>
  <si>
    <t>56959000052</t>
  </si>
  <si>
    <t>E56959000052</t>
  </si>
  <si>
    <t>제 81호</t>
  </si>
  <si>
    <t>E145A287561</t>
  </si>
  <si>
    <t>EE1450287561</t>
  </si>
  <si>
    <t>제 82호</t>
  </si>
  <si>
    <t>E145A287562</t>
  </si>
  <si>
    <t>EE1450287562</t>
  </si>
  <si>
    <t>제 83호</t>
  </si>
  <si>
    <t>E145A287563</t>
  </si>
  <si>
    <t>EE1450287563</t>
  </si>
  <si>
    <t>제 84호</t>
  </si>
  <si>
    <t>E145A287564</t>
  </si>
  <si>
    <t>EE1450287564</t>
  </si>
  <si>
    <t>제 85호</t>
  </si>
  <si>
    <t>E145A287565</t>
  </si>
  <si>
    <t>EE1450287565</t>
  </si>
  <si>
    <t>제 86호</t>
  </si>
  <si>
    <t>56959000006</t>
  </si>
  <si>
    <t>E56959000006</t>
  </si>
  <si>
    <t>제 87호</t>
  </si>
  <si>
    <t>6145C167502</t>
  </si>
  <si>
    <t>E61452167502</t>
  </si>
  <si>
    <t>제 88호</t>
  </si>
  <si>
    <t>56959000010</t>
  </si>
  <si>
    <t>E56959000010</t>
  </si>
  <si>
    <t>제 89호</t>
  </si>
  <si>
    <t>E940A177026</t>
  </si>
  <si>
    <t>EE9400177026</t>
  </si>
  <si>
    <t>제 90호</t>
  </si>
  <si>
    <t>E940A177027</t>
  </si>
  <si>
    <t>EE9400177027</t>
  </si>
  <si>
    <t>제 91호</t>
  </si>
  <si>
    <t>E940A177029</t>
  </si>
  <si>
    <t>EE9400177029</t>
  </si>
  <si>
    <t>제 92호</t>
  </si>
  <si>
    <t>E940A177030</t>
  </si>
  <si>
    <t>EE9400177030</t>
  </si>
  <si>
    <t>제 93호</t>
  </si>
  <si>
    <t>E940A267006</t>
  </si>
  <si>
    <t>EE9400267006</t>
  </si>
  <si>
    <t>제 94호</t>
  </si>
  <si>
    <t>E940A267007</t>
  </si>
  <si>
    <t>EE9400267007</t>
  </si>
  <si>
    <t>제 95호</t>
  </si>
  <si>
    <t>E940A267008</t>
  </si>
  <si>
    <t>EE9400267008</t>
  </si>
  <si>
    <t>제 96호</t>
  </si>
  <si>
    <t>56959000011</t>
  </si>
  <si>
    <t>E56959000011</t>
  </si>
  <si>
    <t>제 97호</t>
  </si>
  <si>
    <t>56959000012</t>
  </si>
  <si>
    <t>E56959000012</t>
  </si>
  <si>
    <t>제 98호</t>
  </si>
  <si>
    <t>56959000013</t>
  </si>
  <si>
    <t>E56959000013</t>
  </si>
  <si>
    <t>제 99호</t>
  </si>
  <si>
    <t>56959000014</t>
  </si>
  <si>
    <t>E56959000014</t>
  </si>
  <si>
    <t>제 100호</t>
  </si>
  <si>
    <t>56959000015</t>
  </si>
  <si>
    <t>E56959000015</t>
  </si>
  <si>
    <t>제 101호</t>
  </si>
  <si>
    <t>5930B517001</t>
  </si>
  <si>
    <t>E59301517001</t>
  </si>
  <si>
    <t>제 102호</t>
  </si>
  <si>
    <t>5930B517002</t>
  </si>
  <si>
    <t>E59301517002</t>
  </si>
  <si>
    <t>제 103호</t>
  </si>
  <si>
    <t>5930B517003</t>
  </si>
  <si>
    <t>E59301517003</t>
  </si>
  <si>
    <t>제 104호</t>
  </si>
  <si>
    <t>5930B517004</t>
  </si>
  <si>
    <t>E59301517004</t>
  </si>
  <si>
    <t>제 105호</t>
  </si>
  <si>
    <t>5930B517005</t>
  </si>
  <si>
    <t>E59301517005</t>
  </si>
  <si>
    <t>제 106호</t>
  </si>
  <si>
    <t>56959000007</t>
  </si>
  <si>
    <t>E56959000007</t>
  </si>
  <si>
    <t>제 107호</t>
  </si>
  <si>
    <t>56959000008</t>
  </si>
  <si>
    <t>E56959000008</t>
  </si>
  <si>
    <t>제 108호</t>
  </si>
  <si>
    <t>56959000032</t>
  </si>
  <si>
    <t>E56959000032</t>
  </si>
  <si>
    <t>제 109호</t>
  </si>
  <si>
    <t>5935A317206</t>
  </si>
  <si>
    <t>E59350317206</t>
  </si>
  <si>
    <t>제 110호</t>
  </si>
  <si>
    <t>5935A317207</t>
  </si>
  <si>
    <t>E59350317207</t>
  </si>
  <si>
    <t>제 111호</t>
  </si>
  <si>
    <t>5975A430001</t>
  </si>
  <si>
    <t>E59750430001</t>
  </si>
  <si>
    <t>제 112호</t>
  </si>
  <si>
    <t>5975A430003</t>
  </si>
  <si>
    <t>E59750430003</t>
  </si>
  <si>
    <t>제 113호</t>
  </si>
  <si>
    <t>56959000053</t>
  </si>
  <si>
    <t>E56959000053</t>
  </si>
  <si>
    <t>제 114호</t>
  </si>
  <si>
    <t>접지설비</t>
  </si>
  <si>
    <t>주민자치센터</t>
  </si>
  <si>
    <t>56959000054</t>
  </si>
  <si>
    <t>E56959000054</t>
  </si>
  <si>
    <t>제 115호</t>
  </si>
  <si>
    <t>행정복지센터</t>
  </si>
  <si>
    <t>56959000055</t>
  </si>
  <si>
    <t>E56959000055</t>
  </si>
  <si>
    <t>제 116호</t>
  </si>
  <si>
    <t>피뢰설비</t>
  </si>
  <si>
    <t>56959000025</t>
  </si>
  <si>
    <t>E56959000025</t>
  </si>
  <si>
    <t>제 117호</t>
  </si>
  <si>
    <t>56959000026</t>
  </si>
  <si>
    <t>E56959000026</t>
  </si>
  <si>
    <t>제 118호</t>
  </si>
  <si>
    <t>56959000027</t>
  </si>
  <si>
    <t>E56959000027</t>
  </si>
  <si>
    <t>제 119호</t>
  </si>
  <si>
    <t>56959000028</t>
  </si>
  <si>
    <t>E56959000028</t>
  </si>
  <si>
    <t>제 120호</t>
  </si>
  <si>
    <t>56959000029</t>
  </si>
  <si>
    <t>E56959000029</t>
  </si>
  <si>
    <t>제 121호</t>
  </si>
  <si>
    <t>56959000030</t>
  </si>
  <si>
    <t>E56959000030</t>
  </si>
  <si>
    <t>제 122호</t>
  </si>
  <si>
    <t>56959000044</t>
  </si>
  <si>
    <t>E56959000044</t>
  </si>
  <si>
    <t>제 123호</t>
  </si>
  <si>
    <t>56959000031</t>
  </si>
  <si>
    <t>E56959000031</t>
  </si>
  <si>
    <t>제 124호</t>
  </si>
  <si>
    <t>56951001820</t>
  </si>
  <si>
    <t>EA1000001820</t>
  </si>
  <si>
    <t>제 125호</t>
  </si>
  <si>
    <t>등기구보강</t>
  </si>
  <si>
    <t>매입 LED 45W이하</t>
  </si>
  <si>
    <t>56951001908</t>
  </si>
  <si>
    <t>EA1000001908</t>
  </si>
  <si>
    <t>제 126호</t>
  </si>
  <si>
    <t>가로등 중공기초(정방형)</t>
  </si>
  <si>
    <t>56951002000</t>
  </si>
  <si>
    <t>EA1000002000</t>
  </si>
  <si>
    <t>제 127호</t>
  </si>
  <si>
    <t>가로등 건주 기계화 시공</t>
  </si>
  <si>
    <t>일반 5m-7m</t>
  </si>
  <si>
    <t>56959000009</t>
  </si>
  <si>
    <t>E56959000009</t>
  </si>
  <si>
    <t>제 128호</t>
  </si>
  <si>
    <t>56959000033</t>
  </si>
  <si>
    <t>E56959000033</t>
  </si>
  <si>
    <t>제 129호</t>
  </si>
  <si>
    <t>56959000034</t>
  </si>
  <si>
    <t>E56959000034</t>
  </si>
  <si>
    <t>제 130호</t>
  </si>
  <si>
    <t>56959000035</t>
  </si>
  <si>
    <t>E56959000035</t>
  </si>
  <si>
    <t>제 131호</t>
  </si>
  <si>
    <t>56959000036</t>
  </si>
  <si>
    <t>E56959000036</t>
  </si>
  <si>
    <t>제 132호</t>
  </si>
  <si>
    <t>56959000037</t>
  </si>
  <si>
    <t>E56959000037</t>
  </si>
  <si>
    <t>제 133호</t>
  </si>
  <si>
    <t>56959000038</t>
  </si>
  <si>
    <t>E56959000038</t>
  </si>
  <si>
    <t>제 134호</t>
  </si>
  <si>
    <t>56959000039</t>
  </si>
  <si>
    <t>E56959000039</t>
  </si>
  <si>
    <t>제 135호</t>
  </si>
  <si>
    <t>56959000040</t>
  </si>
  <si>
    <t>E56959000040</t>
  </si>
  <si>
    <t>제 136호</t>
  </si>
  <si>
    <t>56959000041</t>
  </si>
  <si>
    <t>E56959000041</t>
  </si>
  <si>
    <t>제 137호</t>
  </si>
  <si>
    <t>56959000042</t>
  </si>
  <si>
    <t>E56959000042</t>
  </si>
  <si>
    <t>제 138호</t>
  </si>
  <si>
    <t>56959000043</t>
  </si>
  <si>
    <t>E56959000043</t>
  </si>
  <si>
    <t>제 139호</t>
  </si>
  <si>
    <t>56959000045</t>
  </si>
  <si>
    <t>E56959000045</t>
  </si>
  <si>
    <t>제 140호</t>
  </si>
  <si>
    <t>56959000046</t>
  </si>
  <si>
    <t>E56959000046</t>
  </si>
  <si>
    <t>제 141호</t>
  </si>
  <si>
    <t>159</t>
  </si>
  <si>
    <t>[ 호저면 행정복지센터 신축공사 ] - 일위대가표</t>
    <phoneticPr fontId="2" type="noConversion"/>
  </si>
  <si>
    <t>합계줄</t>
  </si>
  <si>
    <t>( 합       계 )</t>
  </si>
  <si>
    <t>ILD</t>
  </si>
  <si>
    <t>ild</t>
  </si>
  <si>
    <t>A0300000000</t>
  </si>
  <si>
    <t>RENT000000000006</t>
  </si>
  <si>
    <t>[ 공 구 손 료 ]</t>
  </si>
  <si>
    <t>노무비의 3 %</t>
  </si>
  <si>
    <t>A0100000000</t>
  </si>
  <si>
    <t>RENT000000000003</t>
  </si>
  <si>
    <t>[ 소모 잡자재 ]</t>
  </si>
  <si>
    <t>전선, 전선관의 2 %</t>
  </si>
  <si>
    <t>ST</t>
  </si>
  <si>
    <t>A0500000000</t>
  </si>
  <si>
    <t>RENT000000000002</t>
  </si>
  <si>
    <t>[ 배관 부속재 ]</t>
  </si>
  <si>
    <t>전선관의 15 %</t>
  </si>
  <si>
    <t>HI</t>
  </si>
  <si>
    <t>CD</t>
  </si>
  <si>
    <t>A0600000000</t>
  </si>
  <si>
    <t>RENT000000000001</t>
  </si>
  <si>
    <t>CD 전선관의 40 %</t>
  </si>
  <si>
    <t>ELP</t>
  </si>
  <si>
    <t>관급자재</t>
  </si>
  <si>
    <t>[제 1호] 인력터파기  보통토사0-1m [㎥_]</t>
  </si>
  <si>
    <t>56951002800</t>
    <phoneticPr fontId="2" type="noConversion"/>
  </si>
  <si>
    <t>일목줄</t>
    <phoneticPr fontId="2" type="noConversion"/>
  </si>
  <si>
    <t>EA1000002800</t>
    <phoneticPr fontId="2" type="noConversion"/>
  </si>
  <si>
    <t>[제 2호] 인력되메우기  보통토사0-1m [㎥_]</t>
  </si>
  <si>
    <t>56951002811</t>
    <phoneticPr fontId="2" type="noConversion"/>
  </si>
  <si>
    <t>EA1000002811</t>
    <phoneticPr fontId="2" type="noConversion"/>
  </si>
  <si>
    <t>[제 3호] 터파기(기계90%,인력10%)  보통토사 [㎥]</t>
  </si>
  <si>
    <t>56951002807</t>
    <phoneticPr fontId="2" type="noConversion"/>
  </si>
  <si>
    <t>EA1000002807</t>
    <phoneticPr fontId="2" type="noConversion"/>
  </si>
  <si>
    <t>[제 4호] 되메우기(기계90%,인력10%)  보통토사 [㎥]</t>
  </si>
  <si>
    <t>56951002810</t>
    <phoneticPr fontId="2" type="noConversion"/>
  </si>
  <si>
    <t>EA1000002810</t>
    <phoneticPr fontId="2" type="noConversion"/>
  </si>
  <si>
    <t>[제 5호] 지중선용 가선철물(저압)  케이블표지시트, 0.15x150 [m]</t>
  </si>
  <si>
    <t>5975F057152</t>
    <phoneticPr fontId="2" type="noConversion"/>
  </si>
  <si>
    <t>E59755057152</t>
    <phoneticPr fontId="2" type="noConversion"/>
  </si>
  <si>
    <t>[제 6호] 현장내잔토처리  소운반.고르기 [㎥_]</t>
  </si>
  <si>
    <t>56951002815</t>
    <phoneticPr fontId="2" type="noConversion"/>
  </si>
  <si>
    <t>EA1000002815</t>
    <phoneticPr fontId="2" type="noConversion"/>
  </si>
  <si>
    <t>[제 7호] 잡석깔기지정  떨공이다지기 [㎥]</t>
  </si>
  <si>
    <t>56951002821</t>
    <phoneticPr fontId="2" type="noConversion"/>
  </si>
  <si>
    <t>EA1000002821</t>
    <phoneticPr fontId="2" type="noConversion"/>
  </si>
  <si>
    <t>[제 8호] 맨홀(기성품)  800x800x1000 [개소]</t>
  </si>
  <si>
    <t>56951001417</t>
    <phoneticPr fontId="2" type="noConversion"/>
  </si>
  <si>
    <t>EA1000001417</t>
    <phoneticPr fontId="2" type="noConversion"/>
  </si>
  <si>
    <t>[제 9호] 전주인하(16M)  한전주/1회선(COS 2차측) [개소]</t>
  </si>
  <si>
    <t>56951003003</t>
    <phoneticPr fontId="2" type="noConversion"/>
  </si>
  <si>
    <t>EA1000003003</t>
    <phoneticPr fontId="2" type="noConversion"/>
  </si>
  <si>
    <t>[제 10호] 강제전선관  아연도 104 mm [M.]</t>
  </si>
  <si>
    <t>5975A337010</t>
    <phoneticPr fontId="2" type="noConversion"/>
  </si>
  <si>
    <t>E59750337010</t>
    <phoneticPr fontId="2" type="noConversion"/>
  </si>
  <si>
    <t>[제 11호] 경질비닐전선관  HI 28 mm [M.]</t>
  </si>
  <si>
    <t>5975B467014</t>
    <phoneticPr fontId="2" type="noConversion"/>
  </si>
  <si>
    <t>E59751467014</t>
    <phoneticPr fontId="2" type="noConversion"/>
  </si>
  <si>
    <t>[제 12호] 경질비닐전선관  HI 36 mm [M.]</t>
  </si>
  <si>
    <t>5975B467015</t>
    <phoneticPr fontId="2" type="noConversion"/>
  </si>
  <si>
    <t>E59751467015</t>
    <phoneticPr fontId="2" type="noConversion"/>
  </si>
  <si>
    <t>[제 13호] 경질비닐전선관  HI 42 mm [M.]</t>
  </si>
  <si>
    <t>5975B467016</t>
    <phoneticPr fontId="2" type="noConversion"/>
  </si>
  <si>
    <t>E59751467016</t>
    <phoneticPr fontId="2" type="noConversion"/>
  </si>
  <si>
    <t>[제 14호] 경질비닐전선관  HI 54 mm [M.]</t>
  </si>
  <si>
    <t>5975B467017</t>
    <phoneticPr fontId="2" type="noConversion"/>
  </si>
  <si>
    <t>E59751467017</t>
    <phoneticPr fontId="2" type="noConversion"/>
  </si>
  <si>
    <t>[제 15호] 합성수지제 가요전선관  CD-난연성 16㎜ [M..]</t>
  </si>
  <si>
    <t>5975D097002</t>
    <phoneticPr fontId="2" type="noConversion"/>
  </si>
  <si>
    <t>E59753097002</t>
    <phoneticPr fontId="2" type="noConversion"/>
  </si>
  <si>
    <t>[제 16호] 합성수지제 가요전선관  CD-난연성 22㎜ [M..]</t>
  </si>
  <si>
    <t>5975D097003</t>
    <phoneticPr fontId="2" type="noConversion"/>
  </si>
  <si>
    <t>E59753097003</t>
    <phoneticPr fontId="2" type="noConversion"/>
  </si>
  <si>
    <t>[제 17호] 합성수지제 가요전선관  CD-난연성 28㎜ [M..]</t>
  </si>
  <si>
    <t>5975D097004</t>
    <phoneticPr fontId="2" type="noConversion"/>
  </si>
  <si>
    <t>E59753097004</t>
    <phoneticPr fontId="2" type="noConversion"/>
  </si>
  <si>
    <t>[제 18호] 파상형 폴리에틸렌 전선관  30㎜(가로등,신호,구내) [M.]</t>
  </si>
  <si>
    <t>5975D077001</t>
    <phoneticPr fontId="2" type="noConversion"/>
  </si>
  <si>
    <t>E59753077001</t>
    <phoneticPr fontId="2" type="noConversion"/>
  </si>
  <si>
    <t>[제 19호] 파상형 폴리에틸렌 전선관  40㎜(가로등,신호,구내) [M.]</t>
  </si>
  <si>
    <t>5975D077002</t>
    <phoneticPr fontId="2" type="noConversion"/>
  </si>
  <si>
    <t>E59753077002</t>
    <phoneticPr fontId="2" type="noConversion"/>
  </si>
  <si>
    <t>[제 20호] 파상형 폴리에틸렌 전선관  65㎜(가로등,신호,구내) [M.]</t>
  </si>
  <si>
    <t>5975D077004</t>
    <phoneticPr fontId="2" type="noConversion"/>
  </si>
  <si>
    <t>E59753077004</t>
    <phoneticPr fontId="2" type="noConversion"/>
  </si>
  <si>
    <t>[제 21호] 파상형 폴리에틸렌 전선관  100㎜(가로등,신호,구내) [M.]</t>
  </si>
  <si>
    <t>5975D077006</t>
    <phoneticPr fontId="2" type="noConversion"/>
  </si>
  <si>
    <t>E59753077006</t>
    <phoneticPr fontId="2" type="noConversion"/>
  </si>
  <si>
    <t>[제 22호] 파상형 폴리에틸렌 전선관  100㎜ [M.]</t>
  </si>
  <si>
    <t>5975D178006</t>
    <phoneticPr fontId="2" type="noConversion"/>
  </si>
  <si>
    <t>E59753178006</t>
    <phoneticPr fontId="2" type="noConversion"/>
  </si>
  <si>
    <t>[제 23호] 파상형 폴리에틸렌 전선관  125mm, 2열동시1열당 [m]</t>
  </si>
  <si>
    <t>EKB54520002</t>
    <phoneticPr fontId="2" type="noConversion"/>
  </si>
  <si>
    <t>EKB545200002</t>
    <phoneticPr fontId="2" type="noConversion"/>
  </si>
  <si>
    <t>[제 24호] 1종금속제가요전선관  28 mm 고장력-방수 [M]</t>
  </si>
  <si>
    <t>56959000001</t>
    <phoneticPr fontId="2" type="noConversion"/>
  </si>
  <si>
    <t>E56959000001</t>
    <phoneticPr fontId="2" type="noConversion"/>
  </si>
  <si>
    <t>[제 25호] 1종금속제가요전선관  42 mm 고장력-방수 [M]</t>
  </si>
  <si>
    <t>56959000002</t>
    <phoneticPr fontId="2" type="noConversion"/>
  </si>
  <si>
    <t>E56959000002</t>
    <phoneticPr fontId="2" type="noConversion"/>
  </si>
  <si>
    <t>[제 26호] 1종금속제가요전선관  70 mm 고장력-방수 [M]</t>
  </si>
  <si>
    <t>56959000003</t>
    <phoneticPr fontId="2" type="noConversion"/>
  </si>
  <si>
    <t>E56959000003</t>
    <phoneticPr fontId="2" type="noConversion"/>
  </si>
  <si>
    <t>[제 27호] 나사없는전선관  E19 [M]</t>
  </si>
  <si>
    <t>56959000016</t>
    <phoneticPr fontId="2" type="noConversion"/>
  </si>
  <si>
    <t>E56959000016</t>
    <phoneticPr fontId="2" type="noConversion"/>
  </si>
  <si>
    <t>[제 28호] 나사없는전선관  E25 [M]</t>
  </si>
  <si>
    <t>56959000017</t>
    <phoneticPr fontId="2" type="noConversion"/>
  </si>
  <si>
    <t>E56959000017</t>
    <phoneticPr fontId="2" type="noConversion"/>
  </si>
  <si>
    <t>[제 29호] 나사없는전선관  E31 [M]</t>
  </si>
  <si>
    <t>56959000018</t>
    <phoneticPr fontId="2" type="noConversion"/>
  </si>
  <si>
    <t>E56959000018</t>
    <phoneticPr fontId="2" type="noConversion"/>
  </si>
  <si>
    <t>[제 30호] 나사없는전선관  E39 [M]</t>
  </si>
  <si>
    <t>56959000019</t>
    <phoneticPr fontId="2" type="noConversion"/>
  </si>
  <si>
    <t>E56959000019</t>
    <phoneticPr fontId="2" type="noConversion"/>
  </si>
  <si>
    <t>[제 31호] 나사없는전선관  E63 [M]</t>
  </si>
  <si>
    <t>56959000020</t>
    <phoneticPr fontId="2" type="noConversion"/>
  </si>
  <si>
    <t>E56959000020</t>
    <phoneticPr fontId="2" type="noConversion"/>
  </si>
  <si>
    <t>[제 32호] 나사없는전선관  E75 [M]</t>
  </si>
  <si>
    <t>56959000021</t>
    <phoneticPr fontId="2" type="noConversion"/>
  </si>
  <si>
    <t>E56959000021</t>
    <phoneticPr fontId="2" type="noConversion"/>
  </si>
  <si>
    <t>[제 33호] 나사없는전선관(노출)  E31 [M]</t>
  </si>
  <si>
    <t>56959000022</t>
    <phoneticPr fontId="2" type="noConversion"/>
  </si>
  <si>
    <t>E56959000022</t>
    <phoneticPr fontId="2" type="noConversion"/>
  </si>
  <si>
    <t>[제 34호] 나사없는전선관(노출)  E51 [M]</t>
  </si>
  <si>
    <t>56959000023</t>
    <phoneticPr fontId="2" type="noConversion"/>
  </si>
  <si>
    <t>E56959000023</t>
    <phoneticPr fontId="2" type="noConversion"/>
  </si>
  <si>
    <t>[제 35호] 나사없는전선관(노출)  E63 [M]</t>
  </si>
  <si>
    <t>56959000024</t>
    <phoneticPr fontId="2" type="noConversion"/>
  </si>
  <si>
    <t>E56959000024</t>
    <phoneticPr fontId="2" type="noConversion"/>
  </si>
  <si>
    <t>[제 36호] 관로구방수장치  D30 [조]</t>
  </si>
  <si>
    <t>5975E877200</t>
    <phoneticPr fontId="2" type="noConversion"/>
  </si>
  <si>
    <t>E59754877200</t>
    <phoneticPr fontId="2" type="noConversion"/>
  </si>
  <si>
    <t>[제 37호] 관로구방수장치  D40 [조]</t>
  </si>
  <si>
    <t>5975E877209</t>
    <phoneticPr fontId="2" type="noConversion"/>
  </si>
  <si>
    <t>E59754877209</t>
    <phoneticPr fontId="2" type="noConversion"/>
  </si>
  <si>
    <t>[제 38호] 관로구방수장치  D65 [조]</t>
  </si>
  <si>
    <t>5975E877202</t>
    <phoneticPr fontId="2" type="noConversion"/>
  </si>
  <si>
    <t>E59754877202</t>
    <phoneticPr fontId="2" type="noConversion"/>
  </si>
  <si>
    <t>[제 39호] 관로구방수장치  D100 [조]</t>
  </si>
  <si>
    <t>5975E877204</t>
    <phoneticPr fontId="2" type="noConversion"/>
  </si>
  <si>
    <t>E59754877204</t>
    <phoneticPr fontId="2" type="noConversion"/>
  </si>
  <si>
    <t>[제 40호] 관로구방수장치  D125 [조]</t>
  </si>
  <si>
    <t>5975E877205</t>
    <phoneticPr fontId="2" type="noConversion"/>
  </si>
  <si>
    <t>E59754877205</t>
    <phoneticPr fontId="2" type="noConversion"/>
  </si>
  <si>
    <t>[제 41호] 새들(벽체)  70C [개소]</t>
  </si>
  <si>
    <t>56951000006</t>
    <phoneticPr fontId="2" type="noConversion"/>
  </si>
  <si>
    <t>EAU000000006</t>
    <phoneticPr fontId="2" type="noConversion"/>
  </si>
  <si>
    <t>[제 42호] 새들(벽체)  104C [개소]</t>
  </si>
  <si>
    <t>56951000008</t>
    <phoneticPr fontId="2" type="noConversion"/>
  </si>
  <si>
    <t>EAU000000008</t>
    <phoneticPr fontId="2" type="noConversion"/>
  </si>
  <si>
    <t>[제 43호] 파이프행가  16 C [개소]</t>
  </si>
  <si>
    <t>56951000200</t>
    <phoneticPr fontId="2" type="noConversion"/>
  </si>
  <si>
    <t>EA1000000200</t>
    <phoneticPr fontId="2" type="noConversion"/>
  </si>
  <si>
    <t>[제 44호] 파이프행가  22 C [개소]</t>
  </si>
  <si>
    <t>56951000201</t>
    <phoneticPr fontId="2" type="noConversion"/>
  </si>
  <si>
    <t>EA1000000201</t>
    <phoneticPr fontId="2" type="noConversion"/>
  </si>
  <si>
    <t>[제 45호] 파이프행가  28 C [개소]</t>
  </si>
  <si>
    <t>56951000202</t>
    <phoneticPr fontId="2" type="noConversion"/>
  </si>
  <si>
    <t>EA1000000202</t>
    <phoneticPr fontId="2" type="noConversion"/>
  </si>
  <si>
    <t>[제 46호] 파이프행가  36 C [개소]</t>
  </si>
  <si>
    <t>56951000203</t>
    <phoneticPr fontId="2" type="noConversion"/>
  </si>
  <si>
    <t>EA1000000203</t>
    <phoneticPr fontId="2" type="noConversion"/>
  </si>
  <si>
    <t>[제 47호] 파이프행가  54 C [개소]</t>
  </si>
  <si>
    <t>56951000205</t>
    <phoneticPr fontId="2" type="noConversion"/>
  </si>
  <si>
    <t>EA1000000205</t>
    <phoneticPr fontId="2" type="noConversion"/>
  </si>
  <si>
    <t>[제 48호] 파이프행가  104 C [개소]</t>
  </si>
  <si>
    <t>56951000208</t>
    <phoneticPr fontId="2" type="noConversion"/>
  </si>
  <si>
    <t>EA1000000208</t>
    <phoneticPr fontId="2" type="noConversion"/>
  </si>
  <si>
    <t>[제 49호] 아우트렛박스  8각 54㎜ [개]</t>
  </si>
  <si>
    <t>5975D767011</t>
    <phoneticPr fontId="2" type="noConversion"/>
  </si>
  <si>
    <t>E59753767011</t>
    <phoneticPr fontId="2" type="noConversion"/>
  </si>
  <si>
    <t>[제 50호] 아우트렛박스  중형4각 54㎜ [개]</t>
  </si>
  <si>
    <t>5975D767041</t>
    <phoneticPr fontId="2" type="noConversion"/>
  </si>
  <si>
    <t>E59753767041</t>
    <phoneticPr fontId="2" type="noConversion"/>
  </si>
  <si>
    <t>[제 51호] 아우트렛박스  중형4각 54㎜(벽체) [개]</t>
  </si>
  <si>
    <t>56959000004</t>
    <phoneticPr fontId="2" type="noConversion"/>
  </si>
  <si>
    <t>E56959000004</t>
    <phoneticPr fontId="2" type="noConversion"/>
  </si>
  <si>
    <t>[제 52호] 스위치박스  1 개용 54 mm [개]</t>
  </si>
  <si>
    <t>5975D777102</t>
    <phoneticPr fontId="2" type="noConversion"/>
  </si>
  <si>
    <t>E59753777102</t>
    <phoneticPr fontId="2" type="noConversion"/>
  </si>
  <si>
    <t>[제 53호] 스위치박스  2 개용 54 mm [개]</t>
  </si>
  <si>
    <t>5975D777111</t>
    <phoneticPr fontId="2" type="noConversion"/>
  </si>
  <si>
    <t>E59753777111</t>
    <phoneticPr fontId="2" type="noConversion"/>
  </si>
  <si>
    <t>[제 54호] 시스템 박스  Con'매입용 [개]</t>
  </si>
  <si>
    <t>5935A067031</t>
    <phoneticPr fontId="2" type="noConversion"/>
  </si>
  <si>
    <t>E59350067031</t>
    <phoneticPr fontId="2" type="noConversion"/>
  </si>
  <si>
    <t>[제 55호] 정션 박스  100*100*50 [개]</t>
  </si>
  <si>
    <t>6145F137894</t>
    <phoneticPr fontId="2" type="noConversion"/>
  </si>
  <si>
    <t>E61455137894</t>
    <phoneticPr fontId="2" type="noConversion"/>
  </si>
  <si>
    <t>[제 56호] 풀박스  150×150×100 [개]</t>
  </si>
  <si>
    <t>5975D857031</t>
    <phoneticPr fontId="2" type="noConversion"/>
  </si>
  <si>
    <t>E59753857031</t>
    <phoneticPr fontId="2" type="noConversion"/>
  </si>
  <si>
    <t>[제 57호] 박스용 구멍따기  각종두께 [개소]</t>
  </si>
  <si>
    <t>56951001324</t>
    <phoneticPr fontId="2" type="noConversion"/>
  </si>
  <si>
    <t>EA1000001324</t>
    <phoneticPr fontId="2" type="noConversion"/>
  </si>
  <si>
    <t>[제 58호] 450/750V 내열비닐절연전선  HFIX 1.78mm(2.5㎟) [M]</t>
  </si>
  <si>
    <t>56959000005</t>
    <phoneticPr fontId="2" type="noConversion"/>
  </si>
  <si>
    <t>E56959000005</t>
    <phoneticPr fontId="2" type="noConversion"/>
  </si>
  <si>
    <t>[제 59호] 450/750V 내열비닐절연전선  HFIX 2.25mm(4㎟) [M]</t>
  </si>
  <si>
    <t>E145A667003</t>
    <phoneticPr fontId="2" type="noConversion"/>
  </si>
  <si>
    <t>EE1450667003</t>
    <phoneticPr fontId="2" type="noConversion"/>
  </si>
  <si>
    <t>[제 60호] 접지용비닐절연전선(F-GV)  4㎟ [M]</t>
  </si>
  <si>
    <t>E145A927202</t>
    <phoneticPr fontId="2" type="noConversion"/>
  </si>
  <si>
    <t>EE1450927202</t>
    <phoneticPr fontId="2" type="noConversion"/>
  </si>
  <si>
    <t>[제 61호] 접지용비닐절연전선(F-GV)  6㎟ [M]</t>
  </si>
  <si>
    <t>E145A927203</t>
    <phoneticPr fontId="2" type="noConversion"/>
  </si>
  <si>
    <t>EE1450927203</t>
    <phoneticPr fontId="2" type="noConversion"/>
  </si>
  <si>
    <t>[제 62호] 접지용비닐절연전선(F-GV)  10㎟ [M]</t>
  </si>
  <si>
    <t>E145A927204</t>
    <phoneticPr fontId="2" type="noConversion"/>
  </si>
  <si>
    <t>EE1450927204</t>
    <phoneticPr fontId="2" type="noConversion"/>
  </si>
  <si>
    <t>[제 63호] 접지용비닐절연전선(F-GV)  16㎟ [M]</t>
  </si>
  <si>
    <t>E145A927205</t>
    <phoneticPr fontId="2" type="noConversion"/>
  </si>
  <si>
    <t>EE1450927205</t>
    <phoneticPr fontId="2" type="noConversion"/>
  </si>
  <si>
    <t>[제 64호] 접지용비닐절연전선(F-GV)  35㎟ [M]</t>
  </si>
  <si>
    <t>E145A927208</t>
    <phoneticPr fontId="2" type="noConversion"/>
  </si>
  <si>
    <t>EE1450927208</t>
    <phoneticPr fontId="2" type="noConversion"/>
  </si>
  <si>
    <t>[제 65호] 접지용비닐절연전선(F-GV)  50㎟ [M]</t>
  </si>
  <si>
    <t>E145A927209</t>
    <phoneticPr fontId="2" type="noConversion"/>
  </si>
  <si>
    <t>EE1450927209</t>
    <phoneticPr fontId="2" type="noConversion"/>
  </si>
  <si>
    <t>[제 66호] 접지용비닐절연전선(F-GV)  95㎟ [M]</t>
  </si>
  <si>
    <t>E145A927212</t>
    <phoneticPr fontId="2" type="noConversion"/>
  </si>
  <si>
    <t>EE1450927212</t>
    <phoneticPr fontId="2" type="noConversion"/>
  </si>
  <si>
    <t>[제 67호] 접지용비닐절연전선(F-GV)  120㎟ [M]</t>
  </si>
  <si>
    <t>E145A927213</t>
    <phoneticPr fontId="2" type="noConversion"/>
  </si>
  <si>
    <t>EE1450927213</t>
    <phoneticPr fontId="2" type="noConversion"/>
  </si>
  <si>
    <t>[제 68호] 폴리에틸렌 난연케이블  F-CV 1C 25㎟ 4열동시1열당 [m]</t>
  </si>
  <si>
    <t>ELD67111302</t>
    <phoneticPr fontId="2" type="noConversion"/>
  </si>
  <si>
    <t>ELD671113002</t>
    <phoneticPr fontId="2" type="noConversion"/>
  </si>
  <si>
    <t>[제 69호] 폴리에틸렌 난연케이블  F-CV 1C 35㎟ 4열동시1열당 [m]</t>
  </si>
  <si>
    <t>ELD68111302</t>
    <phoneticPr fontId="2" type="noConversion"/>
  </si>
  <si>
    <t>ELD681113002</t>
    <phoneticPr fontId="2" type="noConversion"/>
  </si>
  <si>
    <t>[제 70호] 폴리에틸렌 난연케이블  F-CV 1C 70㎟ 4열동시1열당 [m]</t>
  </si>
  <si>
    <t>ELE61111302</t>
    <phoneticPr fontId="2" type="noConversion"/>
  </si>
  <si>
    <t>ELE611113002</t>
    <phoneticPr fontId="2" type="noConversion"/>
  </si>
  <si>
    <t>[제 71호] 폴리에틸렌 난연케이블  F-CV 1C 95㎟ 3열동시1열당 [m]</t>
  </si>
  <si>
    <t>ELE62111202</t>
    <phoneticPr fontId="2" type="noConversion"/>
  </si>
  <si>
    <t>ELE621112002</t>
    <phoneticPr fontId="2" type="noConversion"/>
  </si>
  <si>
    <t>[제 72호] 폴리에틸렌 난연케이블(옥외)  F-CV 1C×95㎟ 3열동시1열당 [M]</t>
  </si>
  <si>
    <t>56959000047</t>
    <phoneticPr fontId="2" type="noConversion"/>
  </si>
  <si>
    <t>E56959000047</t>
    <phoneticPr fontId="2" type="noConversion"/>
  </si>
  <si>
    <t>[제 73호] 폴리에틸렌 난연케이블(옥외)  F-CV 1C×185㎟ 4열동시1열당 [M]</t>
  </si>
  <si>
    <t>56959000048</t>
    <phoneticPr fontId="2" type="noConversion"/>
  </si>
  <si>
    <t>E56959000048</t>
    <phoneticPr fontId="2" type="noConversion"/>
  </si>
  <si>
    <t>[제 74호] 폴리에틸렌 난연케이블  F-CV 1C 240㎟ 4열동시1열당 [m]</t>
  </si>
  <si>
    <t>ELE66111302</t>
    <phoneticPr fontId="2" type="noConversion"/>
  </si>
  <si>
    <t>ELE661113002</t>
    <phoneticPr fontId="2" type="noConversion"/>
  </si>
  <si>
    <t>[제 75호] 폴리에틸렌 난연케이블(옥외)  F-CV 1C×240㎟ 4열동시1열당 [M]</t>
  </si>
  <si>
    <t>56959000049</t>
    <phoneticPr fontId="2" type="noConversion"/>
  </si>
  <si>
    <t>E56959000049</t>
    <phoneticPr fontId="2" type="noConversion"/>
  </si>
  <si>
    <t>[제 76호] 폴리에틸렌 난연케이블  F-CV 1C 300㎟ 4열동시1열당 [m]</t>
  </si>
  <si>
    <t>ELE67111302</t>
    <phoneticPr fontId="2" type="noConversion"/>
  </si>
  <si>
    <t>ELE671113002</t>
    <phoneticPr fontId="2" type="noConversion"/>
  </si>
  <si>
    <t>[제 77호] 폴리에틸렌 난연케이블(옥외)  F-CV 1C×300㎟ 4열동시1열당 [M]</t>
  </si>
  <si>
    <t>56959000050</t>
    <phoneticPr fontId="2" type="noConversion"/>
  </si>
  <si>
    <t>E56959000050</t>
    <phoneticPr fontId="2" type="noConversion"/>
  </si>
  <si>
    <t>[제 78호] 폴리에틸렌 난연케이블  0.6/1kv F-CV 2C×4㎟ [M]</t>
  </si>
  <si>
    <t>E145A287522</t>
    <phoneticPr fontId="2" type="noConversion"/>
  </si>
  <si>
    <t>EE1450287522</t>
    <phoneticPr fontId="2" type="noConversion"/>
  </si>
  <si>
    <t>[제 79호] 폴리에틸렌 난연케이블(옥외)  F-CV 2C×4㎟ [M]</t>
  </si>
  <si>
    <t>56959000051</t>
    <phoneticPr fontId="2" type="noConversion"/>
  </si>
  <si>
    <t>E56959000051</t>
    <phoneticPr fontId="2" type="noConversion"/>
  </si>
  <si>
    <t>[제 80호] 폴리에틸렌 난연케이블  0.6/1kv F-CV 2C×10㎟ [M]</t>
  </si>
  <si>
    <t>E145A287524</t>
    <phoneticPr fontId="2" type="noConversion"/>
  </si>
  <si>
    <t>EE1450287524</t>
    <phoneticPr fontId="2" type="noConversion"/>
  </si>
  <si>
    <t>[제 81호] 폴리에틸렌 난연케이블(옥외)  F-CV 2C×10㎟ [M]</t>
  </si>
  <si>
    <t>56959000052</t>
    <phoneticPr fontId="2" type="noConversion"/>
  </si>
  <si>
    <t>E56959000052</t>
    <phoneticPr fontId="2" type="noConversion"/>
  </si>
  <si>
    <t>[제 82호] 폴리에틸렌 난연케이블  0.6/1kv F-CV 4C×2.5㎟ [M]</t>
  </si>
  <si>
    <t>E145A287561</t>
    <phoneticPr fontId="2" type="noConversion"/>
  </si>
  <si>
    <t>EE1450287561</t>
    <phoneticPr fontId="2" type="noConversion"/>
  </si>
  <si>
    <t>[제 83호] 폴리에틸렌 난연케이블  0.6/1kv F-CV 4C×4㎟ [M]</t>
  </si>
  <si>
    <t>E145A287562</t>
    <phoneticPr fontId="2" type="noConversion"/>
  </si>
  <si>
    <t>EE1450287562</t>
    <phoneticPr fontId="2" type="noConversion"/>
  </si>
  <si>
    <t>[제 84호] 폴리에틸렌 난연케이블  0.6/1kv F-CV 4C×6㎟ [M]</t>
  </si>
  <si>
    <t>E145A287563</t>
    <phoneticPr fontId="2" type="noConversion"/>
  </si>
  <si>
    <t>EE1450287563</t>
    <phoneticPr fontId="2" type="noConversion"/>
  </si>
  <si>
    <t>[제 85호] 폴리에틸렌 난연케이블  0.6/1kv F-CV 4C×10㎟ [M]</t>
  </si>
  <si>
    <t>E145A287564</t>
    <phoneticPr fontId="2" type="noConversion"/>
  </si>
  <si>
    <t>EE1450287564</t>
    <phoneticPr fontId="2" type="noConversion"/>
  </si>
  <si>
    <t>[제 86호] 폴리에틸렌 난연케이블  0.6/1kv F-CV 4C×16㎟ [M]</t>
  </si>
  <si>
    <t>E145A287565</t>
    <phoneticPr fontId="2" type="noConversion"/>
  </si>
  <si>
    <t>EE1450287565</t>
    <phoneticPr fontId="2" type="noConversion"/>
  </si>
  <si>
    <t>[제 87호] 가요성알루미늄피일체형케이블  2.5sq/3c [M.]</t>
  </si>
  <si>
    <t>56959000006</t>
    <phoneticPr fontId="2" type="noConversion"/>
  </si>
  <si>
    <t>E56959000006</t>
    <phoneticPr fontId="2" type="noConversion"/>
  </si>
  <si>
    <t>[제 88호] UTP 케이블  Cat.6 0.5mm 4P [M]</t>
  </si>
  <si>
    <t>6145C167502</t>
    <phoneticPr fontId="2" type="noConversion"/>
  </si>
  <si>
    <t>E61452167502</t>
    <phoneticPr fontId="2" type="noConversion"/>
  </si>
  <si>
    <t>[제 89호] 실드통신케이블  RS485 2P [M]</t>
  </si>
  <si>
    <t>56959000010</t>
    <phoneticPr fontId="2" type="noConversion"/>
  </si>
  <si>
    <t>E56959000010</t>
    <phoneticPr fontId="2" type="noConversion"/>
  </si>
  <si>
    <t>[제 90호] 러그단자  동관단자 2 HOLE 70 ㎟ [개]</t>
  </si>
  <si>
    <t>E940A177026</t>
    <phoneticPr fontId="2" type="noConversion"/>
  </si>
  <si>
    <t>EE9400177026</t>
    <phoneticPr fontId="2" type="noConversion"/>
  </si>
  <si>
    <t>[제 91호] 러그단자  동관단자 2 HOLE 95 ㎟ [개]</t>
  </si>
  <si>
    <t>E940A177027</t>
    <phoneticPr fontId="2" type="noConversion"/>
  </si>
  <si>
    <t>EE9400177027</t>
    <phoneticPr fontId="2" type="noConversion"/>
  </si>
  <si>
    <t>[제 92호] 러그단자  동관단자 2 HOLE 185 ㎟ [개]</t>
  </si>
  <si>
    <t>E940A177029</t>
    <phoneticPr fontId="2" type="noConversion"/>
  </si>
  <si>
    <t>EE9400177029</t>
    <phoneticPr fontId="2" type="noConversion"/>
  </si>
  <si>
    <t>[제 93호] 러그단자  동관단자 2 HOLE 240 ㎟ [개]</t>
  </si>
  <si>
    <t>E940A177030</t>
    <phoneticPr fontId="2" type="noConversion"/>
  </si>
  <si>
    <t>EE9400177030</t>
    <phoneticPr fontId="2" type="noConversion"/>
  </si>
  <si>
    <t>[제 94호] 압착단자  R형동선 나압착 16 ㎟ [개]</t>
  </si>
  <si>
    <t>E940A267006</t>
    <phoneticPr fontId="2" type="noConversion"/>
  </si>
  <si>
    <t>EE9400267006</t>
    <phoneticPr fontId="2" type="noConversion"/>
  </si>
  <si>
    <t>[제 95호] 압착단자  R형동선 나압착 25 ㎟ [개]</t>
  </si>
  <si>
    <t>E940A267007</t>
    <phoneticPr fontId="2" type="noConversion"/>
  </si>
  <si>
    <t>EE9400267007</t>
    <phoneticPr fontId="2" type="noConversion"/>
  </si>
  <si>
    <t>[제 96호] 압착단자  R형동선 나압착 35 ㎟ [개]</t>
  </si>
  <si>
    <t>E940A267008</t>
    <phoneticPr fontId="2" type="noConversion"/>
  </si>
  <si>
    <t>EE9400267008</t>
    <phoneticPr fontId="2" type="noConversion"/>
  </si>
  <si>
    <t>[제 97호] 러그단자(접지)  동관단자 2 HOLE 95 ㎟ [개]</t>
  </si>
  <si>
    <t>56959000011</t>
    <phoneticPr fontId="2" type="noConversion"/>
  </si>
  <si>
    <t>E56959000011</t>
    <phoneticPr fontId="2" type="noConversion"/>
  </si>
  <si>
    <t>[제 98호] 러그단자(접지)  동관단자 2 HOLE 120 ㎟ [개]</t>
  </si>
  <si>
    <t>56959000012</t>
    <phoneticPr fontId="2" type="noConversion"/>
  </si>
  <si>
    <t>E56959000012</t>
    <phoneticPr fontId="2" type="noConversion"/>
  </si>
  <si>
    <t>[제 99호] 압착단자(접지)  R형동선 나압착 16 ㎟ [개]</t>
  </si>
  <si>
    <t>56959000013</t>
    <phoneticPr fontId="2" type="noConversion"/>
  </si>
  <si>
    <t>E56959000013</t>
    <phoneticPr fontId="2" type="noConversion"/>
  </si>
  <si>
    <t>[제 100호] 압착단자(접지)  R형동선 나압착 35 ㎟ [개]</t>
  </si>
  <si>
    <t>56959000014</t>
    <phoneticPr fontId="2" type="noConversion"/>
  </si>
  <si>
    <t>E56959000014</t>
    <phoneticPr fontId="2" type="noConversion"/>
  </si>
  <si>
    <t>[제 101호] 압착단자(접지)  R형동선 나압착 50 ㎟ [개]</t>
  </si>
  <si>
    <t>56959000015</t>
    <phoneticPr fontId="2" type="noConversion"/>
  </si>
  <si>
    <t>E56959000015</t>
    <phoneticPr fontId="2" type="noConversion"/>
  </si>
  <si>
    <t>[제 102호] 매입스위치  15A, 250V 1로1구 [개]</t>
  </si>
  <si>
    <t>5930B517001</t>
    <phoneticPr fontId="2" type="noConversion"/>
  </si>
  <si>
    <t>E59301517001</t>
    <phoneticPr fontId="2" type="noConversion"/>
  </si>
  <si>
    <t>[제 103호] 매입스위치  15A, 250V 1로2구 [개]</t>
  </si>
  <si>
    <t>5930B517002</t>
    <phoneticPr fontId="2" type="noConversion"/>
  </si>
  <si>
    <t>E59301517002</t>
    <phoneticPr fontId="2" type="noConversion"/>
  </si>
  <si>
    <t>[제 104호] 매입스위치  15A, 250V 1로3구 [개]</t>
  </si>
  <si>
    <t>5930B517003</t>
    <phoneticPr fontId="2" type="noConversion"/>
  </si>
  <si>
    <t>E59301517003</t>
    <phoneticPr fontId="2" type="noConversion"/>
  </si>
  <si>
    <t>[제 105호] 매입스위치  15A, 250V 1로4구 [개]</t>
  </si>
  <si>
    <t>5930B517004</t>
    <phoneticPr fontId="2" type="noConversion"/>
  </si>
  <si>
    <t>E59301517004</t>
    <phoneticPr fontId="2" type="noConversion"/>
  </si>
  <si>
    <t>[제 106호] 매입스위치  15A, 250V 1로5구 [개]</t>
  </si>
  <si>
    <t>5930B517005</t>
    <phoneticPr fontId="2" type="noConversion"/>
  </si>
  <si>
    <t>E59301517005</t>
    <phoneticPr fontId="2" type="noConversion"/>
  </si>
  <si>
    <t>[제 107호] 일괄소등스위치  1회로 [개]</t>
  </si>
  <si>
    <t>56959000007</t>
    <phoneticPr fontId="2" type="noConversion"/>
  </si>
  <si>
    <t>E56959000007</t>
    <phoneticPr fontId="2" type="noConversion"/>
  </si>
  <si>
    <t>[제 108호] 재실감지센서 [개]</t>
  </si>
  <si>
    <t>56959000008</t>
    <phoneticPr fontId="2" type="noConversion"/>
  </si>
  <si>
    <t>E56959000008</t>
    <phoneticPr fontId="2" type="noConversion"/>
  </si>
  <si>
    <t>[제 109호] 대기전력차단콘센트  2구 [개]</t>
  </si>
  <si>
    <t>56959000032</t>
    <phoneticPr fontId="2" type="noConversion"/>
  </si>
  <si>
    <t>E56959000032</t>
    <phoneticPr fontId="2" type="noConversion"/>
  </si>
  <si>
    <t>[제 110호] 콘센트  매입-접지형, 15A 250V 2구 [개]</t>
  </si>
  <si>
    <t>5935A317206</t>
    <phoneticPr fontId="2" type="noConversion"/>
  </si>
  <si>
    <t>E59350317206</t>
    <phoneticPr fontId="2" type="noConversion"/>
  </si>
  <si>
    <t>[제 111호] 방우콘센트  매입-접지형, 15A 250V 1구 [개]</t>
  </si>
  <si>
    <t>5935A317207</t>
    <phoneticPr fontId="2" type="noConversion"/>
  </si>
  <si>
    <t>E59350317207</t>
    <phoneticPr fontId="2" type="noConversion"/>
  </si>
  <si>
    <t>[제 112호] 접지단자함  SUS, 1 CCT [EA]</t>
  </si>
  <si>
    <t>5975A430001</t>
    <phoneticPr fontId="2" type="noConversion"/>
  </si>
  <si>
    <t>E59750430001</t>
    <phoneticPr fontId="2" type="noConversion"/>
  </si>
  <si>
    <t>[제 113호] 접지단자함  SUS, 3 CCT [EA]</t>
  </si>
  <si>
    <t>5975A430003</t>
    <phoneticPr fontId="2" type="noConversion"/>
  </si>
  <si>
    <t>E59750430003</t>
    <phoneticPr fontId="2" type="noConversion"/>
  </si>
  <si>
    <t>[제 114호] 접지설비  주민자치센터 [식]</t>
  </si>
  <si>
    <t>56959000053</t>
    <phoneticPr fontId="2" type="noConversion"/>
  </si>
  <si>
    <t>E56959000053</t>
    <phoneticPr fontId="2" type="noConversion"/>
  </si>
  <si>
    <t>[제 115호] 접지설비  행정복지센터 [식]</t>
  </si>
  <si>
    <t>56959000054</t>
    <phoneticPr fontId="2" type="noConversion"/>
  </si>
  <si>
    <t>E56959000054</t>
    <phoneticPr fontId="2" type="noConversion"/>
  </si>
  <si>
    <t>[제 116호] 피뢰설비  행정복지센터 [식]</t>
  </si>
  <si>
    <t>56959000055</t>
    <phoneticPr fontId="2" type="noConversion"/>
  </si>
  <si>
    <t>E56959000055</t>
    <phoneticPr fontId="2" type="noConversion"/>
  </si>
  <si>
    <t>[제 117호] 조명기구(L-A)  매입등 LED 40W [EA]</t>
  </si>
  <si>
    <t>56959000025</t>
    <phoneticPr fontId="2" type="noConversion"/>
  </si>
  <si>
    <t>E56959000025</t>
    <phoneticPr fontId="2" type="noConversion"/>
  </si>
  <si>
    <t>[제 118호] 조명기구(L-B)  매입등(방습) LED 40W [EA]</t>
  </si>
  <si>
    <t>56959000026</t>
    <phoneticPr fontId="2" type="noConversion"/>
  </si>
  <si>
    <t>E56959000026</t>
    <phoneticPr fontId="2" type="noConversion"/>
  </si>
  <si>
    <t>[제 119호] 조명기구(L-D)  D/L LED 15W [EA]</t>
  </si>
  <si>
    <t>56959000027</t>
    <phoneticPr fontId="2" type="noConversion"/>
  </si>
  <si>
    <t>E56959000027</t>
    <phoneticPr fontId="2" type="noConversion"/>
  </si>
  <si>
    <t>[제 120호] 조명기구(L-E)  센서직부등 LED 12W [EA]</t>
  </si>
  <si>
    <t>56959000028</t>
    <phoneticPr fontId="2" type="noConversion"/>
  </si>
  <si>
    <t>E56959000028</t>
    <phoneticPr fontId="2" type="noConversion"/>
  </si>
  <si>
    <t>[제 121호] 조명기구(L-F)  원형직부등 LED 12W [EA]</t>
  </si>
  <si>
    <t>56959000029</t>
    <phoneticPr fontId="2" type="noConversion"/>
  </si>
  <si>
    <t>E56959000029</t>
    <phoneticPr fontId="2" type="noConversion"/>
  </si>
  <si>
    <t>[제 122호] 조명기구(L-G)  컵벽부등 LED 10W [EA]</t>
  </si>
  <si>
    <t>56959000030</t>
    <phoneticPr fontId="2" type="noConversion"/>
  </si>
  <si>
    <t>E56959000030</t>
    <phoneticPr fontId="2" type="noConversion"/>
  </si>
  <si>
    <t>[제 123호] 조명기구(L-H)  직부등 LED 40W [EA]</t>
  </si>
  <si>
    <t>56959000044</t>
    <phoneticPr fontId="2" type="noConversion"/>
  </si>
  <si>
    <t>E56959000044</t>
    <phoneticPr fontId="2" type="noConversion"/>
  </si>
  <si>
    <t>[제 124호] 조명기구(OL)  옥외보안등 LED 50W [EA]</t>
  </si>
  <si>
    <t>56959000031</t>
    <phoneticPr fontId="2" type="noConversion"/>
  </si>
  <si>
    <t>E56959000031</t>
    <phoneticPr fontId="2" type="noConversion"/>
  </si>
  <si>
    <t>[제 125호] 등기구보강  매입 LED 45W이하 [EA]</t>
  </si>
  <si>
    <t>56951001820</t>
    <phoneticPr fontId="2" type="noConversion"/>
  </si>
  <si>
    <t>EA1000001820</t>
    <phoneticPr fontId="2" type="noConversion"/>
  </si>
  <si>
    <t>[제 126호] 가로등 중공기초(정방형)  500x840x800 [개소]</t>
  </si>
  <si>
    <t>56951001908</t>
    <phoneticPr fontId="2" type="noConversion"/>
  </si>
  <si>
    <t>EA1000001908</t>
    <phoneticPr fontId="2" type="noConversion"/>
  </si>
  <si>
    <t>[제 127호] 가로등 건주 기계화 시공  일반 5m-7m [개소]</t>
  </si>
  <si>
    <t>56951002000</t>
    <phoneticPr fontId="2" type="noConversion"/>
  </si>
  <si>
    <t>EA1000002000</t>
    <phoneticPr fontId="2" type="noConversion"/>
  </si>
  <si>
    <t>[제 128호] 다기능접속함 [면]</t>
  </si>
  <si>
    <t>56959000009</t>
    <phoneticPr fontId="2" type="noConversion"/>
  </si>
  <si>
    <t>E56959000009</t>
    <phoneticPr fontId="2" type="noConversion"/>
  </si>
  <si>
    <t>[제 129호] 분전반  LM-1 [면]</t>
  </si>
  <si>
    <t>56959000033</t>
    <phoneticPr fontId="2" type="noConversion"/>
  </si>
  <si>
    <t>E56959000033</t>
    <phoneticPr fontId="2" type="noConversion"/>
  </si>
  <si>
    <t>[제 130호] 분전반  LA-1 [면]</t>
  </si>
  <si>
    <t>56959000034</t>
    <phoneticPr fontId="2" type="noConversion"/>
  </si>
  <si>
    <t>E56959000034</t>
    <phoneticPr fontId="2" type="noConversion"/>
  </si>
  <si>
    <t>[제 131호] 분전반  LB-1 [면]</t>
  </si>
  <si>
    <t>56959000035</t>
    <phoneticPr fontId="2" type="noConversion"/>
  </si>
  <si>
    <t>E56959000035</t>
    <phoneticPr fontId="2" type="noConversion"/>
  </si>
  <si>
    <t>[제 132호] 분전반  LA-2 [면]</t>
  </si>
  <si>
    <t>56959000036</t>
    <phoneticPr fontId="2" type="noConversion"/>
  </si>
  <si>
    <t>E56959000036</t>
    <phoneticPr fontId="2" type="noConversion"/>
  </si>
  <si>
    <t>[제 133호] 분전반  LA-민원실 [면]</t>
  </si>
  <si>
    <t>56959000037</t>
    <phoneticPr fontId="2" type="noConversion"/>
  </si>
  <si>
    <t>E56959000037</t>
    <phoneticPr fontId="2" type="noConversion"/>
  </si>
  <si>
    <t>[제 134호] 분전반  LA-통신실 [면]</t>
  </si>
  <si>
    <t>56959000038</t>
    <phoneticPr fontId="2" type="noConversion"/>
  </si>
  <si>
    <t>E56959000038</t>
    <phoneticPr fontId="2" type="noConversion"/>
  </si>
  <si>
    <t>[제 135호] 분전반  LB-창고 [면]</t>
  </si>
  <si>
    <t>56959000039</t>
    <phoneticPr fontId="2" type="noConversion"/>
  </si>
  <si>
    <t>E56959000039</t>
    <phoneticPr fontId="2" type="noConversion"/>
  </si>
  <si>
    <t>[제 136호] 분전반  RB-RF-OAC [면]</t>
  </si>
  <si>
    <t>56959000040</t>
    <phoneticPr fontId="2" type="noConversion"/>
  </si>
  <si>
    <t>E56959000040</t>
    <phoneticPr fontId="2" type="noConversion"/>
  </si>
  <si>
    <t>[제 137호] 분전반  PA-RF-OAC [면]</t>
  </si>
  <si>
    <t>56959000041</t>
    <phoneticPr fontId="2" type="noConversion"/>
  </si>
  <si>
    <t>E56959000041</t>
    <phoneticPr fontId="2" type="noConversion"/>
  </si>
  <si>
    <t>[제 138호] 분전반  LB-주방 [면]</t>
  </si>
  <si>
    <t>56959000042</t>
    <phoneticPr fontId="2" type="noConversion"/>
  </si>
  <si>
    <t>E56959000042</t>
    <phoneticPr fontId="2" type="noConversion"/>
  </si>
  <si>
    <t>[제 139호] 분전반  EV-OUT [면]</t>
  </si>
  <si>
    <t>56959000043</t>
    <phoneticPr fontId="2" type="noConversion"/>
  </si>
  <si>
    <t>E56959000043</t>
    <phoneticPr fontId="2" type="noConversion"/>
  </si>
  <si>
    <t>[제 140호] 분전반  PA-ELEV1 [면]</t>
  </si>
  <si>
    <t>56959000045</t>
    <phoneticPr fontId="2" type="noConversion"/>
  </si>
  <si>
    <t>E56959000045</t>
    <phoneticPr fontId="2" type="noConversion"/>
  </si>
  <si>
    <t>[제 141호] 분전반  LA-1,2-SIGN [면]</t>
  </si>
  <si>
    <t>56959000046</t>
    <phoneticPr fontId="2" type="noConversion"/>
  </si>
  <si>
    <t>E56959000046</t>
    <phoneticPr fontId="2" type="noConversion"/>
  </si>
  <si>
    <t>1095</t>
  </si>
  <si>
    <t>[ 호저면 행정복지센터 신축공사 ]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</si>
  <si>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</si>
  <si>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</si>
  <si>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</si>
  <si>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</si>
  <si>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</si>
  <si>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</si>
  <si>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</si>
  <si>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</si>
  <si>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</si>
  <si>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</si>
  <si>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</si>
  <si>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</si>
  <si>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</si>
  <si>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</si>
  <si>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</si>
  <si>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</si>
  <si>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0201</t>
  </si>
  <si>
    <t>0202</t>
  </si>
  <si>
    <t>0203</t>
  </si>
  <si>
    <t>0301</t>
  </si>
  <si>
    <t>0302</t>
  </si>
  <si>
    <t>0303</t>
  </si>
  <si>
    <t>1.전기공사::1-1.행정복지센터::1-1-1.옥외보안등설비공사</t>
  </si>
  <si>
    <t>1.전기공사::1-1.행정복지센터::1-1-2.전력간선설비공사</t>
  </si>
  <si>
    <t>1.전기공사::1-1.행정복지센터::1-1-3.동력설비공사</t>
  </si>
  <si>
    <t>1.전기공사::1-1.행정복지센터::1-1-4.전등설비공사</t>
  </si>
  <si>
    <t>1.전기공사::1-1.행정복지센터::1-1-5.전열설비공사</t>
  </si>
  <si>
    <t>1.전기공사::1-1.행정복지센터::1-1-6.접지및피뢰설비공사</t>
  </si>
  <si>
    <t>1.전기공사::1-1.행정복지센터::1-1-7.태양광발전설비공사</t>
  </si>
  <si>
    <t>1.전기공사::1-1.행정복지센터::1-1-8.원격검침설비공사</t>
  </si>
  <si>
    <t>1.전기공사::1-2.주민자치센터::1-2-1.전력간선설비공사</t>
  </si>
  <si>
    <t>1.전기공사::1-2.주민자치센터::1-2-2.동력설비공사</t>
  </si>
  <si>
    <t>1.전기공사::1-2.주민자치센터::1-2-3.전등설비공사</t>
  </si>
  <si>
    <t>1.전기공사::1-2.주민자치센터::1-2-4.전열설비공사</t>
  </si>
  <si>
    <t>1.전기공사::1-2.주민자치센터::1-2-5.바닥난방설비공사</t>
  </si>
  <si>
    <t>1.전기공사::1-2.주민자치센터::1-2-6.접지설비공사</t>
  </si>
  <si>
    <t>1.전기공사::1-2.주민자치센터::1-2-7.전기차충전설비공사</t>
  </si>
  <si>
    <t>1.전기공사::1-2.주민자치센터::1-2-8.원격검침설비공사</t>
  </si>
  <si>
    <t>2.관급자관급::2-1.태양광발전설비</t>
  </si>
  <si>
    <t>2.관급자관급::2-2.전기차충전설비</t>
  </si>
  <si>
    <t>2.관급자관급::2-3.원격검침설비</t>
  </si>
  <si>
    <t>3.도급자관급::3-1.분전반</t>
  </si>
  <si>
    <t>3.도급자관급::3-2.옥외보안등</t>
  </si>
  <si>
    <t>3.도급자관급::3-3.조명기구</t>
  </si>
  <si>
    <t>총줄수-&gt;</t>
  </si>
  <si>
    <t>783</t>
  </si>
  <si>
    <t>01</t>
  </si>
  <si>
    <t>1.전기공사</t>
  </si>
  <si>
    <t>Total</t>
  </si>
  <si>
    <t>02</t>
  </si>
  <si>
    <t>2.관급자관급</t>
  </si>
  <si>
    <t>03</t>
  </si>
  <si>
    <t>3.도급자관급</t>
  </si>
  <si>
    <t>0101</t>
  </si>
  <si>
    <t>1-1.행정복지센터</t>
  </si>
  <si>
    <t>0102</t>
  </si>
  <si>
    <t>1-2.주민자치센터</t>
  </si>
  <si>
    <t>호저면 행정복지센터 신축공사</t>
  </si>
  <si>
    <t>1.전기공사::1-1.행정복지센터</t>
  </si>
  <si>
    <t>1.전기공사::1-2.주민자치센터</t>
  </si>
  <si>
    <t>185</t>
  </si>
  <si>
    <t>관급자관급</t>
    <phoneticPr fontId="2" type="noConversion"/>
  </si>
  <si>
    <t>도급자관급</t>
    <phoneticPr fontId="2" type="noConversion"/>
  </si>
  <si>
    <t>본 파일은 이지테크에서 2번 옵션으로 만들었습니다.</t>
  </si>
  <si>
    <t>[ 호저면 행정복지센터 신축공사 ] - 단가조사서</t>
    <phoneticPr fontId="2" type="noConversion"/>
  </si>
  <si>
    <t>케이피엔지니어링</t>
    <phoneticPr fontId="2" type="noConversion"/>
  </si>
  <si>
    <t>접지용노무비</t>
    <phoneticPr fontId="2" type="noConversion"/>
  </si>
  <si>
    <t>[공사명]</t>
    <phoneticPr fontId="10" type="noConversion"/>
  </si>
  <si>
    <t>비             목</t>
    <phoneticPr fontId="13" type="noConversion"/>
  </si>
  <si>
    <t>금                        액</t>
    <phoneticPr fontId="14" type="noConversion"/>
  </si>
  <si>
    <t>구         성        비</t>
    <phoneticPr fontId="13" type="noConversion"/>
  </si>
  <si>
    <t>비        고</t>
    <phoneticPr fontId="13" type="noConversion"/>
  </si>
  <si>
    <t>추정가격 = 순공사원가</t>
    <phoneticPr fontId="2" type="noConversion"/>
  </si>
  <si>
    <t>재
료
비</t>
    <phoneticPr fontId="10" type="noConversion"/>
  </si>
  <si>
    <t>직      접         재      료      비</t>
  </si>
  <si>
    <t>추정금액 = 공급가액 + 부가세 + 도급자관급</t>
    <phoneticPr fontId="2" type="noConversion"/>
  </si>
  <si>
    <t>간      접         재      료      비</t>
  </si>
  <si>
    <t>작  업  설  ,  부  산  물  등 (△)</t>
  </si>
  <si>
    <t>직접노무비,경비 요율근거금액</t>
    <phoneticPr fontId="14" type="noConversion"/>
  </si>
  <si>
    <t>순</t>
    <phoneticPr fontId="14" type="noConversion"/>
  </si>
  <si>
    <t>[ 소                          계 ]</t>
  </si>
  <si>
    <t>안전관리비 요율근거금액</t>
    <phoneticPr fontId="14" type="noConversion"/>
  </si>
  <si>
    <t>노
무
비</t>
    <phoneticPr fontId="10" type="noConversion"/>
  </si>
  <si>
    <t>직      접         노      무      비</t>
  </si>
  <si>
    <t>일반관리비,이윤</t>
    <phoneticPr fontId="14" type="noConversion"/>
  </si>
  <si>
    <t>간      접         노      무      비</t>
  </si>
  <si>
    <t>직접노무비</t>
  </si>
  <si>
    <t>×</t>
  </si>
  <si>
    <t>퇴직공제근거금액</t>
    <phoneticPr fontId="14" type="noConversion"/>
  </si>
  <si>
    <t>공</t>
    <phoneticPr fontId="14" type="noConversion"/>
  </si>
  <si>
    <t>기          계          경          비</t>
  </si>
  <si>
    <t>산      재         보      험      료</t>
  </si>
  <si>
    <t>노무비</t>
  </si>
  <si>
    <t>사</t>
    <phoneticPr fontId="14" type="noConversion"/>
  </si>
  <si>
    <t>고      용         보      험      료</t>
  </si>
  <si>
    <t>경</t>
    <phoneticPr fontId="14" type="noConversion"/>
  </si>
  <si>
    <t>건      강         보      험      료</t>
  </si>
  <si>
    <t>공사기간 1개월(30일) 이상인 모든 건설공사</t>
  </si>
  <si>
    <t>노 인   장 기   요 양    보 험 료</t>
    <phoneticPr fontId="14" type="noConversion"/>
  </si>
  <si>
    <t>건강보험료</t>
    <phoneticPr fontId="14" type="noConversion"/>
  </si>
  <si>
    <t>연      금         보      험      료</t>
  </si>
  <si>
    <t>원</t>
    <phoneticPr fontId="14" type="noConversion"/>
  </si>
  <si>
    <t>퇴   직     공   제     부   금   비</t>
  </si>
  <si>
    <t>추정금액이 1억 이상인 건설공사</t>
    <phoneticPr fontId="2" type="noConversion"/>
  </si>
  <si>
    <t>산  업  안  전  보  건  관  리  비</t>
  </si>
  <si>
    <t>①과②비교후 적은 금액 적용</t>
    <phoneticPr fontId="14" type="noConversion"/>
  </si>
  <si>
    <t>총 공사금액(도급금액+도급자관급금액) 2천만원 이상 건설공사</t>
  </si>
  <si>
    <t>①</t>
  </si>
  <si>
    <t>((재료비+직노)</t>
    <phoneticPr fontId="14" type="noConversion"/>
  </si>
  <si>
    <t>+</t>
    <phoneticPr fontId="14" type="noConversion"/>
  </si>
  <si>
    <t>) ×</t>
    <phoneticPr fontId="14" type="noConversion"/>
  </si>
  <si>
    <t>가</t>
    <phoneticPr fontId="14" type="noConversion"/>
  </si>
  <si>
    <t>②</t>
  </si>
  <si>
    <t>(재료비+직노+관급자재비(도급자/1.1))</t>
    <phoneticPr fontId="14" type="noConversion"/>
  </si>
  <si>
    <t>기          타          경          비</t>
  </si>
  <si>
    <t>(재료비+노무비)</t>
  </si>
  <si>
    <t>환      경         보      존      비</t>
  </si>
  <si>
    <t>비</t>
    <phoneticPr fontId="2" type="noConversion"/>
  </si>
  <si>
    <t>건설하도급대금지급보증서발급수수료</t>
  </si>
  <si>
    <t>석      면         부      담      금</t>
    <phoneticPr fontId="2" type="noConversion"/>
  </si>
  <si>
    <t>임   금     채   권     부   담   금</t>
    <phoneticPr fontId="2" type="noConversion"/>
  </si>
  <si>
    <t>계</t>
  </si>
  <si>
    <t>일        반         관        리        비</t>
    <phoneticPr fontId="14" type="noConversion"/>
  </si>
  <si>
    <t>이                                         윤</t>
    <phoneticPr fontId="14" type="noConversion"/>
  </si>
  <si>
    <t>(노무비+경비+일반관리비)</t>
    <phoneticPr fontId="14" type="noConversion"/>
  </si>
  <si>
    <t>공            급            가            액</t>
  </si>
  <si>
    <t>K열 가산요율 있을시 넣어야함(3년초과일 경우)</t>
    <phoneticPr fontId="2" type="noConversion"/>
  </si>
  <si>
    <t>부        가         가        치        세</t>
  </si>
  <si>
    <t>공급가액</t>
  </si>
  <si>
    <t>https://www.keea.or.kr/coop/main/damage.do</t>
    <phoneticPr fontId="2" type="noConversion"/>
  </si>
  <si>
    <t>[도                     급                     액]</t>
  </si>
  <si>
    <t>관  급  자  재  (관급자설치)</t>
    <phoneticPr fontId="14" type="noConversion"/>
  </si>
  <si>
    <t>VAT포함</t>
    <phoneticPr fontId="2" type="noConversion"/>
  </si>
  <si>
    <t>관  급  자  재  (도급자설치)</t>
    <phoneticPr fontId="14" type="noConversion"/>
  </si>
  <si>
    <t>관      급      공      사      비 (합 계)</t>
    <phoneticPr fontId="14" type="noConversion"/>
  </si>
  <si>
    <t>천단위이하절상</t>
    <phoneticPr fontId="2" type="noConversion"/>
  </si>
  <si>
    <t>한        전         불        입        금</t>
    <phoneticPr fontId="2" type="noConversion"/>
  </si>
  <si>
    <t>재    해    예    방    기    술    지    도    비</t>
    <phoneticPr fontId="2" type="noConversion"/>
  </si>
  <si>
    <t>[총            공            사              비]</t>
  </si>
  <si>
    <t>제비율</t>
    <phoneticPr fontId="14" type="noConversion"/>
  </si>
  <si>
    <t>한전불입금 및 사용전검사비</t>
  </si>
  <si>
    <t xml:space="preserve">  구               분</t>
  </si>
  <si>
    <t>기본금액</t>
  </si>
  <si>
    <t>단위</t>
  </si>
  <si>
    <t>수량</t>
  </si>
  <si>
    <t>합  계</t>
  </si>
  <si>
    <t>비 고</t>
  </si>
  <si>
    <t>1.한전불입금</t>
  </si>
  <si>
    <t>1) 기본공사비</t>
  </si>
  <si>
    <t>가공공급</t>
  </si>
  <si>
    <t>매 1계약에 대하여 계약전력 5kW까지</t>
  </si>
  <si>
    <t>저압</t>
  </si>
  <si>
    <t>건당</t>
  </si>
  <si>
    <t>* 저입인입 경우 기본 5kW 제외하고 적용.                                          * 예) 신청용량 30kW 경우 25kW만 적용.</t>
  </si>
  <si>
    <t>계약전력 5kW 초과분의 매 1kW에 대하여</t>
  </si>
  <si>
    <t>kW</t>
  </si>
  <si>
    <t>신증설 계약전력 매 1kW에 대하여</t>
  </si>
  <si>
    <t>고압 또는 특별고압</t>
  </si>
  <si>
    <t>지중공급</t>
  </si>
  <si>
    <t>소계</t>
  </si>
  <si>
    <t>2) 거리공사비</t>
  </si>
  <si>
    <t>기본거리를 초과하는 신설                      거리 매 1m에 대하여</t>
  </si>
  <si>
    <t>저압 단상</t>
  </si>
  <si>
    <t>* 기본거리(가공: 200m, 지중: 50m)를 초과하는 경우 거리공사비 별도로 추가됨.</t>
  </si>
  <si>
    <t>저압 삼상</t>
  </si>
  <si>
    <t>기본거리를 초과하는 신설                 거리 매 1m에 대하여</t>
  </si>
  <si>
    <t>3) 첨가거리공사비</t>
  </si>
  <si>
    <t>기본거리를 초과하는 첨가                 거리 매 1m에 대하여</t>
  </si>
  <si>
    <t>합계</t>
  </si>
  <si>
    <t>2.사용전검사비</t>
  </si>
  <si>
    <t>1) 수용설비</t>
  </si>
  <si>
    <t>기본료</t>
  </si>
  <si>
    <t>고압 300kW까지</t>
  </si>
  <si>
    <t>고압 300kW초과</t>
  </si>
  <si>
    <t>고압 1,000kW이상</t>
  </si>
  <si>
    <t>kW당 요금</t>
  </si>
  <si>
    <t>kW당</t>
  </si>
  <si>
    <t>* 구내배전설비 검사시는 기본료에 Kw당 요금의 2배합산적용.
 * 예비 용량 제외</t>
  </si>
  <si>
    <t>고압 1,000kW까지</t>
  </si>
  <si>
    <t>고압 1,001~100,000kW까지</t>
  </si>
  <si>
    <t>고압 100,000kW초과</t>
  </si>
  <si>
    <t>* 1000kw이상 2배합산</t>
  </si>
  <si>
    <t>2) 발전기공사</t>
  </si>
  <si>
    <t>용량 300kW까지</t>
  </si>
  <si>
    <t>* 수용설비 기본료 적용시 발전설비는 기본료는 제외임.</t>
  </si>
  <si>
    <t>용량 300kW초과</t>
  </si>
  <si>
    <t>용량 50,000kW초과</t>
  </si>
  <si>
    <t>500kW까지</t>
  </si>
  <si>
    <t>501~1,000kW까지</t>
  </si>
  <si>
    <t>1,001~5,000kW까지</t>
  </si>
  <si>
    <t>5,001~10,000kW까지</t>
  </si>
  <si>
    <t>10,000kW초과</t>
  </si>
  <si>
    <t>10,0000kW까지</t>
  </si>
  <si>
    <t>10,0000kW초과</t>
  </si>
  <si>
    <t>3) 태양광발전설비</t>
  </si>
  <si>
    <t>용량 20kW까지(저압계통연계)</t>
    <phoneticPr fontId="2" type="noConversion"/>
  </si>
  <si>
    <t>용량 20kW초과(저압계통연계)</t>
    <phoneticPr fontId="2" type="noConversion"/>
  </si>
  <si>
    <t>* 사용전검사비는 모두 적용.</t>
  </si>
  <si>
    <t>용량 500kW까지(특고압계통연계)</t>
    <phoneticPr fontId="2" type="noConversion"/>
  </si>
  <si>
    <t>용량 500kW초과(특고압계통연계)</t>
    <phoneticPr fontId="2" type="noConversion"/>
  </si>
  <si>
    <t>소계</t>
    <phoneticPr fontId="2" type="noConversion"/>
  </si>
  <si>
    <t>4) 연료전지</t>
    <phoneticPr fontId="2" type="noConversion"/>
  </si>
  <si>
    <t>용량 20kW까지</t>
    <phoneticPr fontId="2" type="noConversion"/>
  </si>
  <si>
    <t>용량 200kW까지</t>
    <phoneticPr fontId="2" type="noConversion"/>
  </si>
  <si>
    <t>용량 200kW초과</t>
    <phoneticPr fontId="2" type="noConversion"/>
  </si>
  <si>
    <t>5) 전기저장장치(ESS)</t>
    <phoneticPr fontId="2" type="noConversion"/>
  </si>
  <si>
    <t>용량 100kW까지</t>
    <phoneticPr fontId="2" type="noConversion"/>
  </si>
  <si>
    <t>용량 500kW까지</t>
    <phoneticPr fontId="2" type="noConversion"/>
  </si>
  <si>
    <t>용량 1000kW까지</t>
    <phoneticPr fontId="2" type="noConversion"/>
  </si>
  <si>
    <t>용량 1000kW초과</t>
    <phoneticPr fontId="2" type="noConversion"/>
  </si>
  <si>
    <t>합계(1+2)</t>
  </si>
  <si>
    <t>원</t>
  </si>
  <si>
    <t>부가가치세</t>
  </si>
  <si>
    <t>총계</t>
  </si>
  <si>
    <t>자료출처:</t>
  </si>
  <si>
    <t>한국전기안전공사협회 http://www.kesco.or.kr(사용전검사비)</t>
    <phoneticPr fontId="2" type="noConversion"/>
  </si>
  <si>
    <t xml:space="preserve"> </t>
  </si>
  <si>
    <t>한국전력공사 http://cyber.kepco.co.kr/ckepco/front/jsp/CY/D/C/CYDCHP00404.jsp (한전불입금)</t>
    <phoneticPr fontId="2" type="noConversion"/>
  </si>
  <si>
    <t>호저면 행정복지센터 신축공사</t>
    <phoneticPr fontId="2" type="noConversion"/>
  </si>
  <si>
    <t>공사명: 호저면 행정복지센터 신축공사</t>
  </si>
  <si>
    <t>▪ 수전전압: 380[V]    ▪ 수전용량: 300[kW]    ▪ 발전기용량:  000kW   ▪ 태양광발전용량:  38.4kW</t>
  </si>
  <si>
    <t>▪ 수전전압: 380[V]    ▪ 수전용량: 115[kW]    ▪ 발전기용량:  000kW   ▪ 태양광발전용량:  000kW</t>
    <phoneticPr fontId="2" type="noConversion"/>
  </si>
  <si>
    <t>급속충전기(100kW)</t>
    <phoneticPr fontId="2" type="noConversion"/>
  </si>
  <si>
    <t>볼라드</t>
    <phoneticPr fontId="2" type="noConversion"/>
  </si>
  <si>
    <t>전   기   공   사   손   해   배   상   공   제</t>
    <phoneticPr fontId="2" type="noConversion"/>
  </si>
  <si>
    <t>(총공사원가 + 도급자 관급자재)</t>
    <phoneticPr fontId="2" type="noConversion"/>
  </si>
  <si>
    <t>(최저공제료 : 20,000원)</t>
    <phoneticPr fontId="2" type="noConversion"/>
  </si>
  <si>
    <t>백원 미만절사</t>
    <phoneticPr fontId="2" type="noConversion"/>
  </si>
  <si>
    <t xml:space="preserve">     설 계 서 용 지 ( 갑 지 )</t>
    <phoneticPr fontId="2" type="noConversion"/>
  </si>
  <si>
    <t>과.장</t>
    <phoneticPr fontId="2" type="noConversion"/>
  </si>
  <si>
    <t>팀.장</t>
    <phoneticPr fontId="2" type="noConversion"/>
  </si>
  <si>
    <t>심사자</t>
    <phoneticPr fontId="2" type="noConversion"/>
  </si>
  <si>
    <t>설계자</t>
    <phoneticPr fontId="2" type="noConversion"/>
  </si>
  <si>
    <t>2026 년  07 월    일    설계</t>
    <phoneticPr fontId="2" type="noConversion"/>
  </si>
  <si>
    <t xml:space="preserve"> 2026 년</t>
    <phoneticPr fontId="2" type="noConversion"/>
  </si>
  <si>
    <t xml:space="preserve">         공사 개요 :  </t>
    <phoneticPr fontId="2" type="noConversion"/>
  </si>
  <si>
    <t>1. 전기 공사   1식.</t>
    <phoneticPr fontId="2" type="noConversion"/>
  </si>
  <si>
    <t xml:space="preserve">       총 공사비 :  </t>
    <phoneticPr fontId="2" type="noConversion"/>
  </si>
  <si>
    <t xml:space="preserve"> </t>
    <phoneticPr fontId="2" type="noConversion"/>
  </si>
  <si>
    <r>
      <t xml:space="preserve">      </t>
    </r>
    <r>
      <rPr>
        <sz val="11"/>
        <rFont val="돋움"/>
        <family val="3"/>
        <charset val="129"/>
      </rPr>
      <t xml:space="preserve">             </t>
    </r>
    <r>
      <rPr>
        <sz val="11"/>
        <rFont val="돋움"/>
        <family val="3"/>
        <charset val="129"/>
      </rPr>
      <t xml:space="preserve">   내  역</t>
    </r>
    <phoneticPr fontId="2" type="noConversion"/>
  </si>
  <si>
    <t xml:space="preserve"> 도급 예산액   </t>
    <phoneticPr fontId="2" type="noConversion"/>
  </si>
  <si>
    <t>계</t>
    <phoneticPr fontId="2" type="noConversion"/>
  </si>
  <si>
    <t>[ 호저면 행정복지센터 신축공사(전기)]</t>
    <phoneticPr fontId="2" type="noConversion"/>
  </si>
  <si>
    <t>호저면 행정복지센터 신축공사(전기)</t>
    <phoneticPr fontId="2" type="noConversion"/>
  </si>
  <si>
    <t xml:space="preserve"> 관급 공사비</t>
    <phoneticPr fontId="2" type="noConversion"/>
  </si>
  <si>
    <t>한전 불입금</t>
    <phoneticPr fontId="2" type="noConversion"/>
  </si>
  <si>
    <t>대영 채비</t>
    <phoneticPr fontId="2" type="noConversion"/>
  </si>
  <si>
    <t>주식회사 채웅-벤처나라</t>
    <phoneticPr fontId="2" type="noConversion"/>
  </si>
  <si>
    <t>조달 수수료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</si>
</sst>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1" formatCode="_-* #,##0_-;\-* #,##0_-;_-* &quot;-&quot;_-;_-@_-"/>
    <numFmt numFmtId="176" formatCode="#,##0_ "/>
    <numFmt numFmtId="177" formatCode="#,###"/>
    <numFmt numFmtId="178" formatCode="#,###;\-#,###"/>
    <numFmt numFmtId="179" formatCode="&quot;r금액 :&quot;\ #,##0"/>
    <numFmt numFmtId="180" formatCode="0.0%"/>
    <numFmt numFmtId="181" formatCode="0.000%"/>
    <numFmt numFmtId="182" formatCode="#,###&quot;:관급&quot;"/>
    <numFmt numFmtId="183" formatCode="#,##0.0_ "/>
    <numFmt numFmtId="184" formatCode="#,###&quot;원절삭&quot;"/>
    <numFmt numFmtId="185" formatCode="#,###.000\ &quot;%&quot;"/>
    <numFmt numFmtId="186" formatCode="#,##0_);[Red]\(#,##0\)"/>
    <numFmt numFmtId="187" formatCode="#,##0.0_);[Red]\(#,##0.0\)"/>
    <numFmt numFmtId="188" formatCode="0.00000%"/>
    <numFmt numFmtId="189" formatCode="\(&quot;₩&quot;\ #,##0\)\ &quot;원&quot;;[Red]\-&quot;₩&quot;#,##0"/>
    <numFmt numFmtId="190" formatCode="&quot;₩&quot;\ #,##0\ &quot;원&quot;;[Red]#,##0.000"/>
    <numFmt numFmtId="191" formatCode="_ * #,##0_ ;_ * \-#,##0_ ;_ * &quot;-&quot;_ ;_ @_ "/>
    <numFmt numFmtId="192" formatCode="_ * #,##0.00_ ;_ * &quot;₩&quot;&quot;₩&quot;&quot;₩&quot;&quot;₩&quot;&quot;₩&quot;&quot;₩&quot;&quot;₩&quot;\-#,##0.00_ ;_ * &quot;-&quot;??_ ;_ @_ "/>
    <numFmt numFmtId="193" formatCode="&quot;₩&quot;#,##0;[Red]&quot;₩&quot;&quot;₩&quot;&quot;₩&quot;&quot;₩&quot;&quot;₩&quot;&quot;₩&quot;&quot;₩&quot;&quot;₩&quot;\-#,##0"/>
    <numFmt numFmtId="194" formatCode="#,##0.00_ "/>
    <numFmt numFmtId="195" formatCode="\5\x0.0%"/>
    <numFmt numFmtId="196" formatCode="_ * #,##0.00_ ;_ * \-#,##0.00_ ;_ * &quot;-&quot;??_ ;_ @_ "/>
    <numFmt numFmtId="197" formatCode="&quot;$&quot;#,##0_);[Red]\(&quot;$&quot;#,##0\)"/>
    <numFmt numFmtId="198" formatCode="_(&quot;$&quot;* #,##0.00_);_(&quot;$&quot;* \(#,##0.00\);_(&quot;$&quot;* &quot;-&quot;??_);_(@_)"/>
    <numFmt numFmtId="199" formatCode="\5\x00%"/>
    <numFmt numFmtId="200" formatCode="_-* #,##0\ _D_M_-;\-* #,##0\ _D_M_-;_-* &quot;-&quot;\ _D_M_-;_-@_-"/>
    <numFmt numFmtId="201" formatCode="_-* #,##0.00\ _D_M_-;\-* #,##0.00\ _D_M_-;_-* &quot;-&quot;??\ _D_M_-;_-@_-"/>
    <numFmt numFmtId="202" formatCode="\(\5\)*0.0%"/>
    <numFmt numFmtId="203" formatCode="\(\5\)\x0.0%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0.00\ \ "/>
    <numFmt numFmtId="207" formatCode="#,##0.00;[Red]&quot;-&quot;#,##0.00"/>
    <numFmt numFmtId="208" formatCode="_ * #,##0.0000000000_ ;_ * \-#,##0.0000000000_ ;_ * &quot;-&quot;_ ;_ @_ "/>
    <numFmt numFmtId="209" formatCode="[Red]#,##0"/>
    <numFmt numFmtId="210" formatCode="_ * #,##0_ \ \ \ \ ;_ * \-#,##0_ ;_ * &quot;-&quot;_ ;_ @_ "/>
    <numFmt numFmtId="211" formatCode="&quot;$&quot;#,##0.00_);\(&quot;$&quot;#,##0.00\)"/>
    <numFmt numFmtId="212" formatCode="0\ \ "/>
    <numFmt numFmtId="213" formatCode="_-&quot;₩&quot;* #,##0.00_-;\!\-&quot;₩&quot;* #,##0.00_-;_-&quot;₩&quot;* &quot;-&quot;??_-;_-@_-"/>
    <numFmt numFmtId="214" formatCode="#,##0.00000"/>
    <numFmt numFmtId="215" formatCode="#,##0_);[Red]&quot;₩&quot;\!\-#,##0"/>
    <numFmt numFmtId="216" formatCode="#,##0.000000"/>
    <numFmt numFmtId="217" formatCode="0\ "/>
  </numFmts>
  <fonts count="9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8"/>
      <name val="돋움체"/>
      <family val="3"/>
      <charset val="129"/>
    </font>
    <font>
      <b/>
      <sz val="12"/>
      <name val="돋움"/>
      <family val="3"/>
      <charset val="129"/>
    </font>
    <font>
      <sz val="9"/>
      <name val="HY울릉도L"/>
      <family val="1"/>
      <charset val="129"/>
    </font>
    <font>
      <b/>
      <sz val="10"/>
      <name val="굴림"/>
      <family val="3"/>
      <charset val="129"/>
    </font>
    <font>
      <sz val="8"/>
      <name val="HY울릉도L"/>
      <family val="1"/>
      <charset val="129"/>
    </font>
    <font>
      <b/>
      <sz val="11"/>
      <name val="굴림"/>
      <family val="3"/>
      <charset val="129"/>
    </font>
    <font>
      <b/>
      <sz val="9"/>
      <name val="굴림"/>
      <family val="3"/>
      <charset val="129"/>
    </font>
    <font>
      <sz val="11"/>
      <name val="바탕"/>
      <family val="1"/>
      <charset val="129"/>
    </font>
    <font>
      <sz val="11"/>
      <name val="옛체"/>
      <family val="1"/>
      <charset val="129"/>
    </font>
    <font>
      <b/>
      <sz val="11"/>
      <color rgb="FFFF0000"/>
      <name val="굴림"/>
      <family val="3"/>
      <charset val="129"/>
    </font>
    <font>
      <sz val="9"/>
      <color indexed="12"/>
      <name val="굴림"/>
      <family val="3"/>
      <charset val="129"/>
    </font>
    <font>
      <b/>
      <sz val="9"/>
      <color indexed="10"/>
      <name val="굴림"/>
      <family val="3"/>
      <charset val="129"/>
    </font>
    <font>
      <b/>
      <sz val="8"/>
      <name val="굴림"/>
      <family val="3"/>
      <charset val="129"/>
    </font>
    <font>
      <sz val="12"/>
      <color indexed="8"/>
      <name val="바탕체"/>
      <family val="1"/>
      <charset val="129"/>
    </font>
    <font>
      <sz val="9"/>
      <color indexed="8"/>
      <name val="돋움체"/>
      <family val="3"/>
      <charset val="129"/>
    </font>
    <font>
      <sz val="20"/>
      <color indexed="8"/>
      <name val="돋움체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8"/>
      <color indexed="12"/>
      <name val="굴림"/>
      <family val="3"/>
      <charset val="129"/>
    </font>
    <font>
      <b/>
      <sz val="8"/>
      <color indexed="12"/>
      <name val="굴림"/>
      <family val="3"/>
      <charset val="129"/>
    </font>
    <font>
      <b/>
      <sz val="9"/>
      <color indexed="12"/>
      <name val="굴림"/>
      <family val="3"/>
      <charset val="129"/>
    </font>
    <font>
      <sz val="8"/>
      <color rgb="FFFF0000"/>
      <name val="굴림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4"/>
      <color indexed="8"/>
      <name val="한컴바탕"/>
      <family val="1"/>
      <charset val="129"/>
    </font>
    <font>
      <b/>
      <sz val="14"/>
      <color indexed="8"/>
      <name val="한컴바탕"/>
      <family val="1"/>
      <charset val="129"/>
    </font>
    <font>
      <b/>
      <sz val="10"/>
      <color indexed="8"/>
      <name val="돋움체"/>
      <family val="3"/>
      <charset val="129"/>
    </font>
    <font>
      <sz val="12"/>
      <color indexed="8"/>
      <name val="돋움체"/>
      <family val="3"/>
      <charset val="129"/>
    </font>
    <font>
      <b/>
      <sz val="10"/>
      <color rgb="FF0000FF"/>
      <name val="돋움체"/>
      <family val="3"/>
      <charset val="129"/>
    </font>
    <font>
      <sz val="14"/>
      <color indexed="8"/>
      <name val="돋움"/>
      <family val="3"/>
      <charset val="129"/>
    </font>
    <font>
      <b/>
      <sz val="9"/>
      <color indexed="8"/>
      <name val="돋움체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돋움체"/>
      <family val="3"/>
      <charset val="129"/>
    </font>
    <font>
      <sz val="9"/>
      <color rgb="FFFF0000"/>
      <name val="돋움체"/>
      <family val="3"/>
      <charset val="129"/>
    </font>
    <font>
      <sz val="9"/>
      <color rgb="FF0000FF"/>
      <name val="돋움체"/>
      <family val="3"/>
      <charset val="129"/>
    </font>
    <font>
      <b/>
      <sz val="9"/>
      <color rgb="FF0000FF"/>
      <name val="돋움체"/>
      <family val="3"/>
      <charset val="129"/>
    </font>
    <font>
      <sz val="11"/>
      <color indexed="8"/>
      <name val="돋움체"/>
      <family val="3"/>
      <charset val="129"/>
    </font>
    <font>
      <b/>
      <sz val="20"/>
      <color indexed="8"/>
      <name val="돋움체"/>
      <family val="3"/>
      <charset val="129"/>
    </font>
    <font>
      <u/>
      <sz val="11"/>
      <color indexed="12"/>
      <name val="돋움"/>
      <family val="3"/>
      <charset val="129"/>
    </font>
    <font>
      <sz val="9"/>
      <color indexed="8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rgb="FFFF0000"/>
      <name val="돋움체"/>
      <family val="3"/>
      <charset val="129"/>
    </font>
    <font>
      <b/>
      <sz val="28"/>
      <name val="돋움"/>
      <family val="3"/>
      <charset val="129"/>
    </font>
    <font>
      <b/>
      <sz val="32"/>
      <name val="가을체"/>
      <family val="1"/>
      <charset val="129"/>
    </font>
    <font>
      <b/>
      <sz val="14"/>
      <name val="돋움"/>
      <family val="3"/>
      <charset val="129"/>
    </font>
    <font>
      <sz val="26"/>
      <name val="돋움"/>
      <family val="3"/>
      <charset val="129"/>
    </font>
    <font>
      <sz val="34"/>
      <name val="돋움"/>
      <family val="3"/>
      <charset val="129"/>
    </font>
    <font>
      <b/>
      <sz val="20"/>
      <name val="돋움"/>
      <family val="3"/>
      <charset val="129"/>
    </font>
    <font>
      <sz val="14"/>
      <name val="돋움"/>
      <family val="3"/>
      <charset val="129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13"/>
      <name val="돋움체"/>
      <family val="3"/>
      <charset val="129"/>
    </font>
    <font>
      <sz val="12"/>
      <name val="굴림체"/>
      <family val="3"/>
      <charset val="129"/>
    </font>
    <font>
      <sz val="12"/>
      <name val="¹UAAA¼"/>
      <family val="1"/>
    </font>
    <font>
      <sz val="11"/>
      <name val="굴림체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0"/>
      <color indexed="8"/>
      <name val="Impact"/>
      <family val="2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b/>
      <sz val="1"/>
      <color indexed="8"/>
      <name val="Courier"/>
      <family val="3"/>
    </font>
    <font>
      <sz val="12"/>
      <name val="굴림"/>
      <family val="3"/>
      <charset val="129"/>
    </font>
    <font>
      <sz val="11"/>
      <name val="굴림"/>
      <family val="3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0"/>
      <name val="바탕"/>
      <family val="1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376">
    <xf numFmtId="0" fontId="0" fillId="0" borderId="0"/>
    <xf numFmtId="41" fontId="1" fillId="0" borderId="0" applyFont="0" applyFill="0" applyBorder="0" applyAlignment="0" applyProtection="0"/>
    <xf numFmtId="0" fontId="8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0" fontId="19" fillId="0" borderId="0"/>
    <xf numFmtId="41" fontId="1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54" fillId="0" borderId="0"/>
    <xf numFmtId="191" fontId="5" fillId="0" borderId="0" applyFont="0" applyFill="0" applyBorder="0" applyAlignment="0" applyProtection="0"/>
    <xf numFmtId="0" fontId="55" fillId="0" borderId="0"/>
    <xf numFmtId="0" fontId="55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6" fillId="0" borderId="0"/>
    <xf numFmtId="0" fontId="57" fillId="0" borderId="0"/>
    <xf numFmtId="0" fontId="56" fillId="0" borderId="0"/>
    <xf numFmtId="0" fontId="56" fillId="0" borderId="0"/>
    <xf numFmtId="0" fontId="57" fillId="0" borderId="0"/>
    <xf numFmtId="0" fontId="56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191" fontId="55" fillId="0" borderId="0" applyFont="0" applyFill="0" applyBorder="0" applyAlignment="0" applyProtection="0"/>
    <xf numFmtId="0" fontId="56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7" fillId="0" borderId="0"/>
    <xf numFmtId="0" fontId="56" fillId="0" borderId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0" fontId="56" fillId="0" borderId="0"/>
    <xf numFmtId="192" fontId="55" fillId="0" borderId="0" applyFont="0" applyFill="0" applyBorder="0" applyAlignment="0" applyProtection="0"/>
    <xf numFmtId="193" fontId="56" fillId="0" borderId="0" applyFont="0" applyFill="0" applyBorder="0" applyAlignment="0" applyProtection="0"/>
    <xf numFmtId="0" fontId="56" fillId="0" borderId="0"/>
    <xf numFmtId="0" fontId="57" fillId="0" borderId="0"/>
    <xf numFmtId="191" fontId="55" fillId="0" borderId="0" applyFont="0" applyFill="0" applyBorder="0" applyAlignment="0" applyProtection="0"/>
    <xf numFmtId="0" fontId="57" fillId="0" borderId="0"/>
    <xf numFmtId="0" fontId="57" fillId="0" borderId="0"/>
    <xf numFmtId="0" fontId="56" fillId="0" borderId="0"/>
    <xf numFmtId="0" fontId="56" fillId="0" borderId="0"/>
    <xf numFmtId="0" fontId="56" fillId="0" borderId="0"/>
    <xf numFmtId="0" fontId="1" fillId="0" borderId="0"/>
    <xf numFmtId="191" fontId="55" fillId="0" borderId="0" applyFont="0" applyFill="0" applyBorder="0" applyAlignment="0" applyProtection="0"/>
    <xf numFmtId="0" fontId="56" fillId="0" borderId="0"/>
    <xf numFmtId="0" fontId="56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7" fillId="0" borderId="0"/>
    <xf numFmtId="0" fontId="57" fillId="0" borderId="0"/>
    <xf numFmtId="0" fontId="56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1" fontId="58" fillId="0" borderId="0" applyFont="0" applyFill="0" applyBorder="0" applyAlignment="0" applyProtection="0"/>
    <xf numFmtId="0" fontId="59" fillId="0" borderId="0"/>
    <xf numFmtId="0" fontId="56" fillId="0" borderId="0" applyNumberFormat="0" applyFill="0" applyBorder="0" applyAlignment="0" applyProtection="0"/>
    <xf numFmtId="10" fontId="60" fillId="0" borderId="0" applyFont="0" applyFill="0" applyBorder="0" applyAlignment="0" applyProtection="0"/>
    <xf numFmtId="9" fontId="55" fillId="0" borderId="0">
      <protection locked="0"/>
    </xf>
    <xf numFmtId="0" fontId="61" fillId="0" borderId="29" applyProtection="0">
      <alignment horizontal="left" vertical="center" wrapText="1"/>
    </xf>
    <xf numFmtId="0" fontId="62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/>
    <xf numFmtId="0" fontId="1" fillId="0" borderId="0" applyFill="0" applyBorder="0" applyAlignment="0"/>
    <xf numFmtId="0" fontId="63" fillId="0" borderId="0"/>
    <xf numFmtId="0" fontId="64" fillId="8" borderId="38">
      <alignment horizontal="center" wrapText="1"/>
    </xf>
    <xf numFmtId="194" fontId="1" fillId="0" borderId="0">
      <protection locked="0"/>
    </xf>
    <xf numFmtId="38" fontId="56" fillId="0" borderId="0" applyFont="0" applyFill="0" applyBorder="0" applyAlignment="0" applyProtection="0"/>
    <xf numFmtId="195" fontId="1" fillId="0" borderId="0"/>
    <xf numFmtId="196" fontId="56" fillId="0" borderId="0" applyFont="0" applyFill="0" applyBorder="0" applyAlignment="0" applyProtection="0"/>
    <xf numFmtId="40" fontId="65" fillId="0" borderId="0" applyFont="0" applyFill="0" applyBorder="0" applyAlignment="0" applyProtection="0"/>
    <xf numFmtId="0" fontId="66" fillId="0" borderId="0" applyNumberFormat="0" applyAlignment="0">
      <alignment horizontal="left"/>
    </xf>
    <xf numFmtId="194" fontId="1" fillId="0" borderId="0">
      <protection locked="0"/>
    </xf>
    <xf numFmtId="197" fontId="56" fillId="0" borderId="0" applyFont="0" applyFill="0" applyBorder="0" applyAlignment="0" applyProtection="0"/>
    <xf numFmtId="0" fontId="55" fillId="0" borderId="1" applyFill="0" applyBorder="0" applyAlignment="0"/>
    <xf numFmtId="198" fontId="56" fillId="0" borderId="0" applyFont="0" applyFill="0" applyBorder="0" applyAlignment="0" applyProtection="0"/>
    <xf numFmtId="199" fontId="1" fillId="0" borderId="0"/>
    <xf numFmtId="194" fontId="1" fillId="0" borderId="0">
      <protection locked="0"/>
    </xf>
    <xf numFmtId="200" fontId="56" fillId="0" borderId="0" applyFont="0" applyFill="0" applyBorder="0" applyAlignment="0" applyProtection="0"/>
    <xf numFmtId="201" fontId="56" fillId="0" borderId="0" applyFont="0" applyFill="0" applyBorder="0" applyAlignment="0" applyProtection="0"/>
    <xf numFmtId="202" fontId="1" fillId="0" borderId="0"/>
    <xf numFmtId="0" fontId="67" fillId="0" borderId="0" applyNumberFormat="0" applyAlignment="0">
      <alignment horizontal="left"/>
    </xf>
    <xf numFmtId="0" fontId="68" fillId="0" borderId="0">
      <protection locked="0"/>
    </xf>
    <xf numFmtId="0" fontId="68" fillId="0" borderId="0">
      <protection locked="0"/>
    </xf>
    <xf numFmtId="0" fontId="69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9" fillId="0" borderId="0">
      <protection locked="0"/>
    </xf>
    <xf numFmtId="194" fontId="1" fillId="0" borderId="0">
      <protection locked="0"/>
    </xf>
    <xf numFmtId="191" fontId="55" fillId="0" borderId="0" applyFont="0" applyFill="0" applyBorder="0" applyAlignment="0" applyProtection="0"/>
    <xf numFmtId="38" fontId="70" fillId="9" borderId="0" applyNumberFormat="0" applyBorder="0" applyAlignment="0" applyProtection="0"/>
    <xf numFmtId="0" fontId="71" fillId="0" borderId="0">
      <alignment horizontal="left"/>
    </xf>
    <xf numFmtId="0" fontId="72" fillId="0" borderId="39" applyNumberFormat="0" applyAlignment="0" applyProtection="0">
      <alignment horizontal="left" vertical="center"/>
    </xf>
    <xf numFmtId="0" fontId="72" fillId="0" borderId="15">
      <alignment horizontal="left" vertical="center"/>
    </xf>
    <xf numFmtId="194" fontId="1" fillId="0" borderId="0">
      <protection locked="0"/>
    </xf>
    <xf numFmtId="194" fontId="1" fillId="0" borderId="0">
      <protection locked="0"/>
    </xf>
    <xf numFmtId="10" fontId="70" fillId="9" borderId="1" applyNumberFormat="0" applyBorder="0" applyAlignment="0" applyProtection="0"/>
    <xf numFmtId="191" fontId="5" fillId="0" borderId="0" applyFont="0" applyFill="0" applyBorder="0" applyAlignment="0" applyProtection="0"/>
    <xf numFmtId="191" fontId="56" fillId="0" borderId="0" applyFont="0" applyFill="0" applyBorder="0" applyAlignment="0" applyProtection="0"/>
    <xf numFmtId="196" fontId="56" fillId="0" borderId="0" applyFont="0" applyFill="0" applyBorder="0" applyAlignment="0" applyProtection="0"/>
    <xf numFmtId="0" fontId="73" fillId="0" borderId="4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37" fontId="74" fillId="0" borderId="0"/>
    <xf numFmtId="203" fontId="1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55" fillId="0" borderId="0"/>
    <xf numFmtId="0" fontId="56" fillId="0" borderId="0"/>
    <xf numFmtId="0" fontId="56" fillId="0" borderId="0"/>
    <xf numFmtId="194" fontId="1" fillId="0" borderId="0">
      <protection locked="0"/>
    </xf>
    <xf numFmtId="10" fontId="56" fillId="0" borderId="0" applyFont="0" applyFill="0" applyBorder="0" applyAlignment="0" applyProtection="0"/>
    <xf numFmtId="194" fontId="1" fillId="0" borderId="0">
      <protection locked="0"/>
    </xf>
    <xf numFmtId="30" fontId="76" fillId="0" borderId="0" applyNumberFormat="0" applyFill="0" applyBorder="0" applyAlignment="0" applyProtection="0">
      <alignment horizontal="left"/>
    </xf>
    <xf numFmtId="191" fontId="5" fillId="0" borderId="0" applyFont="0" applyFill="0" applyBorder="0" applyAlignment="0" applyProtection="0"/>
    <xf numFmtId="0" fontId="56" fillId="0" borderId="0"/>
    <xf numFmtId="0" fontId="73" fillId="0" borderId="0"/>
    <xf numFmtId="40" fontId="77" fillId="0" borderId="0" applyBorder="0">
      <alignment horizontal="right"/>
    </xf>
    <xf numFmtId="0" fontId="78" fillId="0" borderId="0" applyFill="0" applyBorder="0" applyProtection="0">
      <alignment horizontal="centerContinuous" vertical="center"/>
    </xf>
    <xf numFmtId="0" fontId="59" fillId="9" borderId="0" applyFill="0" applyBorder="0" applyProtection="0">
      <alignment horizontal="center" vertical="center"/>
    </xf>
    <xf numFmtId="194" fontId="1" fillId="0" borderId="41">
      <protection locked="0"/>
    </xf>
    <xf numFmtId="0" fontId="79" fillId="0" borderId="42">
      <alignment horizontal="left"/>
    </xf>
    <xf numFmtId="204" fontId="56" fillId="0" borderId="0" applyFont="0" applyFill="0" applyBorder="0" applyAlignment="0" applyProtection="0"/>
    <xf numFmtId="205" fontId="56" fillId="0" borderId="0" applyFont="0" applyFill="0" applyBorder="0" applyAlignment="0" applyProtection="0"/>
    <xf numFmtId="193" fontId="56" fillId="0" borderId="0" applyFont="0" applyFill="0" applyBorder="0" applyAlignment="0" applyProtection="0"/>
    <xf numFmtId="206" fontId="1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207" fontId="55" fillId="0" borderId="0"/>
    <xf numFmtId="207" fontId="55" fillId="0" borderId="0"/>
    <xf numFmtId="207" fontId="55" fillId="0" borderId="0"/>
    <xf numFmtId="207" fontId="55" fillId="0" borderId="0"/>
    <xf numFmtId="207" fontId="55" fillId="0" borderId="0"/>
    <xf numFmtId="207" fontId="55" fillId="0" borderId="0"/>
    <xf numFmtId="207" fontId="55" fillId="0" borderId="0"/>
    <xf numFmtId="207" fontId="55" fillId="0" borderId="0"/>
    <xf numFmtId="207" fontId="55" fillId="0" borderId="0"/>
    <xf numFmtId="207" fontId="55" fillId="0" borderId="0"/>
    <xf numFmtId="207" fontId="55" fillId="0" borderId="0"/>
    <xf numFmtId="208" fontId="55" fillId="0" borderId="29">
      <alignment horizontal="right" vertical="center"/>
    </xf>
    <xf numFmtId="0" fontId="68" fillId="0" borderId="0">
      <protection locked="0"/>
    </xf>
    <xf numFmtId="0" fontId="81" fillId="0" borderId="0">
      <alignment vertical="center"/>
    </xf>
    <xf numFmtId="0" fontId="82" fillId="0" borderId="29">
      <alignment horizontal="center" vertical="center"/>
    </xf>
    <xf numFmtId="0" fontId="68" fillId="0" borderId="0"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40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9" fontId="61" fillId="9" borderId="0" applyFill="0" applyBorder="0" applyProtection="0">
      <alignment horizontal="right"/>
    </xf>
    <xf numFmtId="10" fontId="61" fillId="0" borderId="0" applyFill="0" applyBorder="0" applyProtection="0">
      <alignment horizontal="right"/>
    </xf>
    <xf numFmtId="0" fontId="85" fillId="0" borderId="0"/>
    <xf numFmtId="209" fontId="86" fillId="0" borderId="3" applyBorder="0"/>
    <xf numFmtId="176" fontId="87" fillId="0" borderId="29">
      <alignment vertical="center"/>
    </xf>
    <xf numFmtId="1" fontId="55" fillId="0" borderId="0"/>
    <xf numFmtId="210" fontId="1" fillId="0" borderId="0">
      <alignment vertical="center"/>
    </xf>
    <xf numFmtId="0" fontId="57" fillId="0" borderId="0"/>
    <xf numFmtId="192" fontId="55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55" fillId="0" borderId="0" applyFont="0" applyFill="0" applyBorder="0" applyAlignment="0" applyProtection="0"/>
    <xf numFmtId="0" fontId="88" fillId="0" borderId="32"/>
    <xf numFmtId="211" fontId="1" fillId="0" borderId="0" applyFont="0" applyFill="0" applyBorder="0" applyAlignment="0" applyProtection="0"/>
    <xf numFmtId="0" fontId="89" fillId="0" borderId="0" applyFont="0" applyFill="0" applyBorder="0" applyAlignment="0" applyProtection="0"/>
    <xf numFmtId="4" fontId="68" fillId="0" borderId="0">
      <protection locked="0"/>
    </xf>
    <xf numFmtId="212" fontId="1" fillId="0" borderId="0">
      <protection locked="0"/>
    </xf>
    <xf numFmtId="0" fontId="55" fillId="0" borderId="0"/>
    <xf numFmtId="0" fontId="82" fillId="0" borderId="29" applyFill="0" applyProtection="0">
      <alignment horizontal="center" vertical="center"/>
    </xf>
    <xf numFmtId="41" fontId="1" fillId="0" borderId="0" applyFont="0" applyFill="0" applyBorder="0" applyAlignment="0" applyProtection="0"/>
    <xf numFmtId="213" fontId="55" fillId="9" borderId="0" applyFill="0" applyBorder="0" applyProtection="0">
      <alignment horizontal="right"/>
    </xf>
    <xf numFmtId="0" fontId="55" fillId="0" borderId="0" applyFont="0" applyFill="0" applyBorder="0" applyAlignment="0" applyProtection="0"/>
    <xf numFmtId="214" fontId="1" fillId="0" borderId="0">
      <protection locked="0"/>
    </xf>
    <xf numFmtId="0" fontId="36" fillId="0" borderId="0">
      <alignment vertical="center"/>
    </xf>
    <xf numFmtId="0" fontId="1" fillId="0" borderId="0">
      <alignment vertical="center"/>
    </xf>
    <xf numFmtId="0" fontId="55" fillId="0" borderId="0"/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57" fillId="0" borderId="29">
      <alignment horizontal="center" vertical="center" wrapText="1"/>
    </xf>
    <xf numFmtId="0" fontId="68" fillId="0" borderId="43">
      <protection locked="0"/>
    </xf>
    <xf numFmtId="215" fontId="55" fillId="0" borderId="0">
      <protection locked="0"/>
    </xf>
    <xf numFmtId="216" fontId="1" fillId="0" borderId="0">
      <protection locked="0"/>
    </xf>
    <xf numFmtId="217" fontId="1" fillId="0" borderId="0">
      <protection locked="0"/>
    </xf>
  </cellStyleXfs>
  <cellXfs count="404">
    <xf numFmtId="0" fontId="0" fillId="0" borderId="0" xfId="0"/>
    <xf numFmtId="49" fontId="4" fillId="0" borderId="0" xfId="0" applyNumberFormat="1" applyFont="1" applyAlignment="1">
      <alignment horizontal="left"/>
    </xf>
    <xf numFmtId="0" fontId="4" fillId="0" borderId="0" xfId="0" applyFont="1"/>
    <xf numFmtId="49" fontId="4" fillId="0" borderId="1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left"/>
    </xf>
    <xf numFmtId="176" fontId="4" fillId="0" borderId="1" xfId="0" applyNumberFormat="1" applyFont="1" applyBorder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right"/>
    </xf>
    <xf numFmtId="49" fontId="4" fillId="0" borderId="1" xfId="0" applyNumberFormat="1" applyFont="1" applyBorder="1"/>
    <xf numFmtId="49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177" fontId="4" fillId="0" borderId="1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8" fontId="4" fillId="0" borderId="0" xfId="0" applyNumberFormat="1" applyFont="1"/>
    <xf numFmtId="178" fontId="4" fillId="0" borderId="3" xfId="0" applyNumberFormat="1" applyFont="1" applyBorder="1"/>
    <xf numFmtId="178" fontId="4" fillId="0" borderId="1" xfId="0" applyNumberFormat="1" applyFont="1" applyBorder="1"/>
    <xf numFmtId="178" fontId="0" fillId="0" borderId="0" xfId="0" applyNumberFormat="1"/>
    <xf numFmtId="178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49" fontId="4" fillId="2" borderId="6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2" xfId="0" applyFont="1" applyBorder="1"/>
    <xf numFmtId="178" fontId="4" fillId="0" borderId="2" xfId="0" applyNumberFormat="1" applyFont="1" applyBorder="1"/>
    <xf numFmtId="49" fontId="0" fillId="0" borderId="0" xfId="0" applyNumberFormat="1"/>
    <xf numFmtId="49" fontId="4" fillId="0" borderId="0" xfId="0" applyNumberFormat="1" applyFont="1" applyAlignment="1">
      <alignment horizontal="center" vertical="center"/>
    </xf>
    <xf numFmtId="0" fontId="4" fillId="0" borderId="1" xfId="1" applyNumberFormat="1" applyFont="1" applyBorder="1"/>
    <xf numFmtId="49" fontId="4" fillId="0" borderId="1" xfId="0" applyNumberFormat="1" applyFont="1" applyBorder="1" applyAlignment="1">
      <alignment shrinkToFit="1"/>
    </xf>
    <xf numFmtId="178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0" xfId="0" applyNumberFormat="1" applyFont="1"/>
    <xf numFmtId="49" fontId="3" fillId="0" borderId="0" xfId="0" applyNumberFormat="1" applyFont="1" applyAlignment="1">
      <alignment horizontal="left" indent="1"/>
    </xf>
    <xf numFmtId="179" fontId="12" fillId="0" borderId="11" xfId="2" applyNumberFormat="1" applyFont="1" applyBorder="1" applyAlignment="1">
      <alignment horizontal="right"/>
    </xf>
    <xf numFmtId="0" fontId="11" fillId="0" borderId="0" xfId="3" applyFont="1" applyAlignment="1">
      <alignment vertical="center"/>
    </xf>
    <xf numFmtId="0" fontId="12" fillId="0" borderId="1" xfId="3" applyFont="1" applyBorder="1" applyAlignment="1">
      <alignment horizontal="center" vertical="center" shrinkToFit="1"/>
    </xf>
    <xf numFmtId="0" fontId="15" fillId="4" borderId="0" xfId="3" applyFont="1" applyFill="1" applyAlignment="1">
      <alignment vertical="center"/>
    </xf>
    <xf numFmtId="0" fontId="12" fillId="0" borderId="2" xfId="3" applyFont="1" applyBorder="1" applyAlignment="1">
      <alignment horizontal="center" vertical="center" shrinkToFit="1"/>
    </xf>
    <xf numFmtId="0" fontId="16" fillId="0" borderId="16" xfId="3" applyFont="1" applyBorder="1" applyAlignment="1">
      <alignment horizontal="center" vertical="center" wrapText="1" shrinkToFit="1"/>
    </xf>
    <xf numFmtId="0" fontId="12" fillId="0" borderId="17" xfId="3" applyFont="1" applyBorder="1" applyAlignment="1">
      <alignment horizontal="center" vertical="center" shrinkToFit="1"/>
    </xf>
    <xf numFmtId="41" fontId="17" fillId="0" borderId="18" xfId="4" applyFont="1" applyBorder="1" applyAlignment="1">
      <alignment horizontal="center" vertical="center" shrinkToFit="1"/>
    </xf>
    <xf numFmtId="41" fontId="12" fillId="0" borderId="19" xfId="4" applyFont="1" applyBorder="1" applyAlignment="1">
      <alignment horizontal="center" vertical="center" shrinkToFit="1"/>
    </xf>
    <xf numFmtId="41" fontId="18" fillId="0" borderId="17" xfId="4" applyFont="1" applyBorder="1" applyAlignment="1">
      <alignment horizontal="right" vertical="center" shrinkToFit="1"/>
    </xf>
    <xf numFmtId="41" fontId="18" fillId="0" borderId="18" xfId="4" applyFont="1" applyBorder="1" applyAlignment="1">
      <alignment horizontal="center" vertical="center" shrinkToFit="1"/>
    </xf>
    <xf numFmtId="41" fontId="18" fillId="0" borderId="18" xfId="4" applyFont="1" applyBorder="1" applyAlignment="1">
      <alignment vertical="center" shrinkToFit="1"/>
    </xf>
    <xf numFmtId="0" fontId="18" fillId="0" borderId="18" xfId="3" applyFont="1" applyBorder="1" applyAlignment="1">
      <alignment horizontal="center" vertical="center" shrinkToFit="1"/>
    </xf>
    <xf numFmtId="41" fontId="18" fillId="0" borderId="19" xfId="4" applyFont="1" applyBorder="1" applyAlignment="1">
      <alignment horizontal="center" vertical="center" shrinkToFit="1"/>
    </xf>
    <xf numFmtId="0" fontId="18" fillId="0" borderId="16" xfId="3" applyFont="1" applyBorder="1" applyAlignment="1">
      <alignment vertical="center" shrinkToFit="1"/>
    </xf>
    <xf numFmtId="0" fontId="15" fillId="0" borderId="0" xfId="3" applyFont="1" applyAlignment="1">
      <alignment vertical="center"/>
    </xf>
    <xf numFmtId="0" fontId="21" fillId="0" borderId="0" xfId="5" applyFont="1" applyAlignment="1">
      <alignment vertical="center"/>
    </xf>
    <xf numFmtId="0" fontId="12" fillId="0" borderId="20" xfId="3" applyFont="1" applyBorder="1" applyAlignment="1">
      <alignment horizontal="center" vertical="center" shrinkToFit="1"/>
    </xf>
    <xf numFmtId="0" fontId="22" fillId="0" borderId="21" xfId="3" applyFont="1" applyBorder="1" applyAlignment="1">
      <alignment horizontal="center" vertical="center" wrapText="1" shrinkToFit="1"/>
    </xf>
    <xf numFmtId="0" fontId="12" fillId="0" borderId="22" xfId="3" applyFont="1" applyBorder="1" applyAlignment="1">
      <alignment horizontal="center" vertical="center" shrinkToFit="1"/>
    </xf>
    <xf numFmtId="41" fontId="12" fillId="0" borderId="23" xfId="4" applyFont="1" applyBorder="1" applyAlignment="1">
      <alignment horizontal="center" vertical="center" shrinkToFit="1"/>
    </xf>
    <xf numFmtId="41" fontId="12" fillId="0" borderId="24" xfId="4" applyFont="1" applyBorder="1" applyAlignment="1">
      <alignment horizontal="center" vertical="center" shrinkToFit="1"/>
    </xf>
    <xf numFmtId="41" fontId="18" fillId="0" borderId="22" xfId="4" applyFont="1" applyBorder="1" applyAlignment="1">
      <alignment horizontal="right" vertical="center" shrinkToFit="1"/>
    </xf>
    <xf numFmtId="41" fontId="18" fillId="0" borderId="23" xfId="4" applyFont="1" applyBorder="1" applyAlignment="1">
      <alignment horizontal="center" vertical="center" shrinkToFit="1"/>
    </xf>
    <xf numFmtId="41" fontId="18" fillId="0" borderId="23" xfId="4" applyFont="1" applyBorder="1" applyAlignment="1">
      <alignment vertical="center" shrinkToFit="1"/>
    </xf>
    <xf numFmtId="0" fontId="18" fillId="0" borderId="23" xfId="3" applyFont="1" applyBorder="1" applyAlignment="1">
      <alignment vertical="center" shrinkToFit="1"/>
    </xf>
    <xf numFmtId="41" fontId="18" fillId="0" borderId="24" xfId="4" applyFont="1" applyBorder="1" applyAlignment="1">
      <alignment horizontal="center" vertical="center" shrinkToFit="1"/>
    </xf>
    <xf numFmtId="0" fontId="18" fillId="0" borderId="21" xfId="3" applyFont="1" applyBorder="1" applyAlignment="1">
      <alignment vertical="center" shrinkToFit="1"/>
    </xf>
    <xf numFmtId="41" fontId="11" fillId="0" borderId="0" xfId="3" applyNumberFormat="1" applyFont="1" applyAlignment="1">
      <alignment vertical="center"/>
    </xf>
    <xf numFmtId="0" fontId="22" fillId="0" borderId="25" xfId="3" applyFont="1" applyBorder="1" applyAlignment="1">
      <alignment horizontal="center" vertical="center" wrapText="1" shrinkToFit="1"/>
    </xf>
    <xf numFmtId="0" fontId="12" fillId="0" borderId="26" xfId="3" applyFont="1" applyBorder="1" applyAlignment="1">
      <alignment horizontal="center" vertical="center" shrinkToFit="1"/>
    </xf>
    <xf numFmtId="41" fontId="12" fillId="0" borderId="27" xfId="4" applyFont="1" applyBorder="1" applyAlignment="1">
      <alignment horizontal="center" vertical="center" shrinkToFit="1"/>
    </xf>
    <xf numFmtId="41" fontId="12" fillId="0" borderId="28" xfId="4" applyFont="1" applyBorder="1" applyAlignment="1">
      <alignment horizontal="center" vertical="center" shrinkToFit="1"/>
    </xf>
    <xf numFmtId="41" fontId="18" fillId="0" borderId="26" xfId="4" applyFont="1" applyBorder="1" applyAlignment="1">
      <alignment horizontal="right" vertical="center" shrinkToFit="1"/>
    </xf>
    <xf numFmtId="41" fontId="18" fillId="0" borderId="27" xfId="4" applyFont="1" applyBorder="1" applyAlignment="1">
      <alignment horizontal="center" vertical="center" shrinkToFit="1"/>
    </xf>
    <xf numFmtId="41" fontId="18" fillId="0" borderId="27" xfId="4" applyFont="1" applyBorder="1" applyAlignment="1">
      <alignment vertical="center" shrinkToFit="1"/>
    </xf>
    <xf numFmtId="0" fontId="18" fillId="0" borderId="27" xfId="3" applyFont="1" applyBorder="1" applyAlignment="1">
      <alignment vertical="center" shrinkToFit="1"/>
    </xf>
    <xf numFmtId="41" fontId="18" fillId="0" borderId="28" xfId="4" applyFont="1" applyBorder="1" applyAlignment="1">
      <alignment horizontal="center" vertical="center" shrinkToFit="1"/>
    </xf>
    <xf numFmtId="0" fontId="18" fillId="0" borderId="25" xfId="3" applyFont="1" applyBorder="1" applyAlignment="1">
      <alignment vertical="center" shrinkToFit="1"/>
    </xf>
    <xf numFmtId="41" fontId="23" fillId="0" borderId="17" xfId="4" applyFont="1" applyBorder="1" applyAlignment="1">
      <alignment horizontal="right" vertical="center" shrinkToFit="1"/>
    </xf>
    <xf numFmtId="41" fontId="23" fillId="0" borderId="18" xfId="4" applyFont="1" applyBorder="1" applyAlignment="1">
      <alignment horizontal="center" vertical="center" shrinkToFit="1"/>
    </xf>
    <xf numFmtId="41" fontId="23" fillId="0" borderId="18" xfId="4" applyFont="1" applyBorder="1" applyAlignment="1">
      <alignment vertical="center" shrinkToFit="1"/>
    </xf>
    <xf numFmtId="0" fontId="23" fillId="0" borderId="18" xfId="3" applyFont="1" applyBorder="1" applyAlignment="1">
      <alignment vertical="center" shrinkToFit="1"/>
    </xf>
    <xf numFmtId="41" fontId="23" fillId="0" borderId="22" xfId="4" applyFont="1" applyBorder="1" applyAlignment="1">
      <alignment horizontal="right" vertical="center" shrinkToFit="1"/>
    </xf>
    <xf numFmtId="41" fontId="23" fillId="0" borderId="23" xfId="4" applyFont="1" applyBorder="1" applyAlignment="1">
      <alignment horizontal="center" vertical="center" shrinkToFit="1"/>
    </xf>
    <xf numFmtId="180" fontId="23" fillId="0" borderId="23" xfId="6" applyNumberFormat="1" applyFont="1" applyBorder="1" applyAlignment="1">
      <alignment vertical="center" shrinkToFit="1"/>
    </xf>
    <xf numFmtId="180" fontId="23" fillId="0" borderId="23" xfId="4" applyNumberFormat="1" applyFont="1" applyBorder="1" applyAlignment="1">
      <alignment vertical="center" shrinkToFit="1"/>
    </xf>
    <xf numFmtId="41" fontId="23" fillId="0" borderId="23" xfId="4" applyFont="1" applyBorder="1" applyAlignment="1">
      <alignment horizontal="left" vertical="center" shrinkToFit="1"/>
    </xf>
    <xf numFmtId="0" fontId="23" fillId="0" borderId="23" xfId="3" applyFont="1" applyBorder="1" applyAlignment="1">
      <alignment vertical="center" shrinkToFit="1"/>
    </xf>
    <xf numFmtId="41" fontId="18" fillId="0" borderId="24" xfId="4" applyFont="1" applyBorder="1" applyAlignment="1">
      <alignment horizontal="left" vertical="center" shrinkToFit="1"/>
    </xf>
    <xf numFmtId="41" fontId="23" fillId="0" borderId="26" xfId="4" applyFont="1" applyBorder="1" applyAlignment="1">
      <alignment horizontal="right" vertical="center" shrinkToFit="1"/>
    </xf>
    <xf numFmtId="41" fontId="23" fillId="0" borderId="27" xfId="4" applyFont="1" applyBorder="1" applyAlignment="1">
      <alignment horizontal="center" vertical="center" shrinkToFit="1"/>
    </xf>
    <xf numFmtId="10" fontId="23" fillId="0" borderId="27" xfId="6" applyNumberFormat="1" applyFont="1" applyBorder="1" applyAlignment="1">
      <alignment vertical="center" shrinkToFit="1"/>
    </xf>
    <xf numFmtId="10" fontId="23" fillId="0" borderId="27" xfId="4" applyNumberFormat="1" applyFont="1" applyBorder="1" applyAlignment="1">
      <alignment vertical="center" shrinkToFit="1"/>
    </xf>
    <xf numFmtId="0" fontId="23" fillId="0" borderId="27" xfId="3" applyFont="1" applyBorder="1" applyAlignment="1">
      <alignment vertical="center" shrinkToFit="1"/>
    </xf>
    <xf numFmtId="10" fontId="23" fillId="0" borderId="18" xfId="6" applyNumberFormat="1" applyFont="1" applyBorder="1" applyAlignment="1">
      <alignment vertical="center" shrinkToFit="1"/>
    </xf>
    <xf numFmtId="10" fontId="23" fillId="0" borderId="18" xfId="4" applyNumberFormat="1" applyFont="1" applyBorder="1" applyAlignment="1">
      <alignment vertical="center" shrinkToFit="1"/>
    </xf>
    <xf numFmtId="41" fontId="23" fillId="0" borderId="29" xfId="4" applyFont="1" applyBorder="1" applyAlignment="1">
      <alignment horizontal="center" vertical="center" shrinkToFit="1"/>
    </xf>
    <xf numFmtId="10" fontId="23" fillId="5" borderId="29" xfId="6" applyNumberFormat="1" applyFont="1" applyFill="1" applyBorder="1" applyAlignment="1">
      <alignment vertical="center" shrinkToFit="1"/>
    </xf>
    <xf numFmtId="0" fontId="23" fillId="0" borderId="23" xfId="3" applyFont="1" applyBorder="1" applyAlignment="1">
      <alignment horizontal="right" vertical="center" shrinkToFit="1"/>
    </xf>
    <xf numFmtId="10" fontId="23" fillId="0" borderId="23" xfId="4" applyNumberFormat="1" applyFont="1" applyBorder="1" applyAlignment="1">
      <alignment vertical="center" shrinkToFit="1"/>
    </xf>
    <xf numFmtId="181" fontId="23" fillId="5" borderId="29" xfId="6" applyNumberFormat="1" applyFont="1" applyFill="1" applyBorder="1" applyAlignment="1">
      <alignment vertical="center" shrinkToFit="1"/>
    </xf>
    <xf numFmtId="49" fontId="20" fillId="0" borderId="0" xfId="5" applyNumberFormat="1" applyFont="1" applyAlignment="1">
      <alignment vertical="center" wrapText="1"/>
    </xf>
    <xf numFmtId="10" fontId="23" fillId="0" borderId="23" xfId="6" applyNumberFormat="1" applyFont="1" applyBorder="1" applyAlignment="1">
      <alignment vertical="center" shrinkToFit="1"/>
    </xf>
    <xf numFmtId="41" fontId="22" fillId="0" borderId="23" xfId="4" applyFont="1" applyBorder="1" applyAlignment="1">
      <alignment horizontal="center" vertical="center" shrinkToFit="1"/>
    </xf>
    <xf numFmtId="41" fontId="23" fillId="0" borderId="23" xfId="4" applyFont="1" applyBorder="1" applyAlignment="1">
      <alignment horizontal="right" vertical="center" shrinkToFit="1"/>
    </xf>
    <xf numFmtId="182" fontId="24" fillId="0" borderId="21" xfId="3" applyNumberFormat="1" applyFont="1" applyBorder="1" applyAlignment="1">
      <alignment vertical="center" shrinkToFit="1"/>
    </xf>
    <xf numFmtId="3" fontId="23" fillId="0" borderId="23" xfId="3" applyNumberFormat="1" applyFont="1" applyBorder="1" applyAlignment="1">
      <alignment horizontal="left" vertical="center" shrinkToFit="1"/>
    </xf>
    <xf numFmtId="176" fontId="23" fillId="0" borderId="23" xfId="4" applyNumberFormat="1" applyFont="1" applyBorder="1" applyAlignment="1">
      <alignment horizontal="center" vertical="center" shrinkToFit="1"/>
    </xf>
    <xf numFmtId="183" fontId="23" fillId="0" borderId="23" xfId="4" applyNumberFormat="1" applyFont="1" applyBorder="1" applyAlignment="1">
      <alignment horizontal="center" vertical="center" shrinkToFit="1"/>
    </xf>
    <xf numFmtId="183" fontId="23" fillId="0" borderId="24" xfId="4" applyNumberFormat="1" applyFont="1" applyBorder="1" applyAlignment="1">
      <alignment horizontal="center" vertical="center" shrinkToFit="1"/>
    </xf>
    <xf numFmtId="182" fontId="25" fillId="0" borderId="21" xfId="3" applyNumberFormat="1" applyFont="1" applyBorder="1" applyAlignment="1">
      <alignment vertical="center" shrinkToFit="1"/>
    </xf>
    <xf numFmtId="181" fontId="23" fillId="0" borderId="23" xfId="6" applyNumberFormat="1" applyFont="1" applyBorder="1" applyAlignment="1">
      <alignment vertical="center" shrinkToFit="1"/>
    </xf>
    <xf numFmtId="181" fontId="23" fillId="0" borderId="23" xfId="4" applyNumberFormat="1" applyFont="1" applyBorder="1" applyAlignment="1">
      <alignment vertical="center" shrinkToFit="1"/>
    </xf>
    <xf numFmtId="0" fontId="25" fillId="0" borderId="21" xfId="3" applyFont="1" applyBorder="1" applyAlignment="1">
      <alignment horizontal="right" vertical="center" shrinkToFit="1"/>
    </xf>
    <xf numFmtId="0" fontId="12" fillId="0" borderId="12" xfId="3" applyFont="1" applyBorder="1" applyAlignment="1">
      <alignment horizontal="center" vertical="center" shrinkToFit="1"/>
    </xf>
    <xf numFmtId="0" fontId="23" fillId="0" borderId="27" xfId="3" applyFont="1" applyBorder="1" applyAlignment="1">
      <alignment horizontal="right" vertical="center" shrinkToFit="1"/>
    </xf>
    <xf numFmtId="0" fontId="26" fillId="0" borderId="3" xfId="3" applyFont="1" applyBorder="1" applyAlignment="1">
      <alignment horizontal="center" vertical="center" shrinkToFit="1"/>
    </xf>
    <xf numFmtId="0" fontId="12" fillId="0" borderId="13" xfId="3" applyFont="1" applyBorder="1" applyAlignment="1">
      <alignment horizontal="center" vertical="center" shrinkToFit="1"/>
    </xf>
    <xf numFmtId="41" fontId="12" fillId="0" borderId="15" xfId="4" applyFont="1" applyBorder="1" applyAlignment="1">
      <alignment horizontal="center" vertical="center" shrinkToFit="1"/>
    </xf>
    <xf numFmtId="41" fontId="12" fillId="0" borderId="14" xfId="4" applyFont="1" applyBorder="1" applyAlignment="1">
      <alignment horizontal="center" vertical="center" shrinkToFit="1"/>
    </xf>
    <xf numFmtId="41" fontId="23" fillId="0" borderId="13" xfId="4" applyFont="1" applyBorder="1" applyAlignment="1">
      <alignment horizontal="right" vertical="center" shrinkToFit="1"/>
    </xf>
    <xf numFmtId="41" fontId="23" fillId="0" borderId="15" xfId="4" applyFont="1" applyBorder="1" applyAlignment="1">
      <alignment horizontal="center" vertical="center" shrinkToFit="1"/>
    </xf>
    <xf numFmtId="10" fontId="23" fillId="0" borderId="15" xfId="6" applyNumberFormat="1" applyFont="1" applyBorder="1" applyAlignment="1">
      <alignment vertical="center" shrinkToFit="1"/>
    </xf>
    <xf numFmtId="10" fontId="23" fillId="0" borderId="15" xfId="4" applyNumberFormat="1" applyFont="1" applyBorder="1" applyAlignment="1">
      <alignment vertical="center" shrinkToFit="1"/>
    </xf>
    <xf numFmtId="0" fontId="23" fillId="0" borderId="15" xfId="3" applyFont="1" applyBorder="1" applyAlignment="1">
      <alignment horizontal="right" vertical="center" shrinkToFit="1"/>
    </xf>
    <xf numFmtId="41" fontId="18" fillId="0" borderId="14" xfId="4" applyFont="1" applyBorder="1" applyAlignment="1">
      <alignment horizontal="center" vertical="center" shrinkToFit="1"/>
    </xf>
    <xf numFmtId="0" fontId="18" fillId="0" borderId="1" xfId="3" applyFont="1" applyBorder="1" applyAlignment="1">
      <alignment vertical="center" shrinkToFit="1"/>
    </xf>
    <xf numFmtId="41" fontId="23" fillId="0" borderId="15" xfId="4" applyFont="1" applyBorder="1" applyAlignment="1">
      <alignment horizontal="left" vertical="center" shrinkToFit="1"/>
    </xf>
    <xf numFmtId="41" fontId="18" fillId="0" borderId="14" xfId="4" applyFont="1" applyBorder="1" applyAlignment="1">
      <alignment horizontal="left" vertical="center" shrinkToFit="1"/>
    </xf>
    <xf numFmtId="41" fontId="23" fillId="0" borderId="15" xfId="4" applyFont="1" applyBorder="1" applyAlignment="1">
      <alignment horizontal="left" vertical="center"/>
    </xf>
    <xf numFmtId="0" fontId="23" fillId="0" borderId="15" xfId="3" applyFont="1" applyBorder="1" applyAlignment="1">
      <alignment vertical="center"/>
    </xf>
    <xf numFmtId="184" fontId="24" fillId="0" borderId="1" xfId="3" applyNumberFormat="1" applyFont="1" applyBorder="1" applyAlignment="1">
      <alignment vertical="center" shrinkToFit="1"/>
    </xf>
    <xf numFmtId="0" fontId="11" fillId="4" borderId="0" xfId="3" applyFont="1" applyFill="1" applyAlignment="1">
      <alignment vertical="center"/>
    </xf>
    <xf numFmtId="0" fontId="23" fillId="0" borderId="15" xfId="3" applyFont="1" applyBorder="1" applyAlignment="1">
      <alignment vertical="center" shrinkToFit="1"/>
    </xf>
    <xf numFmtId="41" fontId="12" fillId="0" borderId="15" xfId="4" applyFont="1" applyFill="1" applyBorder="1" applyAlignment="1">
      <alignment horizontal="center" vertical="center" shrinkToFit="1"/>
    </xf>
    <xf numFmtId="41" fontId="12" fillId="0" borderId="14" xfId="4" applyFont="1" applyFill="1" applyBorder="1" applyAlignment="1">
      <alignment horizontal="center" vertical="center" shrinkToFit="1"/>
    </xf>
    <xf numFmtId="41" fontId="23" fillId="0" borderId="13" xfId="4" applyFont="1" applyFill="1" applyBorder="1" applyAlignment="1">
      <alignment horizontal="right" vertical="center" shrinkToFit="1"/>
    </xf>
    <xf numFmtId="41" fontId="23" fillId="0" borderId="15" xfId="4" applyFont="1" applyFill="1" applyBorder="1" applyAlignment="1">
      <alignment horizontal="center" vertical="center" shrinkToFit="1"/>
    </xf>
    <xf numFmtId="10" fontId="23" fillId="0" borderId="15" xfId="4" applyNumberFormat="1" applyFont="1" applyFill="1" applyBorder="1" applyAlignment="1">
      <alignment vertical="center" shrinkToFit="1"/>
    </xf>
    <xf numFmtId="41" fontId="18" fillId="0" borderId="14" xfId="4" applyFont="1" applyFill="1" applyBorder="1" applyAlignment="1">
      <alignment horizontal="center" vertical="center" shrinkToFit="1"/>
    </xf>
    <xf numFmtId="0" fontId="28" fillId="0" borderId="0" xfId="7" applyFill="1" applyAlignment="1">
      <alignment vertical="center"/>
    </xf>
    <xf numFmtId="9" fontId="23" fillId="0" borderId="15" xfId="6" applyNumberFormat="1" applyFont="1" applyBorder="1" applyAlignment="1">
      <alignment vertical="center" shrinkToFit="1"/>
    </xf>
    <xf numFmtId="9" fontId="23" fillId="0" borderId="15" xfId="4" applyNumberFormat="1" applyFont="1" applyBorder="1" applyAlignment="1">
      <alignment vertical="center" shrinkToFit="1"/>
    </xf>
    <xf numFmtId="0" fontId="28" fillId="0" borderId="0" xfId="7" applyAlignment="1">
      <alignment vertical="center"/>
    </xf>
    <xf numFmtId="41" fontId="17" fillId="0" borderId="15" xfId="4" applyFont="1" applyBorder="1" applyAlignment="1">
      <alignment horizontal="center" vertical="center" shrinkToFit="1"/>
    </xf>
    <xf numFmtId="41" fontId="23" fillId="0" borderId="15" xfId="4" applyFont="1" applyBorder="1" applyAlignment="1">
      <alignment vertical="center" shrinkToFit="1"/>
    </xf>
    <xf numFmtId="41" fontId="22" fillId="0" borderId="15" xfId="4" applyFont="1" applyBorder="1" applyAlignment="1">
      <alignment horizontal="center" vertical="center" shrinkToFit="1"/>
    </xf>
    <xf numFmtId="41" fontId="17" fillId="0" borderId="15" xfId="6" applyFont="1" applyFill="1" applyBorder="1" applyAlignment="1">
      <alignment horizontal="center" vertical="center" shrinkToFit="1"/>
    </xf>
    <xf numFmtId="41" fontId="23" fillId="0" borderId="15" xfId="4" applyFont="1" applyFill="1" applyBorder="1" applyAlignment="1">
      <alignment vertical="center" shrinkToFit="1"/>
    </xf>
    <xf numFmtId="41" fontId="26" fillId="0" borderId="15" xfId="4" applyFont="1" applyBorder="1" applyAlignment="1">
      <alignment horizontal="center" vertical="center" shrinkToFit="1"/>
    </xf>
    <xf numFmtId="41" fontId="18" fillId="0" borderId="13" xfId="4" applyFont="1" applyBorder="1" applyAlignment="1">
      <alignment horizontal="right" vertical="center" shrinkToFit="1"/>
    </xf>
    <xf numFmtId="41" fontId="18" fillId="0" borderId="15" xfId="4" applyFont="1" applyBorder="1" applyAlignment="1">
      <alignment horizontal="center" vertical="center" shrinkToFit="1"/>
    </xf>
    <xf numFmtId="41" fontId="18" fillId="0" borderId="15" xfId="4" applyFont="1" applyBorder="1" applyAlignment="1">
      <alignment vertical="center" shrinkToFit="1"/>
    </xf>
    <xf numFmtId="0" fontId="18" fillId="0" borderId="15" xfId="3" applyFont="1" applyBorder="1" applyAlignment="1">
      <alignment vertical="center" shrinkToFit="1"/>
    </xf>
    <xf numFmtId="41" fontId="11" fillId="0" borderId="0" xfId="1" applyFont="1" applyAlignment="1">
      <alignment vertical="center"/>
    </xf>
    <xf numFmtId="0" fontId="12" fillId="0" borderId="8" xfId="3" applyFont="1" applyBorder="1" applyAlignment="1">
      <alignment horizontal="center" vertical="center"/>
    </xf>
    <xf numFmtId="41" fontId="12" fillId="0" borderId="8" xfId="4" applyFont="1" applyBorder="1" applyAlignment="1">
      <alignment horizontal="center" vertical="center"/>
    </xf>
    <xf numFmtId="41" fontId="18" fillId="0" borderId="8" xfId="4" applyFont="1" applyBorder="1" applyAlignment="1">
      <alignment horizontal="right" vertical="center"/>
    </xf>
    <xf numFmtId="41" fontId="18" fillId="0" borderId="8" xfId="4" applyFont="1" applyBorder="1" applyAlignment="1">
      <alignment horizontal="center" vertical="center"/>
    </xf>
    <xf numFmtId="0" fontId="18" fillId="0" borderId="8" xfId="3" applyFont="1" applyBorder="1" applyAlignment="1">
      <alignment vertical="center"/>
    </xf>
    <xf numFmtId="41" fontId="12" fillId="0" borderId="0" xfId="4" applyFont="1" applyAlignment="1">
      <alignment vertical="center"/>
    </xf>
    <xf numFmtId="41" fontId="12" fillId="0" borderId="13" xfId="4" applyFont="1" applyBorder="1" applyAlignment="1">
      <alignment vertical="center"/>
    </xf>
    <xf numFmtId="41" fontId="12" fillId="0" borderId="15" xfId="4" applyFont="1" applyBorder="1" applyAlignment="1">
      <alignment vertical="center"/>
    </xf>
    <xf numFmtId="185" fontId="12" fillId="0" borderId="14" xfId="4" applyNumberFormat="1" applyFont="1" applyBorder="1" applyAlignment="1">
      <alignment vertical="center"/>
    </xf>
    <xf numFmtId="0" fontId="21" fillId="0" borderId="0" xfId="5" applyFont="1"/>
    <xf numFmtId="0" fontId="21" fillId="0" borderId="0" xfId="5" applyFont="1" applyAlignment="1">
      <alignment horizontal="center" vertical="center"/>
    </xf>
    <xf numFmtId="186" fontId="21" fillId="0" borderId="0" xfId="5" applyNumberFormat="1" applyFont="1"/>
    <xf numFmtId="41" fontId="21" fillId="0" borderId="0" xfId="6" applyFont="1"/>
    <xf numFmtId="0" fontId="29" fillId="0" borderId="0" xfId="5" applyFont="1" applyAlignment="1">
      <alignment horizontal="center" vertical="center"/>
    </xf>
    <xf numFmtId="0" fontId="30" fillId="0" borderId="0" xfId="5" applyFont="1" applyAlignment="1">
      <alignment horizontal="center" vertical="center"/>
    </xf>
    <xf numFmtId="0" fontId="32" fillId="0" borderId="0" xfId="5" applyFont="1" applyAlignment="1">
      <alignment horizontal="center" vertical="center"/>
    </xf>
    <xf numFmtId="186" fontId="32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right" vertical="center"/>
    </xf>
    <xf numFmtId="0" fontId="20" fillId="0" borderId="0" xfId="5" applyFont="1" applyAlignment="1">
      <alignment horizontal="center" vertical="center"/>
    </xf>
    <xf numFmtId="41" fontId="21" fillId="0" borderId="0" xfId="6" applyFont="1" applyAlignment="1">
      <alignment vertical="center"/>
    </xf>
    <xf numFmtId="0" fontId="34" fillId="0" borderId="0" xfId="5" applyFont="1" applyAlignment="1">
      <alignment vertical="center"/>
    </xf>
    <xf numFmtId="0" fontId="20" fillId="0" borderId="0" xfId="5" applyFont="1" applyAlignment="1">
      <alignment vertical="center"/>
    </xf>
    <xf numFmtId="0" fontId="35" fillId="0" borderId="0" xfId="5" applyFont="1" applyAlignment="1">
      <alignment vertical="center"/>
    </xf>
    <xf numFmtId="0" fontId="31" fillId="6" borderId="1" xfId="8" applyNumberFormat="1" applyFont="1" applyBorder="1" applyAlignment="1">
      <alignment horizontal="center" vertical="center"/>
    </xf>
    <xf numFmtId="186" fontId="31" fillId="6" borderId="1" xfId="8" applyNumberFormat="1" applyFont="1" applyBorder="1" applyAlignment="1">
      <alignment horizontal="center" vertical="center"/>
    </xf>
    <xf numFmtId="0" fontId="31" fillId="6" borderId="0" xfId="8" applyNumberFormat="1" applyFont="1" applyBorder="1" applyAlignment="1">
      <alignment horizontal="center" vertical="center"/>
    </xf>
    <xf numFmtId="41" fontId="31" fillId="0" borderId="0" xfId="6" applyFont="1" applyAlignment="1">
      <alignment vertical="center"/>
    </xf>
    <xf numFmtId="0" fontId="31" fillId="0" borderId="0" xfId="5" applyFont="1" applyAlignment="1">
      <alignment vertical="center"/>
    </xf>
    <xf numFmtId="0" fontId="35" fillId="0" borderId="30" xfId="5" applyFont="1" applyBorder="1" applyAlignment="1">
      <alignment vertical="center"/>
    </xf>
    <xf numFmtId="186" fontId="20" fillId="0" borderId="0" xfId="5" applyNumberFormat="1" applyFont="1" applyAlignment="1">
      <alignment vertical="center"/>
    </xf>
    <xf numFmtId="0" fontId="20" fillId="0" borderId="31" xfId="5" applyFont="1" applyBorder="1" applyAlignment="1">
      <alignment vertical="center"/>
    </xf>
    <xf numFmtId="41" fontId="20" fillId="0" borderId="0" xfId="6" applyFont="1" applyAlignment="1">
      <alignment horizontal="center" vertical="center"/>
    </xf>
    <xf numFmtId="0" fontId="37" fillId="0" borderId="0" xfId="5" applyFont="1" applyAlignment="1">
      <alignment vertical="center"/>
    </xf>
    <xf numFmtId="0" fontId="20" fillId="0" borderId="30" xfId="5" applyFont="1" applyBorder="1" applyAlignment="1">
      <alignment vertical="center"/>
    </xf>
    <xf numFmtId="0" fontId="20" fillId="0" borderId="32" xfId="5" applyFont="1" applyBorder="1" applyAlignment="1">
      <alignment vertical="center"/>
    </xf>
    <xf numFmtId="0" fontId="20" fillId="0" borderId="29" xfId="5" applyFont="1" applyBorder="1" applyAlignment="1">
      <alignment vertical="center" wrapText="1"/>
    </xf>
    <xf numFmtId="41" fontId="20" fillId="0" borderId="29" xfId="6" applyFont="1" applyBorder="1" applyAlignment="1">
      <alignment vertical="center"/>
    </xf>
    <xf numFmtId="41" fontId="20" fillId="0" borderId="29" xfId="6" applyFont="1" applyBorder="1" applyAlignment="1">
      <alignment horizontal="center" vertical="center"/>
    </xf>
    <xf numFmtId="186" fontId="20" fillId="0" borderId="29" xfId="5" applyNumberFormat="1" applyFont="1" applyBorder="1" applyAlignment="1">
      <alignment vertical="center"/>
    </xf>
    <xf numFmtId="41" fontId="20" fillId="0" borderId="29" xfId="5" applyNumberFormat="1" applyFont="1" applyBorder="1" applyAlignment="1">
      <alignment vertical="center"/>
    </xf>
    <xf numFmtId="0" fontId="20" fillId="0" borderId="29" xfId="5" applyFont="1" applyBorder="1" applyAlignment="1">
      <alignment vertical="center"/>
    </xf>
    <xf numFmtId="0" fontId="38" fillId="0" borderId="29" xfId="5" applyFont="1" applyBorder="1" applyAlignment="1">
      <alignment vertical="center" wrapText="1"/>
    </xf>
    <xf numFmtId="41" fontId="38" fillId="0" borderId="29" xfId="6" applyFont="1" applyBorder="1" applyAlignment="1">
      <alignment vertical="center"/>
    </xf>
    <xf numFmtId="186" fontId="38" fillId="0" borderId="29" xfId="6" applyNumberFormat="1" applyFont="1" applyBorder="1" applyAlignment="1">
      <alignment horizontal="center" vertical="center"/>
    </xf>
    <xf numFmtId="0" fontId="38" fillId="0" borderId="29" xfId="5" applyFont="1" applyBorder="1" applyAlignment="1">
      <alignment vertical="center"/>
    </xf>
    <xf numFmtId="0" fontId="20" fillId="0" borderId="0" xfId="5" applyFont="1" applyAlignment="1">
      <alignment vertical="center" wrapText="1"/>
    </xf>
    <xf numFmtId="0" fontId="20" fillId="0" borderId="0" xfId="5" applyFont="1" applyAlignment="1">
      <alignment horizontal="center" vertical="center" wrapText="1"/>
    </xf>
    <xf numFmtId="41" fontId="20" fillId="0" borderId="0" xfId="6" applyFont="1" applyBorder="1" applyAlignment="1">
      <alignment vertical="center"/>
    </xf>
    <xf numFmtId="41" fontId="20" fillId="0" borderId="0" xfId="6" applyFont="1" applyBorder="1" applyAlignment="1">
      <alignment horizontal="center" vertical="center"/>
    </xf>
    <xf numFmtId="0" fontId="20" fillId="0" borderId="33" xfId="5" applyFont="1" applyBorder="1" applyAlignment="1">
      <alignment vertical="center"/>
    </xf>
    <xf numFmtId="0" fontId="20" fillId="0" borderId="29" xfId="5" applyFont="1" applyBorder="1" applyAlignment="1">
      <alignment horizontal="center" vertical="center"/>
    </xf>
    <xf numFmtId="41" fontId="20" fillId="0" borderId="0" xfId="6" applyFont="1" applyAlignment="1">
      <alignment vertical="center"/>
    </xf>
    <xf numFmtId="0" fontId="39" fillId="7" borderId="29" xfId="5" applyFont="1" applyFill="1" applyBorder="1" applyAlignment="1">
      <alignment vertical="center"/>
    </xf>
    <xf numFmtId="41" fontId="39" fillId="7" borderId="29" xfId="6" applyFont="1" applyFill="1" applyBorder="1" applyAlignment="1">
      <alignment vertical="center"/>
    </xf>
    <xf numFmtId="186" fontId="40" fillId="7" borderId="29" xfId="6" applyNumberFormat="1" applyFont="1" applyFill="1" applyBorder="1" applyAlignment="1">
      <alignment horizontal="center" vertical="center"/>
    </xf>
    <xf numFmtId="41" fontId="40" fillId="7" borderId="29" xfId="6" applyFont="1" applyFill="1" applyBorder="1" applyAlignment="1">
      <alignment vertical="center"/>
    </xf>
    <xf numFmtId="41" fontId="37" fillId="0" borderId="0" xfId="5" applyNumberFormat="1" applyFont="1" applyAlignment="1">
      <alignment vertical="center"/>
    </xf>
    <xf numFmtId="186" fontId="20" fillId="0" borderId="0" xfId="6" applyNumberFormat="1" applyFont="1" applyBorder="1" applyAlignment="1">
      <alignment vertical="center"/>
    </xf>
    <xf numFmtId="0" fontId="20" fillId="0" borderId="34" xfId="5" applyFont="1" applyBorder="1" applyAlignment="1">
      <alignment vertical="center"/>
    </xf>
    <xf numFmtId="0" fontId="41" fillId="0" borderId="0" xfId="5" applyFont="1" applyAlignment="1">
      <alignment vertical="center"/>
    </xf>
    <xf numFmtId="186" fontId="20" fillId="0" borderId="29" xfId="6" applyNumberFormat="1" applyFont="1" applyBorder="1" applyAlignment="1">
      <alignment vertical="center"/>
    </xf>
    <xf numFmtId="41" fontId="37" fillId="0" borderId="0" xfId="6" applyFont="1" applyAlignment="1">
      <alignment vertical="center"/>
    </xf>
    <xf numFmtId="0" fontId="20" fillId="0" borderId="23" xfId="5" applyFont="1" applyBorder="1" applyAlignment="1">
      <alignment vertical="center"/>
    </xf>
    <xf numFmtId="41" fontId="20" fillId="0" borderId="0" xfId="6" applyFont="1" applyBorder="1" applyAlignment="1">
      <alignment horizontal="left" vertical="center"/>
    </xf>
    <xf numFmtId="0" fontId="21" fillId="0" borderId="0" xfId="5" applyFont="1" applyAlignment="1">
      <alignment horizontal="left" vertical="center"/>
    </xf>
    <xf numFmtId="0" fontId="20" fillId="0" borderId="29" xfId="5" applyFont="1" applyBorder="1" applyAlignment="1">
      <alignment horizontal="right" vertical="center"/>
    </xf>
    <xf numFmtId="41" fontId="37" fillId="0" borderId="0" xfId="6" applyFont="1" applyBorder="1" applyAlignment="1">
      <alignment vertical="center"/>
    </xf>
    <xf numFmtId="41" fontId="20" fillId="0" borderId="23" xfId="6" applyFont="1" applyBorder="1" applyAlignment="1">
      <alignment vertical="center"/>
    </xf>
    <xf numFmtId="41" fontId="20" fillId="0" borderId="23" xfId="6" applyFont="1" applyBorder="1" applyAlignment="1">
      <alignment horizontal="center" vertical="center"/>
    </xf>
    <xf numFmtId="186" fontId="20" fillId="0" borderId="23" xfId="6" applyNumberFormat="1" applyFont="1" applyBorder="1" applyAlignment="1">
      <alignment vertical="center"/>
    </xf>
    <xf numFmtId="187" fontId="20" fillId="0" borderId="29" xfId="6" applyNumberFormat="1" applyFont="1" applyBorder="1" applyAlignment="1">
      <alignment vertical="center"/>
    </xf>
    <xf numFmtId="0" fontId="38" fillId="0" borderId="37" xfId="5" applyFont="1" applyBorder="1" applyAlignment="1">
      <alignment horizontal="center" vertical="center"/>
    </xf>
    <xf numFmtId="0" fontId="38" fillId="0" borderId="29" xfId="5" applyFont="1" applyBorder="1" applyAlignment="1">
      <alignment horizontal="center" vertical="center"/>
    </xf>
    <xf numFmtId="187" fontId="38" fillId="0" borderId="29" xfId="6" applyNumberFormat="1" applyFont="1" applyBorder="1" applyAlignment="1">
      <alignment vertical="center"/>
    </xf>
    <xf numFmtId="0" fontId="35" fillId="0" borderId="29" xfId="5" applyFont="1" applyBorder="1" applyAlignment="1">
      <alignment vertical="center"/>
    </xf>
    <xf numFmtId="41" fontId="35" fillId="0" borderId="29" xfId="6" applyFont="1" applyBorder="1" applyAlignment="1">
      <alignment horizontal="center" vertical="center"/>
    </xf>
    <xf numFmtId="186" fontId="35" fillId="0" borderId="29" xfId="6" applyNumberFormat="1" applyFont="1" applyBorder="1" applyAlignment="1">
      <alignment vertical="center"/>
    </xf>
    <xf numFmtId="41" fontId="35" fillId="0" borderId="29" xfId="6" applyFont="1" applyBorder="1" applyAlignment="1">
      <alignment vertical="center"/>
    </xf>
    <xf numFmtId="41" fontId="21" fillId="0" borderId="0" xfId="5" applyNumberFormat="1" applyFont="1" applyAlignment="1">
      <alignment vertical="center"/>
    </xf>
    <xf numFmtId="9" fontId="35" fillId="0" borderId="29" xfId="5" applyNumberFormat="1" applyFont="1" applyBorder="1" applyAlignment="1">
      <alignment horizontal="left" vertical="center"/>
    </xf>
    <xf numFmtId="0" fontId="21" fillId="0" borderId="30" xfId="5" applyFont="1" applyBorder="1" applyAlignment="1">
      <alignment vertical="center"/>
    </xf>
    <xf numFmtId="0" fontId="42" fillId="0" borderId="29" xfId="5" applyFont="1" applyBorder="1" applyAlignment="1">
      <alignment vertical="center"/>
    </xf>
    <xf numFmtId="0" fontId="21" fillId="0" borderId="29" xfId="5" applyFont="1" applyBorder="1" applyAlignment="1">
      <alignment vertical="center"/>
    </xf>
    <xf numFmtId="0" fontId="21" fillId="0" borderId="31" xfId="5" applyFont="1" applyBorder="1" applyAlignment="1">
      <alignment vertical="center"/>
    </xf>
    <xf numFmtId="0" fontId="21" fillId="0" borderId="10" xfId="5" applyFont="1" applyBorder="1"/>
    <xf numFmtId="0" fontId="21" fillId="0" borderId="11" xfId="5" applyFont="1" applyBorder="1"/>
    <xf numFmtId="0" fontId="21" fillId="0" borderId="11" xfId="5" applyFont="1" applyBorder="1" applyAlignment="1">
      <alignment horizontal="center" vertical="center"/>
    </xf>
    <xf numFmtId="186" fontId="21" fillId="0" borderId="11" xfId="5" applyNumberFormat="1" applyFont="1" applyBorder="1"/>
    <xf numFmtId="0" fontId="21" fillId="0" borderId="27" xfId="5" applyFont="1" applyBorder="1"/>
    <xf numFmtId="0" fontId="21" fillId="0" borderId="12" xfId="5" applyFont="1" applyBorder="1"/>
    <xf numFmtId="0" fontId="20" fillId="0" borderId="0" xfId="5" applyFont="1"/>
    <xf numFmtId="0" fontId="43" fillId="0" borderId="0" xfId="0" applyFont="1"/>
    <xf numFmtId="0" fontId="44" fillId="0" borderId="0" xfId="9" applyFont="1"/>
    <xf numFmtId="0" fontId="1" fillId="0" borderId="0" xfId="9"/>
    <xf numFmtId="49" fontId="46" fillId="0" borderId="1" xfId="0" applyNumberFormat="1" applyFont="1" applyBorder="1" applyAlignment="1">
      <alignment shrinkToFit="1"/>
    </xf>
    <xf numFmtId="178" fontId="46" fillId="0" borderId="1" xfId="0" applyNumberFormat="1" applyFont="1" applyBorder="1"/>
    <xf numFmtId="177" fontId="46" fillId="0" borderId="1" xfId="0" applyNumberFormat="1" applyFont="1" applyBorder="1" applyAlignment="1">
      <alignment horizontal="right"/>
    </xf>
    <xf numFmtId="188" fontId="23" fillId="0" borderId="15" xfId="6" applyNumberFormat="1" applyFont="1" applyFill="1" applyBorder="1" applyAlignment="1">
      <alignment vertical="center" shrinkToFit="1"/>
    </xf>
    <xf numFmtId="0" fontId="27" fillId="0" borderId="15" xfId="4" applyNumberFormat="1" applyFont="1" applyFill="1" applyBorder="1" applyAlignment="1">
      <alignment horizontal="left" vertical="center"/>
    </xf>
    <xf numFmtId="180" fontId="27" fillId="0" borderId="23" xfId="6" applyNumberFormat="1" applyFont="1" applyBorder="1" applyAlignment="1">
      <alignment vertical="center" shrinkToFit="1"/>
    </xf>
    <xf numFmtId="0" fontId="1" fillId="0" borderId="0" xfId="13"/>
    <xf numFmtId="0" fontId="48" fillId="0" borderId="0" xfId="13" applyFont="1"/>
    <xf numFmtId="0" fontId="1" fillId="0" borderId="30" xfId="13" applyBorder="1"/>
    <xf numFmtId="0" fontId="1" fillId="0" borderId="8" xfId="13" applyBorder="1"/>
    <xf numFmtId="0" fontId="1" fillId="0" borderId="9" xfId="13" applyBorder="1"/>
    <xf numFmtId="0" fontId="49" fillId="0" borderId="0" xfId="13" applyFont="1" applyAlignment="1">
      <alignment horizontal="left" vertical="center"/>
    </xf>
    <xf numFmtId="0" fontId="1" fillId="0" borderId="31" xfId="13" applyBorder="1"/>
    <xf numFmtId="0" fontId="51" fillId="0" borderId="30" xfId="13" applyFont="1" applyBorder="1" applyAlignment="1">
      <alignment horizontal="center" vertical="center"/>
    </xf>
    <xf numFmtId="0" fontId="51" fillId="0" borderId="0" xfId="13" applyFont="1" applyAlignment="1">
      <alignment horizontal="center" vertical="center"/>
    </xf>
    <xf numFmtId="0" fontId="51" fillId="0" borderId="31" xfId="13" applyFont="1" applyBorder="1" applyAlignment="1">
      <alignment horizontal="center" vertical="center"/>
    </xf>
    <xf numFmtId="0" fontId="52" fillId="0" borderId="30" xfId="13" applyFont="1" applyBorder="1" applyAlignment="1">
      <alignment horizontal="center"/>
    </xf>
    <xf numFmtId="0" fontId="52" fillId="0" borderId="0" xfId="13" applyFont="1" applyAlignment="1">
      <alignment horizontal="center"/>
    </xf>
    <xf numFmtId="0" fontId="3" fillId="0" borderId="0" xfId="13" applyFont="1" applyAlignment="1">
      <alignment horizontal="right"/>
    </xf>
    <xf numFmtId="0" fontId="3" fillId="0" borderId="0" xfId="13" applyFont="1" applyAlignment="1">
      <alignment horizontal="left"/>
    </xf>
    <xf numFmtId="0" fontId="7" fillId="0" borderId="0" xfId="13" applyFont="1" applyAlignment="1">
      <alignment horizontal="center"/>
    </xf>
    <xf numFmtId="0" fontId="1" fillId="0" borderId="0" xfId="13" applyAlignment="1">
      <alignment horizontal="right"/>
    </xf>
    <xf numFmtId="0" fontId="1" fillId="0" borderId="0" xfId="13" applyAlignment="1">
      <alignment horizontal="left"/>
    </xf>
    <xf numFmtId="0" fontId="49" fillId="0" borderId="0" xfId="13" applyFont="1" applyAlignment="1">
      <alignment horizontal="left"/>
    </xf>
    <xf numFmtId="176" fontId="3" fillId="0" borderId="30" xfId="13" applyNumberFormat="1" applyFont="1" applyBorder="1" applyAlignment="1">
      <alignment horizontal="left"/>
    </xf>
    <xf numFmtId="176" fontId="3" fillId="0" borderId="0" xfId="13" applyNumberFormat="1" applyFont="1" applyAlignment="1">
      <alignment horizontal="left"/>
    </xf>
    <xf numFmtId="0" fontId="7" fillId="0" borderId="0" xfId="13" applyFont="1" applyAlignment="1">
      <alignment horizontal="right"/>
    </xf>
    <xf numFmtId="0" fontId="7" fillId="0" borderId="0" xfId="13" applyFont="1" applyAlignment="1">
      <alignment horizontal="left"/>
    </xf>
    <xf numFmtId="176" fontId="3" fillId="0" borderId="30" xfId="13" applyNumberFormat="1" applyFont="1" applyBorder="1"/>
    <xf numFmtId="176" fontId="3" fillId="0" borderId="0" xfId="13" applyNumberFormat="1" applyFont="1"/>
    <xf numFmtId="0" fontId="53" fillId="0" borderId="0" xfId="13" applyFont="1"/>
    <xf numFmtId="0" fontId="1" fillId="0" borderId="30" xfId="13" applyBorder="1" applyAlignment="1">
      <alignment vertical="center"/>
    </xf>
    <xf numFmtId="0" fontId="1" fillId="0" borderId="0" xfId="13" applyAlignment="1">
      <alignment horizontal="center" vertical="center"/>
    </xf>
    <xf numFmtId="0" fontId="1" fillId="0" borderId="0" xfId="13" applyAlignment="1">
      <alignment vertical="center"/>
    </xf>
    <xf numFmtId="176" fontId="3" fillId="0" borderId="0" xfId="13" applyNumberFormat="1" applyFont="1" applyAlignment="1">
      <alignment horizontal="centerContinuous"/>
    </xf>
    <xf numFmtId="176" fontId="3" fillId="0" borderId="10" xfId="13" applyNumberFormat="1" applyFont="1" applyBorder="1" applyAlignment="1">
      <alignment horizontal="left"/>
    </xf>
    <xf numFmtId="176" fontId="3" fillId="0" borderId="11" xfId="13" applyNumberFormat="1" applyFont="1" applyBorder="1" applyAlignment="1">
      <alignment horizontal="left"/>
    </xf>
    <xf numFmtId="176" fontId="3" fillId="0" borderId="11" xfId="13" applyNumberFormat="1" applyFont="1" applyBorder="1" applyAlignment="1">
      <alignment horizontal="centerContinuous"/>
    </xf>
    <xf numFmtId="190" fontId="1" fillId="0" borderId="11" xfId="13" applyNumberFormat="1" applyBorder="1" applyAlignment="1">
      <alignment horizontal="left" vertical="center"/>
    </xf>
    <xf numFmtId="0" fontId="52" fillId="0" borderId="11" xfId="13" applyFont="1" applyBorder="1" applyAlignment="1">
      <alignment horizontal="center"/>
    </xf>
    <xf numFmtId="0" fontId="1" fillId="0" borderId="12" xfId="13" applyBorder="1"/>
    <xf numFmtId="0" fontId="0" fillId="0" borderId="0" xfId="13" applyFont="1" applyAlignment="1">
      <alignment vertical="center"/>
    </xf>
    <xf numFmtId="178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7" fillId="0" borderId="0" xfId="13" applyFont="1" applyAlignment="1">
      <alignment horizontal="center" vertical="center"/>
    </xf>
    <xf numFmtId="0" fontId="1" fillId="0" borderId="1" xfId="14" applyBorder="1" applyAlignment="1">
      <alignment horizontal="center" vertical="center" textRotation="255"/>
    </xf>
    <xf numFmtId="0" fontId="1" fillId="0" borderId="1" xfId="14" applyBorder="1" applyAlignment="1">
      <alignment horizontal="center"/>
    </xf>
    <xf numFmtId="0" fontId="0" fillId="0" borderId="1" xfId="14" applyFont="1" applyBorder="1" applyAlignment="1">
      <alignment horizontal="center" vertical="center" textRotation="255"/>
    </xf>
    <xf numFmtId="0" fontId="3" fillId="0" borderId="7" xfId="13" applyFont="1" applyBorder="1" applyAlignment="1">
      <alignment horizontal="center" vertical="center" shrinkToFit="1"/>
    </xf>
    <xf numFmtId="0" fontId="3" fillId="0" borderId="8" xfId="13" applyFont="1" applyBorder="1" applyAlignment="1">
      <alignment horizontal="center" vertical="center" shrinkToFit="1"/>
    </xf>
    <xf numFmtId="0" fontId="3" fillId="0" borderId="9" xfId="13" applyFont="1" applyBorder="1" applyAlignment="1">
      <alignment horizontal="center" vertical="center" shrinkToFit="1"/>
    </xf>
    <xf numFmtId="0" fontId="3" fillId="0" borderId="30" xfId="13" applyFont="1" applyBorder="1" applyAlignment="1">
      <alignment horizontal="center" vertical="center" shrinkToFit="1"/>
    </xf>
    <xf numFmtId="0" fontId="3" fillId="0" borderId="0" xfId="13" applyFont="1" applyAlignment="1">
      <alignment horizontal="center" vertical="center" shrinkToFit="1"/>
    </xf>
    <xf numFmtId="0" fontId="3" fillId="0" borderId="31" xfId="13" applyFont="1" applyBorder="1" applyAlignment="1">
      <alignment horizontal="center" vertical="center" shrinkToFit="1"/>
    </xf>
    <xf numFmtId="0" fontId="3" fillId="0" borderId="10" xfId="13" applyFont="1" applyBorder="1" applyAlignment="1">
      <alignment horizontal="center" vertical="center" shrinkToFit="1"/>
    </xf>
    <xf numFmtId="0" fontId="3" fillId="0" borderId="11" xfId="13" applyFont="1" applyBorder="1" applyAlignment="1">
      <alignment horizontal="center" vertical="center" shrinkToFit="1"/>
    </xf>
    <xf numFmtId="0" fontId="3" fillId="0" borderId="12" xfId="13" applyFont="1" applyBorder="1" applyAlignment="1">
      <alignment horizontal="center" vertical="center" shrinkToFit="1"/>
    </xf>
    <xf numFmtId="0" fontId="49" fillId="0" borderId="0" xfId="13" applyFont="1" applyAlignment="1">
      <alignment horizontal="left" vertical="center"/>
    </xf>
    <xf numFmtId="0" fontId="50" fillId="0" borderId="30" xfId="13" applyFont="1" applyBorder="1" applyAlignment="1">
      <alignment horizontal="center" vertical="center"/>
    </xf>
    <xf numFmtId="0" fontId="50" fillId="0" borderId="0" xfId="13" applyFont="1" applyAlignment="1">
      <alignment horizontal="center" vertical="center"/>
    </xf>
    <xf numFmtId="0" fontId="50" fillId="0" borderId="31" xfId="13" applyFont="1" applyBorder="1" applyAlignment="1">
      <alignment horizontal="center" vertical="center"/>
    </xf>
    <xf numFmtId="189" fontId="7" fillId="0" borderId="0" xfId="13" applyNumberFormat="1" applyFont="1" applyAlignment="1">
      <alignment horizontal="center"/>
    </xf>
    <xf numFmtId="190" fontId="1" fillId="0" borderId="0" xfId="4" applyNumberFormat="1" applyFont="1" applyBorder="1" applyAlignment="1">
      <alignment horizontal="left" vertical="center"/>
    </xf>
    <xf numFmtId="0" fontId="1" fillId="0" borderId="0" xfId="13" applyAlignment="1">
      <alignment horizontal="center" vertical="center" wrapText="1" shrinkToFit="1"/>
    </xf>
    <xf numFmtId="190" fontId="1" fillId="0" borderId="0" xfId="13" applyNumberFormat="1" applyAlignment="1">
      <alignment horizontal="left" vertical="center"/>
    </xf>
    <xf numFmtId="190" fontId="1" fillId="0" borderId="0" xfId="4" applyNumberFormat="1" applyFont="1" applyBorder="1" applyAlignment="1">
      <alignment horizontal="center" vertical="center"/>
    </xf>
    <xf numFmtId="49" fontId="20" fillId="0" borderId="0" xfId="5" applyNumberFormat="1" applyFont="1" applyAlignment="1">
      <alignment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3" fontId="23" fillId="0" borderId="23" xfId="3" applyNumberFormat="1" applyFont="1" applyBorder="1" applyAlignment="1">
      <alignment horizontal="left" vertical="center" shrinkToFit="1"/>
    </xf>
    <xf numFmtId="0" fontId="23" fillId="0" borderId="23" xfId="3" applyFont="1" applyBorder="1" applyAlignment="1">
      <alignment horizontal="left" vertical="center" shrinkToFit="1"/>
    </xf>
    <xf numFmtId="0" fontId="26" fillId="0" borderId="15" xfId="3" applyFont="1" applyBorder="1" applyAlignment="1">
      <alignment horizontal="center" vertical="center" shrinkToFit="1"/>
    </xf>
    <xf numFmtId="0" fontId="26" fillId="0" borderId="14" xfId="3" applyFont="1" applyBorder="1" applyAlignment="1">
      <alignment horizontal="center" vertical="center" shrinkToFit="1"/>
    </xf>
    <xf numFmtId="0" fontId="12" fillId="0" borderId="13" xfId="3" applyFont="1" applyBorder="1" applyAlignment="1">
      <alignment horizontal="center" vertical="center" shrinkToFit="1"/>
    </xf>
    <xf numFmtId="0" fontId="12" fillId="0" borderId="15" xfId="3" applyFont="1" applyBorder="1" applyAlignment="1">
      <alignment horizontal="center" vertical="center" shrinkToFit="1"/>
    </xf>
    <xf numFmtId="0" fontId="12" fillId="0" borderId="14" xfId="3" applyFont="1" applyBorder="1" applyAlignment="1">
      <alignment horizontal="center" vertical="center" shrinkToFit="1"/>
    </xf>
    <xf numFmtId="0" fontId="26" fillId="0" borderId="13" xfId="3" applyFont="1" applyBorder="1" applyAlignment="1">
      <alignment horizontal="center" vertical="center" shrinkToFit="1"/>
    </xf>
    <xf numFmtId="0" fontId="22" fillId="0" borderId="13" xfId="3" applyFont="1" applyBorder="1" applyAlignment="1">
      <alignment horizontal="center" vertical="center" shrinkToFit="1"/>
    </xf>
    <xf numFmtId="0" fontId="22" fillId="0" borderId="15" xfId="3" applyFont="1" applyBorder="1" applyAlignment="1">
      <alignment horizontal="center" vertical="center" shrinkToFit="1"/>
    </xf>
    <xf numFmtId="0" fontId="22" fillId="0" borderId="14" xfId="3" applyFont="1" applyBorder="1" applyAlignment="1">
      <alignment horizontal="center" vertical="center" shrinkToFit="1"/>
    </xf>
    <xf numFmtId="0" fontId="9" fillId="0" borderId="11" xfId="2" applyFont="1" applyBorder="1" applyAlignment="1"/>
    <xf numFmtId="0" fontId="11" fillId="0" borderId="11" xfId="3" applyFont="1" applyBorder="1"/>
    <xf numFmtId="179" fontId="12" fillId="0" borderId="11" xfId="2" applyNumberFormat="1" applyFont="1" applyBorder="1" applyAlignment="1">
      <alignment horizontal="right"/>
    </xf>
    <xf numFmtId="178" fontId="4" fillId="0" borderId="1" xfId="0" applyNumberFormat="1" applyFont="1" applyBorder="1" applyAlignment="1">
      <alignment horizontal="center" vertical="center"/>
    </xf>
    <xf numFmtId="49" fontId="4" fillId="0" borderId="11" xfId="0" applyNumberFormat="1" applyFont="1" applyBorder="1"/>
    <xf numFmtId="49" fontId="0" fillId="0" borderId="11" xfId="0" applyNumberFormat="1" applyBorder="1"/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3" xfId="0" applyNumberFormat="1" applyFont="1" applyBorder="1"/>
    <xf numFmtId="0" fontId="0" fillId="0" borderId="15" xfId="0" applyBorder="1"/>
    <xf numFmtId="0" fontId="0" fillId="0" borderId="14" xfId="0" applyBorder="1"/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left" indent="1"/>
    </xf>
    <xf numFmtId="0" fontId="0" fillId="0" borderId="0" xfId="0"/>
    <xf numFmtId="176" fontId="4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indent="1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indent="1"/>
    </xf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178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0" xfId="0" applyNumberFormat="1" applyFont="1" applyAlignment="1">
      <alignment horizontal="left" indent="1"/>
    </xf>
    <xf numFmtId="0" fontId="20" fillId="0" borderId="35" xfId="5" applyFont="1" applyBorder="1" applyAlignment="1">
      <alignment horizontal="center" vertical="center"/>
    </xf>
    <xf numFmtId="0" fontId="20" fillId="0" borderId="36" xfId="5" applyFont="1" applyBorder="1" applyAlignment="1">
      <alignment horizontal="center" vertical="center"/>
    </xf>
    <xf numFmtId="0" fontId="20" fillId="0" borderId="37" xfId="5" applyFont="1" applyBorder="1" applyAlignment="1">
      <alignment horizontal="center" vertical="center"/>
    </xf>
    <xf numFmtId="0" fontId="20" fillId="0" borderId="29" xfId="5" applyFont="1" applyBorder="1" applyAlignment="1">
      <alignment horizontal="center" vertical="center" wrapText="1"/>
    </xf>
    <xf numFmtId="0" fontId="20" fillId="0" borderId="29" xfId="5" applyFont="1" applyBorder="1" applyAlignment="1">
      <alignment horizontal="center" vertical="center"/>
    </xf>
    <xf numFmtId="41" fontId="20" fillId="0" borderId="0" xfId="6" applyFont="1" applyAlignment="1">
      <alignment horizontal="left" vertical="center" wrapText="1"/>
    </xf>
    <xf numFmtId="41" fontId="20" fillId="0" borderId="0" xfId="6" applyFont="1" applyAlignment="1">
      <alignment horizontal="left" vertical="center"/>
    </xf>
    <xf numFmtId="0" fontId="20" fillId="0" borderId="29" xfId="5" applyFont="1" applyBorder="1" applyAlignment="1">
      <alignment horizontal="left" vertical="center"/>
    </xf>
    <xf numFmtId="0" fontId="20" fillId="0" borderId="29" xfId="5" applyFont="1" applyBorder="1" applyAlignment="1">
      <alignment horizontal="left" vertical="center" wrapText="1"/>
    </xf>
    <xf numFmtId="0" fontId="29" fillId="0" borderId="0" xfId="5" applyFont="1" applyAlignment="1">
      <alignment horizontal="center" vertical="center"/>
    </xf>
    <xf numFmtId="0" fontId="31" fillId="0" borderId="0" xfId="5" applyFont="1" applyAlignment="1">
      <alignment horizontal="left" vertical="center"/>
    </xf>
    <xf numFmtId="0" fontId="31" fillId="6" borderId="13" xfId="8" applyNumberFormat="1" applyFont="1" applyBorder="1" applyAlignment="1">
      <alignment horizontal="center" vertical="center"/>
    </xf>
    <xf numFmtId="0" fontId="31" fillId="6" borderId="15" xfId="8" applyNumberFormat="1" applyFont="1" applyBorder="1" applyAlignment="1">
      <alignment horizontal="center" vertical="center"/>
    </xf>
    <xf numFmtId="0" fontId="31" fillId="6" borderId="14" xfId="8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49" fontId="4" fillId="0" borderId="0" xfId="0" applyNumberFormat="1" applyFont="1" applyAlignment="1"/>
    <xf numFmtId="49" fontId="5" fillId="0" borderId="0" xfId="0" applyNumberFormat="1" applyFont="1" applyAlignment="1">
      <alignment horizontal="left"/>
    </xf>
    <xf numFmtId="0" fontId="0" fillId="0" borderId="0" xfId="0" applyAlignment="1"/>
    <xf numFmtId="178" fontId="4" fillId="0" borderId="0" xfId="0" applyNumberFormat="1" applyFont="1" applyAlignment="1"/>
    <xf numFmtId="0" fontId="4" fillId="0" borderId="0" xfId="0" applyFont="1" applyAlignment="1"/>
    <xf numFmtId="49" fontId="4" fillId="0" borderId="13" xfId="0" applyNumberFormat="1" applyFont="1" applyBorder="1" applyAlignment="1"/>
    <xf numFmtId="0" fontId="0" fillId="0" borderId="15" xfId="0" applyBorder="1" applyAlignment="1"/>
    <xf numFmtId="0" fontId="0" fillId="0" borderId="14" xfId="0" applyBorder="1" applyAlignment="1"/>
    <xf numFmtId="49" fontId="4" fillId="0" borderId="1" xfId="0" applyNumberFormat="1" applyFont="1" applyBorder="1" applyAlignment="1"/>
    <xf numFmtId="0" fontId="4" fillId="0" borderId="1" xfId="0" applyFont="1" applyBorder="1" applyAlignment="1"/>
    <xf numFmtId="178" fontId="4" fillId="0" borderId="1" xfId="0" applyNumberFormat="1" applyFont="1" applyBorder="1" applyAlignment="1"/>
    <xf numFmtId="178" fontId="4" fillId="0" borderId="1" xfId="1" applyNumberFormat="1" applyFont="1" applyBorder="1" applyAlignment="1"/>
    <xf numFmtId="49" fontId="46" fillId="0" borderId="1" xfId="0" applyNumberFormat="1" applyFont="1" applyBorder="1" applyAlignment="1"/>
    <xf numFmtId="178" fontId="4" fillId="0" borderId="1" xfId="1" applyNumberFormat="1" applyFont="1" applyFill="1" applyBorder="1" applyAlignment="1"/>
  </cellXfs>
  <cellStyles count="376">
    <cellStyle name="          _x000d__x000a_386grabber=vga.3gr_x000d__x000a_" xfId="15" xr:uid="{00000000-0005-0000-0000-000000000000}"/>
    <cellStyle name="_x0004__x0004__x0019__x001b__x0004_$_x0010__x0010__x0008__x0001_" xfId="16" xr:uid="{00000000-0005-0000-0000-000001000000}"/>
    <cellStyle name="??&amp;O?&amp;H?_x0008__x000f__x0007_?_x0007__x0001__x0001_" xfId="17" xr:uid="{00000000-0005-0000-0000-000002000000}"/>
    <cellStyle name="??&amp;O?&amp;H?_x0008_??_x0007__x0001__x0001_" xfId="18" xr:uid="{00000000-0005-0000-0000-000003000000}"/>
    <cellStyle name="?W?_laroux" xfId="19" xr:uid="{00000000-0005-0000-0000-000004000000}"/>
    <cellStyle name="_(11-6)2001중장기계획(총괄)1" xfId="20" xr:uid="{00000000-0005-0000-0000-000005000000}"/>
    <cellStyle name="_(11-6)2001중장기계획(총괄)1_전기방식" xfId="21" xr:uid="{00000000-0005-0000-0000-000006000000}"/>
    <cellStyle name="_(11-6)2001중장기계획(총괄)1_전기방식_28개소" xfId="22" xr:uid="{00000000-0005-0000-0000-000007000000}"/>
    <cellStyle name="_(11-6)2001중장기계획(총괄)1_전기방식_내역" xfId="23" xr:uid="{00000000-0005-0000-0000-000008000000}"/>
    <cellStyle name="_(11-6)2001중장기계획(총괄)1_전기방식_내역1" xfId="24" xr:uid="{00000000-0005-0000-0000-000009000000}"/>
    <cellStyle name="_(11-6)2001중장기계획(총괄)1_전기방식_담암제1배수문외1개소" xfId="25" xr:uid="{00000000-0005-0000-0000-00000A000000}"/>
    <cellStyle name="_(11-6)2001중장기계획(총괄)1_전기방식_담암제1수문외1개소자동화전기공사내역서" xfId="26" xr:uid="{00000000-0005-0000-0000-00000B000000}"/>
    <cellStyle name="_(11-6)2001중장기계획(총괄)1_전기방식_담암제2수문외1개소자동화전기공사내역서" xfId="27" xr:uid="{00000000-0005-0000-0000-00000C000000}"/>
    <cellStyle name="_(11-6)2001중장기계획(총괄)1_전기방식_비교내역서" xfId="28" xr:uid="{00000000-0005-0000-0000-00000D000000}"/>
    <cellStyle name="_(11-6)2001중장기계획(총괄)1_전기방식_장산제1배수문외19개소1" xfId="29" xr:uid="{00000000-0005-0000-0000-00000E000000}"/>
    <cellStyle name="_~MF2110" xfId="30" xr:uid="{00000000-0005-0000-0000-00000F000000}"/>
    <cellStyle name="_~MF2110_전기방식" xfId="31" xr:uid="{00000000-0005-0000-0000-000010000000}"/>
    <cellStyle name="_~MF2110_전기방식_28개소" xfId="32" xr:uid="{00000000-0005-0000-0000-000011000000}"/>
    <cellStyle name="_~MF2110_전기방식_내역" xfId="33" xr:uid="{00000000-0005-0000-0000-000012000000}"/>
    <cellStyle name="_~MF2110_전기방식_내역1" xfId="34" xr:uid="{00000000-0005-0000-0000-000013000000}"/>
    <cellStyle name="_~MF2110_전기방식_담암제1배수문외1개소" xfId="35" xr:uid="{00000000-0005-0000-0000-000014000000}"/>
    <cellStyle name="_~MF2110_전기방식_담암제1수문외1개소자동화전기공사내역서" xfId="36" xr:uid="{00000000-0005-0000-0000-000015000000}"/>
    <cellStyle name="_~MF2110_전기방식_담암제2수문외1개소자동화전기공사내역서" xfId="37" xr:uid="{00000000-0005-0000-0000-000016000000}"/>
    <cellStyle name="_~MF2110_전기방식_비교내역서" xfId="38" xr:uid="{00000000-0005-0000-0000-000017000000}"/>
    <cellStyle name="_~MF2110_전기방식_장산제1배수문외19개소1" xfId="39" xr:uid="{00000000-0005-0000-0000-000018000000}"/>
    <cellStyle name="_~MF373C" xfId="40" xr:uid="{00000000-0005-0000-0000-000019000000}"/>
    <cellStyle name="_~MF373C_전기방식" xfId="41" xr:uid="{00000000-0005-0000-0000-00001A000000}"/>
    <cellStyle name="_~MF373C_전기방식_28개소" xfId="42" xr:uid="{00000000-0005-0000-0000-00001B000000}"/>
    <cellStyle name="_~MF373C_전기방식_내역" xfId="43" xr:uid="{00000000-0005-0000-0000-00001C000000}"/>
    <cellStyle name="_~MF373C_전기방식_내역1" xfId="44" xr:uid="{00000000-0005-0000-0000-00001D000000}"/>
    <cellStyle name="_~MF373C_전기방식_담암제1배수문외1개소" xfId="45" xr:uid="{00000000-0005-0000-0000-00001E000000}"/>
    <cellStyle name="_~MF373C_전기방식_담암제1수문외1개소자동화전기공사내역서" xfId="46" xr:uid="{00000000-0005-0000-0000-00001F000000}"/>
    <cellStyle name="_~MF373C_전기방식_담암제2수문외1개소자동화전기공사내역서" xfId="47" xr:uid="{00000000-0005-0000-0000-000020000000}"/>
    <cellStyle name="_~MF373C_전기방식_비교내역서" xfId="48" xr:uid="{00000000-0005-0000-0000-000021000000}"/>
    <cellStyle name="_~MF373C_전기방식_장산제1배수문외19개소1" xfId="49" xr:uid="{00000000-0005-0000-0000-000022000000}"/>
    <cellStyle name="_01. 김천 양천초등학교 전기-2차" xfId="50" xr:uid="{00000000-0005-0000-0000-000023000000}"/>
    <cellStyle name="_01. 전기내역서2" xfId="51" xr:uid="{00000000-0005-0000-0000-000024000000}"/>
    <cellStyle name="_02. 통신내역서2" xfId="52" xr:uid="{00000000-0005-0000-0000-000025000000}"/>
    <cellStyle name="_04. 총괄집계갑지-1" xfId="53" xr:uid="{00000000-0005-0000-0000-000026000000}"/>
    <cellStyle name="_0510-03풍산주민자치센타(전기)" xfId="54" xr:uid="{00000000-0005-0000-0000-000027000000}"/>
    <cellStyle name="_1. 전기" xfId="55" xr:uid="{00000000-0005-0000-0000-000028000000}"/>
    <cellStyle name="_1.전기내역서(0928)(1차분)" xfId="56" xr:uid="{00000000-0005-0000-0000-000029000000}"/>
    <cellStyle name="_2.통신내역서" xfId="57" xr:uid="{00000000-0005-0000-0000-00002A000000}"/>
    <cellStyle name="_2.통신내역서(0928)(1차분)" xfId="58" xr:uid="{00000000-0005-0000-0000-00002B000000}"/>
    <cellStyle name="_2001년만" xfId="59" xr:uid="{00000000-0005-0000-0000-00002C000000}"/>
    <cellStyle name="_2001년만_(11-6)2001중장기계획(총괄)1" xfId="60" xr:uid="{00000000-0005-0000-0000-00002D000000}"/>
    <cellStyle name="_2001년만_(11-6)2001중장기계획(총괄)1_전기방식" xfId="61" xr:uid="{00000000-0005-0000-0000-00002E000000}"/>
    <cellStyle name="_2001년만_(11-6)2001중장기계획(총괄)1_전기방식_28개소" xfId="62" xr:uid="{00000000-0005-0000-0000-00002F000000}"/>
    <cellStyle name="_2001년만_(11-6)2001중장기계획(총괄)1_전기방식_내역" xfId="63" xr:uid="{00000000-0005-0000-0000-000030000000}"/>
    <cellStyle name="_2001년만_(11-6)2001중장기계획(총괄)1_전기방식_내역1" xfId="64" xr:uid="{00000000-0005-0000-0000-000031000000}"/>
    <cellStyle name="_2001년만_(11-6)2001중장기계획(총괄)1_전기방식_담암제1배수문외1개소" xfId="65" xr:uid="{00000000-0005-0000-0000-000032000000}"/>
    <cellStyle name="_2001년만_(11-6)2001중장기계획(총괄)1_전기방식_담암제1수문외1개소자동화전기공사내역서" xfId="66" xr:uid="{00000000-0005-0000-0000-000033000000}"/>
    <cellStyle name="_2001년만_(11-6)2001중장기계획(총괄)1_전기방식_담암제2수문외1개소자동화전기공사내역서" xfId="67" xr:uid="{00000000-0005-0000-0000-000034000000}"/>
    <cellStyle name="_2001년만_(11-6)2001중장기계획(총괄)1_전기방식_비교내역서" xfId="68" xr:uid="{00000000-0005-0000-0000-000035000000}"/>
    <cellStyle name="_2001년만_(11-6)2001중장기계획(총괄)1_전기방식_장산제1배수문외19개소1" xfId="69" xr:uid="{00000000-0005-0000-0000-000036000000}"/>
    <cellStyle name="_2001년만_~MF1128" xfId="70" xr:uid="{00000000-0005-0000-0000-000037000000}"/>
    <cellStyle name="_2001년만_~MF1128_(11-6)2001중장기계획(총괄)1" xfId="71" xr:uid="{00000000-0005-0000-0000-000038000000}"/>
    <cellStyle name="_2001년만_~MF1128_(11-6)2001중장기계획(총괄)1_전기방식" xfId="72" xr:uid="{00000000-0005-0000-0000-000039000000}"/>
    <cellStyle name="_2001년만_~MF1128_(11-6)2001중장기계획(총괄)1_전기방식_28개소" xfId="73" xr:uid="{00000000-0005-0000-0000-00003A000000}"/>
    <cellStyle name="_2001년만_~MF1128_(11-6)2001중장기계획(총괄)1_전기방식_내역" xfId="74" xr:uid="{00000000-0005-0000-0000-00003B000000}"/>
    <cellStyle name="_2001년만_~MF1128_(11-6)2001중장기계획(총괄)1_전기방식_내역1" xfId="75" xr:uid="{00000000-0005-0000-0000-00003C000000}"/>
    <cellStyle name="_2001년만_~MF1128_(11-6)2001중장기계획(총괄)1_전기방식_담암제1배수문외1개소" xfId="76" xr:uid="{00000000-0005-0000-0000-00003D000000}"/>
    <cellStyle name="_2001년만_~MF1128_(11-6)2001중장기계획(총괄)1_전기방식_담암제1수문외1개소자동화전기공사내역서" xfId="77" xr:uid="{00000000-0005-0000-0000-00003E000000}"/>
    <cellStyle name="_2001년만_~MF1128_(11-6)2001중장기계획(총괄)1_전기방식_담암제2수문외1개소자동화전기공사내역서" xfId="78" xr:uid="{00000000-0005-0000-0000-00003F000000}"/>
    <cellStyle name="_2001년만_~MF1128_(11-6)2001중장기계획(총괄)1_전기방식_비교내역서" xfId="79" xr:uid="{00000000-0005-0000-0000-000040000000}"/>
    <cellStyle name="_2001년만_~MF1128_(11-6)2001중장기계획(총괄)1_전기방식_장산제1배수문외19개소1" xfId="80" xr:uid="{00000000-0005-0000-0000-000041000000}"/>
    <cellStyle name="_2001년만_~MF1128_~MF2110" xfId="81" xr:uid="{00000000-0005-0000-0000-000042000000}"/>
    <cellStyle name="_2001년만_~MF1128_~MF2110_전기방식" xfId="82" xr:uid="{00000000-0005-0000-0000-000043000000}"/>
    <cellStyle name="_2001년만_~MF1128_~MF2110_전기방식_28개소" xfId="83" xr:uid="{00000000-0005-0000-0000-000044000000}"/>
    <cellStyle name="_2001년만_~MF1128_~MF2110_전기방식_내역" xfId="84" xr:uid="{00000000-0005-0000-0000-000045000000}"/>
    <cellStyle name="_2001년만_~MF1128_~MF2110_전기방식_내역1" xfId="85" xr:uid="{00000000-0005-0000-0000-000046000000}"/>
    <cellStyle name="_2001년만_~MF1128_~MF2110_전기방식_담암제1배수문외1개소" xfId="86" xr:uid="{00000000-0005-0000-0000-000047000000}"/>
    <cellStyle name="_2001년만_~MF1128_~MF2110_전기방식_담암제1수문외1개소자동화전기공사내역서" xfId="87" xr:uid="{00000000-0005-0000-0000-000048000000}"/>
    <cellStyle name="_2001년만_~MF1128_~MF2110_전기방식_담암제2수문외1개소자동화전기공사내역서" xfId="88" xr:uid="{00000000-0005-0000-0000-000049000000}"/>
    <cellStyle name="_2001년만_~MF1128_~MF2110_전기방식_비교내역서" xfId="89" xr:uid="{00000000-0005-0000-0000-00004A000000}"/>
    <cellStyle name="_2001년만_~MF1128_~MF2110_전기방식_장산제1배수문외19개소1" xfId="90" xr:uid="{00000000-0005-0000-0000-00004B000000}"/>
    <cellStyle name="_2001년만_~MF1128_~MF373C" xfId="91" xr:uid="{00000000-0005-0000-0000-00004C000000}"/>
    <cellStyle name="_2001년만_~MF1128_~MF373C_전기방식" xfId="92" xr:uid="{00000000-0005-0000-0000-00004D000000}"/>
    <cellStyle name="_2001년만_~MF1128_~MF373C_전기방식_28개소" xfId="93" xr:uid="{00000000-0005-0000-0000-00004E000000}"/>
    <cellStyle name="_2001년만_~MF1128_~MF373C_전기방식_내역" xfId="94" xr:uid="{00000000-0005-0000-0000-00004F000000}"/>
    <cellStyle name="_2001년만_~MF1128_~MF373C_전기방식_내역1" xfId="95" xr:uid="{00000000-0005-0000-0000-000050000000}"/>
    <cellStyle name="_2001년만_~MF1128_~MF373C_전기방식_담암제1배수문외1개소" xfId="96" xr:uid="{00000000-0005-0000-0000-000051000000}"/>
    <cellStyle name="_2001년만_~MF1128_~MF373C_전기방식_담암제1수문외1개소자동화전기공사내역서" xfId="97" xr:uid="{00000000-0005-0000-0000-000052000000}"/>
    <cellStyle name="_2001년만_~MF1128_~MF373C_전기방식_담암제2수문외1개소자동화전기공사내역서" xfId="98" xr:uid="{00000000-0005-0000-0000-000053000000}"/>
    <cellStyle name="_2001년만_~MF1128_~MF373C_전기방식_비교내역서" xfId="99" xr:uid="{00000000-0005-0000-0000-000054000000}"/>
    <cellStyle name="_2001년만_~MF1128_~MF373C_전기방식_장산제1배수문외19개소1" xfId="100" xr:uid="{00000000-0005-0000-0000-000055000000}"/>
    <cellStyle name="_2001년만_~MF1128_2001예산배정액 및 내역2" xfId="101" xr:uid="{00000000-0005-0000-0000-000056000000}"/>
    <cellStyle name="_2001년만_~MF1128_2001예산배정액 및 내역2_전기방식" xfId="102" xr:uid="{00000000-0005-0000-0000-000057000000}"/>
    <cellStyle name="_2001년만_~MF1128_2001예산배정액 및 내역2_전기방식_28개소" xfId="103" xr:uid="{00000000-0005-0000-0000-000058000000}"/>
    <cellStyle name="_2001년만_~MF1128_2001예산배정액 및 내역2_전기방식_내역" xfId="104" xr:uid="{00000000-0005-0000-0000-000059000000}"/>
    <cellStyle name="_2001년만_~MF1128_2001예산배정액 및 내역2_전기방식_내역1" xfId="105" xr:uid="{00000000-0005-0000-0000-00005A000000}"/>
    <cellStyle name="_2001년만_~MF1128_2001예산배정액 및 내역2_전기방식_담암제1배수문외1개소" xfId="106" xr:uid="{00000000-0005-0000-0000-00005B000000}"/>
    <cellStyle name="_2001년만_~MF1128_2001예산배정액 및 내역2_전기방식_담암제1수문외1개소자동화전기공사내역서" xfId="107" xr:uid="{00000000-0005-0000-0000-00005C000000}"/>
    <cellStyle name="_2001년만_~MF1128_2001예산배정액 및 내역2_전기방식_담암제2수문외1개소자동화전기공사내역서" xfId="108" xr:uid="{00000000-0005-0000-0000-00005D000000}"/>
    <cellStyle name="_2001년만_~MF1128_2001예산배정액 및 내역2_전기방식_비교내역서" xfId="109" xr:uid="{00000000-0005-0000-0000-00005E000000}"/>
    <cellStyle name="_2001년만_~MF1128_2001예산배정액 및 내역2_전기방식_장산제1배수문외19개소1" xfId="110" xr:uid="{00000000-0005-0000-0000-00005F000000}"/>
    <cellStyle name="_2001년만_~MF1128_전기방식" xfId="111" xr:uid="{00000000-0005-0000-0000-000060000000}"/>
    <cellStyle name="_2001년만_~MF1128_전기방식_28개소" xfId="112" xr:uid="{00000000-0005-0000-0000-000061000000}"/>
    <cellStyle name="_2001년만_~MF1128_전기방식_내역" xfId="113" xr:uid="{00000000-0005-0000-0000-000062000000}"/>
    <cellStyle name="_2001년만_~MF1128_전기방식_내역1" xfId="114" xr:uid="{00000000-0005-0000-0000-000063000000}"/>
    <cellStyle name="_2001년만_~MF1128_전기방식_담암제1배수문외1개소" xfId="115" xr:uid="{00000000-0005-0000-0000-000064000000}"/>
    <cellStyle name="_2001년만_~MF1128_전기방식_담암제1수문외1개소자동화전기공사내역서" xfId="116" xr:uid="{00000000-0005-0000-0000-000065000000}"/>
    <cellStyle name="_2001년만_~MF1128_전기방식_담암제2수문외1개소자동화전기공사내역서" xfId="117" xr:uid="{00000000-0005-0000-0000-000066000000}"/>
    <cellStyle name="_2001년만_~MF1128_전기방식_비교내역서" xfId="118" xr:uid="{00000000-0005-0000-0000-000067000000}"/>
    <cellStyle name="_2001년만_~MF1128_전기방식_장산제1배수문외19개소1" xfId="119" xr:uid="{00000000-0005-0000-0000-000068000000}"/>
    <cellStyle name="_2001년만_~MF2110" xfId="120" xr:uid="{00000000-0005-0000-0000-000069000000}"/>
    <cellStyle name="_2001년만_~MF2110_전기방식" xfId="121" xr:uid="{00000000-0005-0000-0000-00006A000000}"/>
    <cellStyle name="_2001년만_~MF2110_전기방식_28개소" xfId="122" xr:uid="{00000000-0005-0000-0000-00006B000000}"/>
    <cellStyle name="_2001년만_~MF2110_전기방식_내역" xfId="123" xr:uid="{00000000-0005-0000-0000-00006C000000}"/>
    <cellStyle name="_2001년만_~MF2110_전기방식_내역1" xfId="124" xr:uid="{00000000-0005-0000-0000-00006D000000}"/>
    <cellStyle name="_2001년만_~MF2110_전기방식_담암제1배수문외1개소" xfId="125" xr:uid="{00000000-0005-0000-0000-00006E000000}"/>
    <cellStyle name="_2001년만_~MF2110_전기방식_담암제1수문외1개소자동화전기공사내역서" xfId="126" xr:uid="{00000000-0005-0000-0000-00006F000000}"/>
    <cellStyle name="_2001년만_~MF2110_전기방식_담암제2수문외1개소자동화전기공사내역서" xfId="127" xr:uid="{00000000-0005-0000-0000-000070000000}"/>
    <cellStyle name="_2001년만_~MF2110_전기방식_비교내역서" xfId="128" xr:uid="{00000000-0005-0000-0000-000071000000}"/>
    <cellStyle name="_2001년만_~MF2110_전기방식_장산제1배수문외19개소1" xfId="129" xr:uid="{00000000-0005-0000-0000-000072000000}"/>
    <cellStyle name="_2001년만_~MF373C" xfId="130" xr:uid="{00000000-0005-0000-0000-000073000000}"/>
    <cellStyle name="_2001년만_~MF373C_전기방식" xfId="131" xr:uid="{00000000-0005-0000-0000-000074000000}"/>
    <cellStyle name="_2001년만_~MF373C_전기방식_28개소" xfId="132" xr:uid="{00000000-0005-0000-0000-000075000000}"/>
    <cellStyle name="_2001년만_~MF373C_전기방식_내역" xfId="133" xr:uid="{00000000-0005-0000-0000-000076000000}"/>
    <cellStyle name="_2001년만_~MF373C_전기방식_내역1" xfId="134" xr:uid="{00000000-0005-0000-0000-000077000000}"/>
    <cellStyle name="_2001년만_~MF373C_전기방식_담암제1배수문외1개소" xfId="135" xr:uid="{00000000-0005-0000-0000-000078000000}"/>
    <cellStyle name="_2001년만_~MF373C_전기방식_담암제1수문외1개소자동화전기공사내역서" xfId="136" xr:uid="{00000000-0005-0000-0000-000079000000}"/>
    <cellStyle name="_2001년만_~MF373C_전기방식_담암제2수문외1개소자동화전기공사내역서" xfId="137" xr:uid="{00000000-0005-0000-0000-00007A000000}"/>
    <cellStyle name="_2001년만_~MF373C_전기방식_비교내역서" xfId="138" xr:uid="{00000000-0005-0000-0000-00007B000000}"/>
    <cellStyle name="_2001년만_~MF373C_전기방식_장산제1배수문외19개소1" xfId="139" xr:uid="{00000000-0005-0000-0000-00007C000000}"/>
    <cellStyle name="_2001년만_2001예산배정액 및 내역2" xfId="140" xr:uid="{00000000-0005-0000-0000-00007D000000}"/>
    <cellStyle name="_2001년만_2001예산배정액 및 내역2_전기방식" xfId="141" xr:uid="{00000000-0005-0000-0000-00007E000000}"/>
    <cellStyle name="_2001년만_2001예산배정액 및 내역2_전기방식_28개소" xfId="142" xr:uid="{00000000-0005-0000-0000-00007F000000}"/>
    <cellStyle name="_2001년만_2001예산배정액 및 내역2_전기방식_내역" xfId="143" xr:uid="{00000000-0005-0000-0000-000080000000}"/>
    <cellStyle name="_2001년만_2001예산배정액 및 내역2_전기방식_내역1" xfId="144" xr:uid="{00000000-0005-0000-0000-000081000000}"/>
    <cellStyle name="_2001년만_2001예산배정액 및 내역2_전기방식_담암제1배수문외1개소" xfId="145" xr:uid="{00000000-0005-0000-0000-000082000000}"/>
    <cellStyle name="_2001년만_2001예산배정액 및 내역2_전기방식_담암제1수문외1개소자동화전기공사내역서" xfId="146" xr:uid="{00000000-0005-0000-0000-000083000000}"/>
    <cellStyle name="_2001년만_2001예산배정액 및 내역2_전기방식_담암제2수문외1개소자동화전기공사내역서" xfId="147" xr:uid="{00000000-0005-0000-0000-000084000000}"/>
    <cellStyle name="_2001년만_2001예산배정액 및 내역2_전기방식_비교내역서" xfId="148" xr:uid="{00000000-0005-0000-0000-000085000000}"/>
    <cellStyle name="_2001년만_2001예산배정액 및 내역2_전기방식_장산제1배수문외19개소1" xfId="149" xr:uid="{00000000-0005-0000-0000-000086000000}"/>
    <cellStyle name="_2001년만_전기방식" xfId="150" xr:uid="{00000000-0005-0000-0000-000087000000}"/>
    <cellStyle name="_2001년만_전기방식_28개소" xfId="151" xr:uid="{00000000-0005-0000-0000-000088000000}"/>
    <cellStyle name="_2001년만_전기방식_내역" xfId="152" xr:uid="{00000000-0005-0000-0000-000089000000}"/>
    <cellStyle name="_2001년만_전기방식_내역1" xfId="153" xr:uid="{00000000-0005-0000-0000-00008A000000}"/>
    <cellStyle name="_2001년만_전기방식_담암제1배수문외1개소" xfId="154" xr:uid="{00000000-0005-0000-0000-00008B000000}"/>
    <cellStyle name="_2001년만_전기방식_담암제1수문외1개소자동화전기공사내역서" xfId="155" xr:uid="{00000000-0005-0000-0000-00008C000000}"/>
    <cellStyle name="_2001년만_전기방식_담암제2수문외1개소자동화전기공사내역서" xfId="156" xr:uid="{00000000-0005-0000-0000-00008D000000}"/>
    <cellStyle name="_2001년만_전기방식_비교내역서" xfId="157" xr:uid="{00000000-0005-0000-0000-00008E000000}"/>
    <cellStyle name="_2001년만_전기방식_장산제1배수문외19개소1" xfId="158" xr:uid="{00000000-0005-0000-0000-00008F000000}"/>
    <cellStyle name="_2001예산배정액 및 내역" xfId="159" xr:uid="{00000000-0005-0000-0000-000090000000}"/>
    <cellStyle name="_2001예산배정액 및 내역_전기방식" xfId="160" xr:uid="{00000000-0005-0000-0000-000091000000}"/>
    <cellStyle name="_2001예산배정액 및 내역_전기방식_28개소" xfId="161" xr:uid="{00000000-0005-0000-0000-000092000000}"/>
    <cellStyle name="_2001예산배정액 및 내역_전기방식_내역" xfId="162" xr:uid="{00000000-0005-0000-0000-000093000000}"/>
    <cellStyle name="_2001예산배정액 및 내역_전기방식_내역1" xfId="163" xr:uid="{00000000-0005-0000-0000-000094000000}"/>
    <cellStyle name="_2001예산배정액 및 내역_전기방식_담암제1배수문외1개소" xfId="164" xr:uid="{00000000-0005-0000-0000-000095000000}"/>
    <cellStyle name="_2001예산배정액 및 내역_전기방식_담암제1수문외1개소자동화전기공사내역서" xfId="165" xr:uid="{00000000-0005-0000-0000-000096000000}"/>
    <cellStyle name="_2001예산배정액 및 내역_전기방식_담암제2수문외1개소자동화전기공사내역서" xfId="166" xr:uid="{00000000-0005-0000-0000-000097000000}"/>
    <cellStyle name="_2001예산배정액 및 내역_전기방식_비교내역서" xfId="167" xr:uid="{00000000-0005-0000-0000-000098000000}"/>
    <cellStyle name="_2001예산배정액 및 내역_전기방식_장산제1배수문외19개소1" xfId="168" xr:uid="{00000000-0005-0000-0000-000099000000}"/>
    <cellStyle name="_2001예산배정액 및 내역2" xfId="169" xr:uid="{00000000-0005-0000-0000-00009A000000}"/>
    <cellStyle name="_2001예산배정액 및 내역2_전기방식" xfId="170" xr:uid="{00000000-0005-0000-0000-00009B000000}"/>
    <cellStyle name="_2001예산배정액 및 내역2_전기방식_28개소" xfId="171" xr:uid="{00000000-0005-0000-0000-00009C000000}"/>
    <cellStyle name="_2001예산배정액 및 내역2_전기방식_내역" xfId="172" xr:uid="{00000000-0005-0000-0000-00009D000000}"/>
    <cellStyle name="_2001예산배정액 및 내역2_전기방식_내역1" xfId="173" xr:uid="{00000000-0005-0000-0000-00009E000000}"/>
    <cellStyle name="_2001예산배정액 및 내역2_전기방식_담암제1배수문외1개소" xfId="174" xr:uid="{00000000-0005-0000-0000-00009F000000}"/>
    <cellStyle name="_2001예산배정액 및 내역2_전기방식_담암제1수문외1개소자동화전기공사내역서" xfId="175" xr:uid="{00000000-0005-0000-0000-0000A0000000}"/>
    <cellStyle name="_2001예산배정액 및 내역2_전기방식_담암제2수문외1개소자동화전기공사내역서" xfId="176" xr:uid="{00000000-0005-0000-0000-0000A1000000}"/>
    <cellStyle name="_2001예산배정액 및 내역2_전기방식_비교내역서" xfId="177" xr:uid="{00000000-0005-0000-0000-0000A2000000}"/>
    <cellStyle name="_2001예산배정액 및 내역2_전기방식_장산제1배수문외19개소1" xfId="178" xr:uid="{00000000-0005-0000-0000-0000A3000000}"/>
    <cellStyle name="_4.단가대비표" xfId="179" xr:uid="{00000000-0005-0000-0000-0000A4000000}"/>
    <cellStyle name="_건천초내역서" xfId="180" xr:uid="{00000000-0005-0000-0000-0000A5000000}"/>
    <cellStyle name="_건천초등학교" xfId="181" xr:uid="{00000000-0005-0000-0000-0000A6000000}"/>
    <cellStyle name="_견적서-1" xfId="182" xr:uid="{00000000-0005-0000-0000-0000A7000000}"/>
    <cellStyle name="_관급내역서" xfId="183" xr:uid="{00000000-0005-0000-0000-0000A8000000}"/>
    <cellStyle name="_교통안전시설물(고정식카메라무인반사경탄력봉)내역서최종806" xfId="184" xr:uid="{00000000-0005-0000-0000-0000A9000000}"/>
    <cellStyle name="_급식소 소방내역서" xfId="185" xr:uid="{00000000-0005-0000-0000-0000AA000000}"/>
    <cellStyle name="_김천동부초교사증축(4)" xfId="186" xr:uid="{00000000-0005-0000-0000-0000AB000000}"/>
    <cellStyle name="_내역" xfId="187" xr:uid="{00000000-0005-0000-0000-0000AC000000}"/>
    <cellStyle name="_내역B동" xfId="188" xr:uid="{00000000-0005-0000-0000-0000AD000000}"/>
    <cellStyle name="_내역기본" xfId="189" xr:uid="{00000000-0005-0000-0000-0000AE000000}"/>
    <cellStyle name="_내역서" xfId="190" xr:uid="{00000000-0005-0000-0000-0000AF000000}"/>
    <cellStyle name="_냉난방내역-동부초" xfId="191" xr:uid="{00000000-0005-0000-0000-0000B0000000}"/>
    <cellStyle name="_단가대비표(8월)" xfId="192" xr:uid="{00000000-0005-0000-0000-0000B1000000}"/>
    <cellStyle name="_대관업무비" xfId="193" xr:uid="{00000000-0005-0000-0000-0000B2000000}"/>
    <cellStyle name="_봉화군 분뇨처리장 (케이디 파워)" xfId="194" xr:uid="{00000000-0005-0000-0000-0000B3000000}"/>
    <cellStyle name="_봉화군 분뇨처리장 수전설비 교체공사" xfId="195" xr:uid="{00000000-0005-0000-0000-0000B4000000}"/>
    <cellStyle name="_봉화군 분뇨처리장 수전설비 교체공사(이윤수정)" xfId="196" xr:uid="{00000000-0005-0000-0000-0000B5000000}"/>
    <cellStyle name="_봉화군 분뇨처리장(오무기전)(타견적)" xfId="197" xr:uid="{00000000-0005-0000-0000-0000B6000000}"/>
    <cellStyle name="_산동 농협동로지소 청사 신축공사-1" xfId="198" xr:uid="{00000000-0005-0000-0000-0000B7000000}"/>
    <cellStyle name="_산동 농협동로지소 청사 신축공사-1_1" xfId="199" xr:uid="{00000000-0005-0000-0000-0000B8000000}"/>
    <cellStyle name="_샘플내역서" xfId="200" xr:uid="{00000000-0005-0000-0000-0000B9000000}"/>
    <cellStyle name="_소방" xfId="201" xr:uid="{00000000-0005-0000-0000-0000BA000000}"/>
    <cellStyle name="_소방내역서(동사무소)최종본" xfId="202" xr:uid="{00000000-0005-0000-0000-0000BB000000}"/>
    <cellStyle name="_옥포초등학교소방내역서" xfId="203" xr:uid="{00000000-0005-0000-0000-0000BC000000}"/>
    <cellStyle name="_울진고등학교B동교사증축 내역서" xfId="204" xr:uid="{00000000-0005-0000-0000-0000BD000000}"/>
    <cellStyle name="_유강초수배전" xfId="205" xr:uid="{00000000-0005-0000-0000-0000BE000000}"/>
    <cellStyle name="_유기전기1(동영ENG내역)" xfId="206" xr:uid="{00000000-0005-0000-0000-0000BF000000}"/>
    <cellStyle name="_의성중학교증축공사" xfId="207" xr:uid="{00000000-0005-0000-0000-0000C0000000}"/>
    <cellStyle name="_장산제1배수문외17개소 전기공사" xfId="208" xr:uid="{00000000-0005-0000-0000-0000C1000000}"/>
    <cellStyle name="_장성초등학교" xfId="209" xr:uid="{00000000-0005-0000-0000-0000C2000000}"/>
    <cellStyle name="_전기" xfId="210" xr:uid="{00000000-0005-0000-0000-0000C3000000}"/>
    <cellStyle name="_전기1" xfId="211" xr:uid="{00000000-0005-0000-0000-0000C4000000}"/>
    <cellStyle name="_전기공사원가, 단가대비" xfId="212" xr:uid="{00000000-0005-0000-0000-0000C5000000}"/>
    <cellStyle name="_전기내역" xfId="213" xr:uid="{00000000-0005-0000-0000-0000C6000000}"/>
    <cellStyle name="_전기방식" xfId="214" xr:uid="{00000000-0005-0000-0000-0000C7000000}"/>
    <cellStyle name="_전기방식_28개소" xfId="215" xr:uid="{00000000-0005-0000-0000-0000C8000000}"/>
    <cellStyle name="_전기방식_내역" xfId="216" xr:uid="{00000000-0005-0000-0000-0000C9000000}"/>
    <cellStyle name="_전기방식_내역1" xfId="217" xr:uid="{00000000-0005-0000-0000-0000CA000000}"/>
    <cellStyle name="_전기방식_담암제1배수문외1개소" xfId="218" xr:uid="{00000000-0005-0000-0000-0000CB000000}"/>
    <cellStyle name="_전기방식_담암제1수문외1개소자동화전기공사내역서" xfId="219" xr:uid="{00000000-0005-0000-0000-0000CC000000}"/>
    <cellStyle name="_전기방식_담암제2수문외1개소자동화전기공사내역서" xfId="220" xr:uid="{00000000-0005-0000-0000-0000CD000000}"/>
    <cellStyle name="_전기방식_비교내역서" xfId="221" xr:uid="{00000000-0005-0000-0000-0000CE000000}"/>
    <cellStyle name="_전기방식_장산제1배수문외19개소1" xfId="222" xr:uid="{00000000-0005-0000-0000-0000CF000000}"/>
    <cellStyle name="_칠보산자연휴양림신축공사(전기)" xfId="223" xr:uid="{00000000-0005-0000-0000-0000D0000000}"/>
    <cellStyle name="_통신공사원가, 단가대비" xfId="224" xr:uid="{00000000-0005-0000-0000-0000D1000000}"/>
    <cellStyle name="_표지" xfId="225" xr:uid="{00000000-0005-0000-0000-0000D2000000}"/>
    <cellStyle name="_표지," xfId="226" xr:uid="{00000000-0005-0000-0000-0000D3000000}"/>
    <cellStyle name="_항만관리사업소청사건립공사(전기)" xfId="227" xr:uid="{00000000-0005-0000-0000-0000D4000000}"/>
    <cellStyle name="_항만해운청전기산출근거" xfId="228" xr:uid="{00000000-0005-0000-0000-0000D5000000}"/>
    <cellStyle name="_항만해운청통신산출근거" xfId="229" xr:uid="{00000000-0005-0000-0000-0000D6000000}"/>
    <cellStyle name="_화동초-전기" xfId="230" xr:uid="{00000000-0005-0000-0000-0000D7000000}"/>
    <cellStyle name="_화장실내역" xfId="231" xr:uid="{00000000-0005-0000-0000-0000D8000000}"/>
    <cellStyle name="’E‰Y [0.00]_laroux" xfId="232" xr:uid="{00000000-0005-0000-0000-0000D9000000}"/>
    <cellStyle name="’E‰Y_laroux" xfId="233" xr:uid="{00000000-0005-0000-0000-0000DA000000}"/>
    <cellStyle name="_x0007__x0009__x000d__x000d_­­_x0007__x0009_­" xfId="234" xr:uid="{00000000-0005-0000-0000-0000DB000000}"/>
    <cellStyle name="1" xfId="235" xr:uid="{00000000-0005-0000-0000-0000DC000000}"/>
    <cellStyle name="19990216" xfId="236" xr:uid="{00000000-0005-0000-0000-0000DD000000}"/>
    <cellStyle name="¹eºÐA²_AIAIC°AuCoE² " xfId="237" xr:uid="{00000000-0005-0000-0000-0000DE000000}"/>
    <cellStyle name="20% - 강조색2 2 2" xfId="8" xr:uid="{00000000-0005-0000-0000-0000DF000000}"/>
    <cellStyle name="60" xfId="238" xr:uid="{00000000-0005-0000-0000-0000E0000000}"/>
    <cellStyle name="AA" xfId="239" xr:uid="{00000000-0005-0000-0000-0000E1000000}"/>
    <cellStyle name="AeE­ [0]_  A¾  CO  " xfId="240" xr:uid="{00000000-0005-0000-0000-0000E2000000}"/>
    <cellStyle name="AeE­_  A¾  CO  " xfId="241" xr:uid="{00000000-0005-0000-0000-0000E3000000}"/>
    <cellStyle name="AÞ¸¶ [0]_  A¾  CO  " xfId="242" xr:uid="{00000000-0005-0000-0000-0000E4000000}"/>
    <cellStyle name="AÞ¸¶_  A¾  CO  " xfId="243" xr:uid="{00000000-0005-0000-0000-0000E5000000}"/>
    <cellStyle name="C￥AØ_  A¾  CO  " xfId="244" xr:uid="{00000000-0005-0000-0000-0000E6000000}"/>
    <cellStyle name="Calc Currency (0)" xfId="245" xr:uid="{00000000-0005-0000-0000-0000E7000000}"/>
    <cellStyle name="category" xfId="246" xr:uid="{00000000-0005-0000-0000-0000E8000000}"/>
    <cellStyle name="Column Heading" xfId="247" xr:uid="{00000000-0005-0000-0000-0000E9000000}"/>
    <cellStyle name="Comma" xfId="248" xr:uid="{00000000-0005-0000-0000-0000EA000000}"/>
    <cellStyle name="Comma [0]" xfId="249" xr:uid="{00000000-0005-0000-0000-0000EB000000}"/>
    <cellStyle name="comma zerodec" xfId="250" xr:uid="{00000000-0005-0000-0000-0000EC000000}"/>
    <cellStyle name="Comma_ SG&amp;A Bridge " xfId="251" xr:uid="{00000000-0005-0000-0000-0000ED000000}"/>
    <cellStyle name="Comm뼬_E&amp;ONW2" xfId="252" xr:uid="{00000000-0005-0000-0000-0000EE000000}"/>
    <cellStyle name="Copied" xfId="253" xr:uid="{00000000-0005-0000-0000-0000EF000000}"/>
    <cellStyle name="Currency" xfId="254" xr:uid="{00000000-0005-0000-0000-0000F0000000}"/>
    <cellStyle name="Currency [0]" xfId="255" xr:uid="{00000000-0005-0000-0000-0000F1000000}"/>
    <cellStyle name="currency-$_표지 " xfId="256" xr:uid="{00000000-0005-0000-0000-0000F2000000}"/>
    <cellStyle name="Currency_ SG&amp;A Bridge " xfId="257" xr:uid="{00000000-0005-0000-0000-0000F3000000}"/>
    <cellStyle name="Currency1" xfId="258" xr:uid="{00000000-0005-0000-0000-0000F4000000}"/>
    <cellStyle name="Date" xfId="259" xr:uid="{00000000-0005-0000-0000-0000F5000000}"/>
    <cellStyle name="Dezimal [0]_laroux" xfId="260" xr:uid="{00000000-0005-0000-0000-0000F6000000}"/>
    <cellStyle name="Dezimal_laroux" xfId="261" xr:uid="{00000000-0005-0000-0000-0000F7000000}"/>
    <cellStyle name="Dollar (zero dec)" xfId="262" xr:uid="{00000000-0005-0000-0000-0000F8000000}"/>
    <cellStyle name="Entered" xfId="263" xr:uid="{00000000-0005-0000-0000-0000F9000000}"/>
    <cellStyle name="F2" xfId="264" xr:uid="{00000000-0005-0000-0000-0000FA000000}"/>
    <cellStyle name="F3" xfId="265" xr:uid="{00000000-0005-0000-0000-0000FB000000}"/>
    <cellStyle name="F4" xfId="266" xr:uid="{00000000-0005-0000-0000-0000FC000000}"/>
    <cellStyle name="F5" xfId="267" xr:uid="{00000000-0005-0000-0000-0000FD000000}"/>
    <cellStyle name="F6" xfId="268" xr:uid="{00000000-0005-0000-0000-0000FE000000}"/>
    <cellStyle name="F7" xfId="269" xr:uid="{00000000-0005-0000-0000-0000FF000000}"/>
    <cellStyle name="F8" xfId="270" xr:uid="{00000000-0005-0000-0000-000000010000}"/>
    <cellStyle name="Fixed" xfId="271" xr:uid="{00000000-0005-0000-0000-000001010000}"/>
    <cellStyle name="ǦǦ_x0003_" xfId="272" xr:uid="{00000000-0005-0000-0000-000002010000}"/>
    <cellStyle name="Grey" xfId="273" xr:uid="{00000000-0005-0000-0000-000003010000}"/>
    <cellStyle name="HEADER" xfId="274" xr:uid="{00000000-0005-0000-0000-000004010000}"/>
    <cellStyle name="Header1" xfId="275" xr:uid="{00000000-0005-0000-0000-000005010000}"/>
    <cellStyle name="Header2" xfId="276" xr:uid="{00000000-0005-0000-0000-000006010000}"/>
    <cellStyle name="Heading1" xfId="277" xr:uid="{00000000-0005-0000-0000-000007010000}"/>
    <cellStyle name="Heading2" xfId="278" xr:uid="{00000000-0005-0000-0000-000008010000}"/>
    <cellStyle name="Input [yellow]" xfId="279" xr:uid="{00000000-0005-0000-0000-000009010000}"/>
    <cellStyle name="_x0001__x0002_ĵĵ_x0007__x0009_ĵĵ_x000d__x000d_ƨƬ_x0001__x0002_ƨƬ_x0007__x000d_ǒǓ_x0009__x000d_ǜǜ_x000d__x000d_ǪǪ_x0007__x0007__x0005__x0005__x0010__x0001_ဠ" xfId="280" xr:uid="{00000000-0005-0000-0000-00000A010000}"/>
    <cellStyle name="Milliers [0]_Arabian Spec" xfId="281" xr:uid="{00000000-0005-0000-0000-00000B010000}"/>
    <cellStyle name="Milliers_Arabian Spec" xfId="282" xr:uid="{00000000-0005-0000-0000-00000C010000}"/>
    <cellStyle name="Model" xfId="283" xr:uid="{00000000-0005-0000-0000-00000D010000}"/>
    <cellStyle name="Mon?aire [0]_Arabian Spec" xfId="284" xr:uid="{00000000-0005-0000-0000-00000E010000}"/>
    <cellStyle name="Mon?aire_Arabian Spec" xfId="285" xr:uid="{00000000-0005-0000-0000-00000F010000}"/>
    <cellStyle name="no dec" xfId="286" xr:uid="{00000000-0005-0000-0000-000010010000}"/>
    <cellStyle name="Normal - Style1" xfId="287" xr:uid="{00000000-0005-0000-0000-000011010000}"/>
    <cellStyle name="Normal - Style2" xfId="288" xr:uid="{00000000-0005-0000-0000-000012010000}"/>
    <cellStyle name="Normal - Style3" xfId="289" xr:uid="{00000000-0005-0000-0000-000013010000}"/>
    <cellStyle name="Normal - Style4" xfId="290" xr:uid="{00000000-0005-0000-0000-000014010000}"/>
    <cellStyle name="Normal - Style5" xfId="291" xr:uid="{00000000-0005-0000-0000-000015010000}"/>
    <cellStyle name="Normal - Style6" xfId="292" xr:uid="{00000000-0005-0000-0000-000016010000}"/>
    <cellStyle name="Normal - Style7" xfId="293" xr:uid="{00000000-0005-0000-0000-000017010000}"/>
    <cellStyle name="Normal - Style8" xfId="294" xr:uid="{00000000-0005-0000-0000-000018010000}"/>
    <cellStyle name="Normal - 유형1" xfId="295" xr:uid="{00000000-0005-0000-0000-000019010000}"/>
    <cellStyle name="Normal_ SG&amp;A Bridge " xfId="296" xr:uid="{00000000-0005-0000-0000-00001A010000}"/>
    <cellStyle name="oft Excel]_x000d__x000a_Comment=The open=/f lines load custom functions into the Paste Function list._x000d__x000a_Maximized=3_x000d__x000a_AutoFormat=" xfId="297" xr:uid="{00000000-0005-0000-0000-00001B010000}"/>
    <cellStyle name="Percent" xfId="298" xr:uid="{00000000-0005-0000-0000-00001C010000}"/>
    <cellStyle name="Percent [2]" xfId="299" xr:uid="{00000000-0005-0000-0000-00001D010000}"/>
    <cellStyle name="Percent_설계예산서표지" xfId="300" xr:uid="{00000000-0005-0000-0000-00001E010000}"/>
    <cellStyle name="RevList" xfId="301" xr:uid="{00000000-0005-0000-0000-00001F010000}"/>
    <cellStyle name="_x0001__x0002_ƨƬ_x0007__x000d_ǒǓ_x0009__x000d_ǜǜ_x000d__x000d_ǪǪ_x0007__x0007__x0005__x0005__x0010__x0001_ဠ" xfId="302" xr:uid="{00000000-0005-0000-0000-000020010000}"/>
    <cellStyle name="Standard_laroux" xfId="303" xr:uid="{00000000-0005-0000-0000-000021010000}"/>
    <cellStyle name="subhead" xfId="304" xr:uid="{00000000-0005-0000-0000-000022010000}"/>
    <cellStyle name="Subtotal" xfId="305" xr:uid="{00000000-0005-0000-0000-000023010000}"/>
    <cellStyle name="title [1]" xfId="306" xr:uid="{00000000-0005-0000-0000-000024010000}"/>
    <cellStyle name="title [2]" xfId="307" xr:uid="{00000000-0005-0000-0000-000025010000}"/>
    <cellStyle name="Total" xfId="308" xr:uid="{00000000-0005-0000-0000-000026010000}"/>
    <cellStyle name="UM" xfId="309" xr:uid="{00000000-0005-0000-0000-000027010000}"/>
    <cellStyle name="W?rung [0]_laroux" xfId="310" xr:uid="{00000000-0005-0000-0000-000028010000}"/>
    <cellStyle name="W?rung_laroux" xfId="311" xr:uid="{00000000-0005-0000-0000-000029010000}"/>
    <cellStyle name="_x0010__x0001_ဠ" xfId="312" xr:uid="{00000000-0005-0000-0000-00002A010000}"/>
    <cellStyle name="고정소숫점" xfId="313" xr:uid="{00000000-0005-0000-0000-00002B010000}"/>
    <cellStyle name="고정출력1" xfId="314" xr:uid="{00000000-0005-0000-0000-00002C010000}"/>
    <cellStyle name="고정출력2" xfId="315" xr:uid="{00000000-0005-0000-0000-00002D010000}"/>
    <cellStyle name="咬訌裝?INCOM1" xfId="316" xr:uid="{00000000-0005-0000-0000-00002E010000}"/>
    <cellStyle name="咬訌裝?INCOM10" xfId="317" xr:uid="{00000000-0005-0000-0000-00002F010000}"/>
    <cellStyle name="咬訌裝?INCOM2" xfId="318" xr:uid="{00000000-0005-0000-0000-000030010000}"/>
    <cellStyle name="咬訌裝?INCOM3" xfId="319" xr:uid="{00000000-0005-0000-0000-000031010000}"/>
    <cellStyle name="咬訌裝?INCOM4" xfId="320" xr:uid="{00000000-0005-0000-0000-000032010000}"/>
    <cellStyle name="咬訌裝?INCOM5" xfId="321" xr:uid="{00000000-0005-0000-0000-000033010000}"/>
    <cellStyle name="咬訌裝?INCOM6" xfId="322" xr:uid="{00000000-0005-0000-0000-000034010000}"/>
    <cellStyle name="咬訌裝?INCOM7" xfId="323" xr:uid="{00000000-0005-0000-0000-000035010000}"/>
    <cellStyle name="咬訌裝?INCOM8" xfId="324" xr:uid="{00000000-0005-0000-0000-000036010000}"/>
    <cellStyle name="咬訌裝?INCOM9" xfId="325" xr:uid="{00000000-0005-0000-0000-000037010000}"/>
    <cellStyle name="咬訌裝?PRIB11" xfId="326" xr:uid="{00000000-0005-0000-0000-000038010000}"/>
    <cellStyle name="금액" xfId="327" xr:uid="{00000000-0005-0000-0000-000039010000}"/>
    <cellStyle name="날짜" xfId="328" xr:uid="{00000000-0005-0000-0000-00003A010000}"/>
    <cellStyle name="내역" xfId="329" xr:uid="{00000000-0005-0000-0000-00003B010000}"/>
    <cellStyle name="단위" xfId="330" xr:uid="{00000000-0005-0000-0000-00003C010000}"/>
    <cellStyle name="달러" xfId="331" xr:uid="{00000000-0005-0000-0000-00003D010000}"/>
    <cellStyle name="뒤에 오는 하이퍼링크" xfId="332" xr:uid="{00000000-0005-0000-0000-00003E010000}"/>
    <cellStyle name="똿뗦먛귟 [0.00]_PRODUCT DETAIL Q1" xfId="333" xr:uid="{00000000-0005-0000-0000-00003F010000}"/>
    <cellStyle name="똿뗦먛귟_PRODUCT DETAIL Q1" xfId="334" xr:uid="{00000000-0005-0000-0000-000040010000}"/>
    <cellStyle name="믅됞 [0.00]_PRODUCT DETAIL Q1" xfId="335" xr:uid="{00000000-0005-0000-0000-000041010000}"/>
    <cellStyle name="믅됞_PRODUCT DETAIL Q1" xfId="336" xr:uid="{00000000-0005-0000-0000-000042010000}"/>
    <cellStyle name="백분율 [0]" xfId="337" xr:uid="{00000000-0005-0000-0000-000043010000}"/>
    <cellStyle name="백분율 [2]" xfId="338" xr:uid="{00000000-0005-0000-0000-000044010000}"/>
    <cellStyle name="뷭?_?긚??_1" xfId="339" xr:uid="{00000000-0005-0000-0000-000045010000}"/>
    <cellStyle name="빨강" xfId="340" xr:uid="{00000000-0005-0000-0000-000046010000}"/>
    <cellStyle name="설계서" xfId="341" xr:uid="{00000000-0005-0000-0000-000047010000}"/>
    <cellStyle name="수량" xfId="342" xr:uid="{00000000-0005-0000-0000-000048010000}"/>
    <cellStyle name="숫자(R)" xfId="343" xr:uid="{00000000-0005-0000-0000-000049010000}"/>
    <cellStyle name="쉼표 [0]" xfId="1" builtinId="6"/>
    <cellStyle name="쉼표 [0] 2" xfId="4" xr:uid="{00000000-0005-0000-0000-00004B010000}"/>
    <cellStyle name="쉼표 [0] 2 2" xfId="6" xr:uid="{00000000-0005-0000-0000-00004C010000}"/>
    <cellStyle name="쉼표 [0] 2 2 2" xfId="12" xr:uid="{00000000-0005-0000-0000-00004D010000}"/>
    <cellStyle name="쉼표 [0] 2 3" xfId="11" xr:uid="{00000000-0005-0000-0000-00004E010000}"/>
    <cellStyle name="쉼표 [0] 3" xfId="10" xr:uid="{00000000-0005-0000-0000-00004F010000}"/>
    <cellStyle name="스타일 1" xfId="344" xr:uid="{00000000-0005-0000-0000-000050010000}"/>
    <cellStyle name="스타일 2" xfId="345" xr:uid="{00000000-0005-0000-0000-000051010000}"/>
    <cellStyle name="스타일 3" xfId="346" xr:uid="{00000000-0005-0000-0000-000052010000}"/>
    <cellStyle name="스타일 4" xfId="347" xr:uid="{00000000-0005-0000-0000-000053010000}"/>
    <cellStyle name="스타일 5" xfId="348" xr:uid="{00000000-0005-0000-0000-000054010000}"/>
    <cellStyle name="스타일 6" xfId="349" xr:uid="{00000000-0005-0000-0000-000055010000}"/>
    <cellStyle name="스타일 7" xfId="350" xr:uid="{00000000-0005-0000-0000-000056010000}"/>
    <cellStyle name="안건회계법인" xfId="351" xr:uid="{00000000-0005-0000-0000-000057010000}"/>
    <cellStyle name="원" xfId="352" xr:uid="{00000000-0005-0000-0000-000058010000}"/>
    <cellStyle name="원_0. 박열의사-총괄집계표(금회+차후)-1차수정" xfId="353" xr:uid="{00000000-0005-0000-0000-000059010000}"/>
    <cellStyle name="자리수" xfId="354" xr:uid="{00000000-0005-0000-0000-00005A010000}"/>
    <cellStyle name="자리수0" xfId="355" xr:uid="{00000000-0005-0000-0000-00005B010000}"/>
    <cellStyle name="지정되지 않음" xfId="356" xr:uid="{00000000-0005-0000-0000-00005C010000}"/>
    <cellStyle name="코드" xfId="357" xr:uid="{00000000-0005-0000-0000-00005D010000}"/>
    <cellStyle name="콤마 [0]" xfId="358" xr:uid="{00000000-0005-0000-0000-00005E010000}"/>
    <cellStyle name="콤마 [2]" xfId="359" xr:uid="{00000000-0005-0000-0000-00005F010000}"/>
    <cellStyle name="콤마_  종  합  " xfId="360" xr:uid="{00000000-0005-0000-0000-000060010000}"/>
    <cellStyle name="퍼센트" xfId="361" xr:uid="{00000000-0005-0000-0000-000061010000}"/>
    <cellStyle name="표준" xfId="0" builtinId="0"/>
    <cellStyle name="표준 2" xfId="362" xr:uid="{00000000-0005-0000-0000-000063010000}"/>
    <cellStyle name="표준 2 2" xfId="363" xr:uid="{00000000-0005-0000-0000-000064010000}"/>
    <cellStyle name="표준 3" xfId="364" xr:uid="{00000000-0005-0000-0000-000065010000}"/>
    <cellStyle name="표준 3 2" xfId="9" xr:uid="{00000000-0005-0000-0000-000066010000}"/>
    <cellStyle name="표준 4" xfId="365" xr:uid="{00000000-0005-0000-0000-000067010000}"/>
    <cellStyle name="표준 5" xfId="366" xr:uid="{00000000-0005-0000-0000-000068010000}"/>
    <cellStyle name="표준 6" xfId="367" xr:uid="{00000000-0005-0000-0000-000069010000}"/>
    <cellStyle name="표준 7" xfId="368" xr:uid="{00000000-0005-0000-0000-00006A010000}"/>
    <cellStyle name="표준 8" xfId="369" xr:uid="{00000000-0005-0000-0000-00006B010000}"/>
    <cellStyle name="標準_Akia(F）-8" xfId="370" xr:uid="{00000000-0005-0000-0000-00006C010000}"/>
    <cellStyle name="표준_계림고등" xfId="13" xr:uid="{00000000-0005-0000-0000-00006D010000}"/>
    <cellStyle name="표준_서울월천 초등 전기-1층 내역서" xfId="2" xr:uid="{00000000-0005-0000-0000-00006E010000}"/>
    <cellStyle name="표준_전기1" xfId="14" xr:uid="{00000000-0005-0000-0000-00006F010000}"/>
    <cellStyle name="표준_표지NEW 2" xfId="5" xr:uid="{00000000-0005-0000-0000-000070010000}"/>
    <cellStyle name="표준_한국국제협력단원가계산(2005.11.21최종)" xfId="3" xr:uid="{00000000-0005-0000-0000-000071010000}"/>
    <cellStyle name="하이퍼링크 2" xfId="7" xr:uid="{00000000-0005-0000-0000-000072010000}"/>
    <cellStyle name="합계" xfId="371" xr:uid="{00000000-0005-0000-0000-000073010000}"/>
    <cellStyle name="합산" xfId="372" xr:uid="{00000000-0005-0000-0000-000074010000}"/>
    <cellStyle name="해동양식" xfId="373" xr:uid="{00000000-0005-0000-0000-000075010000}"/>
    <cellStyle name="화폐기호" xfId="374" xr:uid="{00000000-0005-0000-0000-000076010000}"/>
    <cellStyle name="화폐기호0" xfId="375" xr:uid="{00000000-0005-0000-0000-00007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47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1" Type="http://schemas.openxmlformats.org/officeDocument/2006/relationships/customXml" Target="../ink/ink1.xml"/><Relationship Id="rId5" Type="http://schemas.openxmlformats.org/officeDocument/2006/relationships/image" Target="../media/image3.png"/><Relationship Id="rId4" Type="http://schemas.openxmlformats.org/officeDocument/2006/relationships/customXml" Target="../ink/ink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66675</xdr:colOff>
      <xdr:row>35</xdr:row>
      <xdr:rowOff>79068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F8C5DC7F-D88C-4EBF-A14B-D17856850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01200" cy="69275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314340</xdr:colOff>
      <xdr:row>23</xdr:row>
      <xdr:rowOff>133110</xdr:rowOff>
    </xdr:from>
    <xdr:to>
      <xdr:col>32</xdr:col>
      <xdr:colOff>128580</xdr:colOff>
      <xdr:row>24</xdr:row>
      <xdr:rowOff>11730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잉크 2">
              <a:extLst>
                <a:ext uri="{FF2B5EF4-FFF2-40B4-BE49-F238E27FC236}">
                  <a16:creationId xmlns:a16="http://schemas.microsoft.com/office/drawing/2014/main" id="{33AB3BCD-F729-4BF2-A494-50BAE56AD715}"/>
                </a:ext>
              </a:extLst>
            </xdr14:cNvPr>
            <xdr14:cNvContentPartPr/>
          </xdr14:nvContentPartPr>
          <xdr14:nvPr macro=""/>
          <xdr14:xfrm>
            <a:off x="16173465" y="4609860"/>
            <a:ext cx="6672240" cy="69120"/>
          </xdr14:xfrm>
        </xdr:contentPart>
      </mc:Choice>
      <mc:Fallback xmlns="">
        <xdr:pic>
          <xdr:nvPicPr>
            <xdr:cNvPr id="3" name="잉크 2">
              <a:extLst>
                <a:ext uri="{FF2B5EF4-FFF2-40B4-BE49-F238E27FC236}">
                  <a16:creationId xmlns:a16="http://schemas.microsoft.com/office/drawing/2014/main" id="{FCED2DA7-4932-FAE7-3D24-F1637B4040EC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5967065" y="4445070"/>
              <a:ext cx="6779880" cy="284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23</xdr:col>
      <xdr:colOff>161940</xdr:colOff>
      <xdr:row>47</xdr:row>
      <xdr:rowOff>199575</xdr:rowOff>
    </xdr:from>
    <xdr:to>
      <xdr:col>32</xdr:col>
      <xdr:colOff>37380</xdr:colOff>
      <xdr:row>48</xdr:row>
      <xdr:rowOff>105945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잉크 3">
              <a:extLst>
                <a:ext uri="{FF2B5EF4-FFF2-40B4-BE49-F238E27FC236}">
                  <a16:creationId xmlns:a16="http://schemas.microsoft.com/office/drawing/2014/main" id="{A8E23560-025C-406A-B238-8CF1EAA9BFE3}"/>
                </a:ext>
              </a:extLst>
            </xdr14:cNvPr>
            <xdr14:cNvContentPartPr/>
          </xdr14:nvContentPartPr>
          <xdr14:nvPr macro=""/>
          <xdr14:xfrm>
            <a:off x="16021065" y="9219750"/>
            <a:ext cx="6733440" cy="115920"/>
          </xdr14:xfrm>
        </xdr:contentPart>
      </mc:Choice>
      <mc:Fallback xmlns="">
        <xdr:pic>
          <xdr:nvPicPr>
            <xdr:cNvPr id="4" name="잉크 3">
              <a:extLst>
                <a:ext uri="{FF2B5EF4-FFF2-40B4-BE49-F238E27FC236}">
                  <a16:creationId xmlns:a16="http://schemas.microsoft.com/office/drawing/2014/main" id="{DD2872AA-1B01-9C8A-6BB1-E28D46275A4E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5967065" y="9112110"/>
              <a:ext cx="6841080" cy="3315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14</xdr:row>
      <xdr:rowOff>85725</xdr:rowOff>
    </xdr:from>
    <xdr:to>
      <xdr:col>13</xdr:col>
      <xdr:colOff>400050</xdr:colOff>
      <xdr:row>30</xdr:row>
      <xdr:rowOff>28575</xdr:rowOff>
    </xdr:to>
    <xdr:pic>
      <xdr:nvPicPr>
        <xdr:cNvPr id="9226" name="Picture 10">
          <a:extLst>
            <a:ext uri="{FF2B5EF4-FFF2-40B4-BE49-F238E27FC236}">
              <a16:creationId xmlns:a16="http://schemas.microsoft.com/office/drawing/2014/main" id="{351D3746-F676-4F53-BE44-968BE405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25" y="2514600"/>
          <a:ext cx="5286375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54840;B\&#49688;&#47049;\&#51312;&#48373;&#47000;\&#51613;&#49328;&#48176;&#49688;&#51648;\JEUNG\&#49888;&#52492;&#47196;~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1\c\KHS\&#54617;&#44368;&#48324;\&#47564;&#45909;&#44256;\&#53685;&#49888;&#45236;&#50669;&#49436;(&#52488;.&#51473;.&#44256;.99.11)&#48376;&#52397;&#50857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hlee\e\LOTUS\9605P\BB_C-BD\OUT\Y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333;&#44592;\C\Chol2000\DOWN\My%20Documents\2000&#44204;&#51201;\4&#50900;\0413&#51204;&#49328;&#48376;&#48512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9345;&#45824;\C\WORK\PROJECT\ELLWORD\98HABAN\WONJU-BO\&#50896;&#51452;&#48373;~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Startup" Target="&#49884;&#52397;/My%20Documents/&#50976;&#54868;/&#50976;&#54868;&#44204;&#51201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p20\&#46041;&#50577;&#44592;&#49696;&#45800;%20(Dye-p20)\&#47448;&#51064;&#49689;-2003-3\My%20Documents\2002&#45380;&#46020;\&#51228;&#51312;2002\song\SONG\&#49324;&#49345;&#44396;&#52397;\&#52572;&#51333;&#45236;~1\&#49328;&#52636;&#51312;&#4943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22\2007&#45380;%20&#49444;&#44228;&#54016;%20&#50857;&#50669;&#44148;(&#49325;&#51228;&#44552;&#51648;)\99cost\&#51068;&#50948;&#45824;&#44032;\&#44592;&#53440;&#51068;&#5094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592;&#52384;\D\2002&#45380;&#45236;&#50669;&#52572;&#51333;\03&#45800;&#44032;&#45824;&#48708;(&#45236;&#50669;&#51088;&#47308;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53468;&#54872;\C\My%20Documents\&#49444;&#44228;&#49436;\&#44608;&#55148;&#49688;\MSOFFICE\HEXCEL\&#49892;&#54665;\&#49328;&#52636;&#44540;&#4414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22\2007&#45380;%20&#49444;&#44228;&#54016;%20&#50857;&#50669;&#44148;(&#49325;&#51228;&#44552;&#51648;)\FF\2000&#45380;&#46020;\&#44277;&#49324;&#49444;&#44228;\&#51217;&#50504;&#49884;&#49444;&#51228;&#51089;\&#51217;&#50504;&#49884;&#49444;&#44396;&#475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WINDOWS\9605G\DS-LOA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468;&#44397;\C\&#44277;&#49324;&#44288;&#47144;\&#51077;&#52272;\&#45433;&#51648;&#49324;&#50629;&#49548;\&#47928;&#54868;&#54924;&#44288;\&#45236;&#50669;&#49436;\&#47928;&#54868;&#54924;&#44288;%20&#45236;&#50669;&#4943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5148;&#50689;\D\KANG\HWP\HWP\DF98513\PROJECT\LOAD\BONGSAN\BONG\HWP\OUT\YE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p20\&#46041;&#50577;&#44592;&#49696;&#45800;%20(Dye-p20)\2005&#45380;%20&#49444;&#44228;&#48169;\&#50857;&#50669;&#48324;&#47784;&#51020;\19.&#44228;&#47548;&#51473;&#50808;2&#44368;%20&#45257;&#45212;&#48169;%20&#48143;%20&#44592;&#53440;&#49884;&#49444;&#44060;&#49440;%20&#51204;&#44592;&#49444;&#44228;&#50857;&#50669;\&#52572;&#51333;&#45225;&#54408;(2005.07.07)\&#45236;&#50669;\&#46020;&#44553;&#45236;&#50669;\&#44204;&#51201;\&#44368;&#50977;&#52397;\1221\&#54868;&#51652;\&#45236;&#50669;I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p7&#48149;&#49457;&#55148;\My%20Documents\My%20Documents\2004&#45380;&#46020;\&#48288;&#49828;&#53581;2004\&#47448;&#51064;&#49689;-2003-3\My%20Documents\2002&#45380;&#46020;\&#51228;&#51312;2002\song\SONG\&#49324;&#49345;&#44396;&#52397;\&#52572;&#51333;&#45236;~1\&#49328;&#52636;&#51312;&#4943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333;&#47749;\&#50689;&#51452;&#44368;&#50977;&#52397;\&#45236;&#50669;&#51089;&#50629;\&#50641;&#49472;\2008&#45380;&#45236;&#50669;\2008-10-06-&#54252;&#49328;&#44256;&#44592;&#49689;&#49324;&#49444;&#44228;&#48320;&#44221;\2008-08-03-&#44221;&#49888;&#44256;&#44553;&#49885;&#49548;&#49444;&#44228;&#48320;&#44221;&#45236;&#50669;&#49436;\02&#45824;&#44396;&#54889;&#44552;&#52488;&#46321;&#54617;&#44368;&#44553;&#49885;&#49548;&#48372;&#49688;&#49444;&#48708;&#44277;&#4932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p20\&#46041;&#50577;&#44592;&#49696;&#45800;%20(Dye-p20)\&#47448;&#51064;&#49689;-2003-3\My%20Documents\2002&#45380;&#46020;\&#51228;&#51312;2002\My%20Documents\2001&#45380;&#46020;\&#51088;&#46041;&#51228;&#50612;\&#47560;&#51648;&#47561;\DOWN\&#49328;&#52636;(1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p7&#48149;&#49457;&#55148;\My%20Documents\My%20Documents\2004&#45380;&#46020;\&#48288;&#49828;&#53581;2004\&#47448;&#51064;&#49689;-2003-3\My%20Documents\2002&#45380;&#46020;\&#51228;&#51312;2002\My%20Documents\2001&#45380;&#46020;\&#51088;&#46041;&#51228;&#50612;\&#47560;&#51648;&#47561;\DOWN\&#49328;&#52636;(1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p20\&#46041;&#50577;&#44592;&#49696;&#45800;%20(Dye-p20)\&#47448;&#51064;&#49689;-2003-3\My%20Documents\2002&#45380;&#46020;\&#51228;&#51312;2002\My%20Documents\2001&#45380;&#46020;\&#51088;&#46041;&#51228;&#50612;\&#47560;&#51648;&#47561;\SINGLE\EMAIL\temp\02\980226%20&#54056;&#49496;MESA&#48716;&#4637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p7&#48149;&#49457;&#55148;\My%20Documents\My%20Documents\2004&#45380;&#46020;\&#48288;&#49828;&#53581;2004\&#47448;&#51064;&#49689;-2003-3\My%20Documents\2002&#45380;&#46020;\&#51228;&#51312;2002\My%20Documents\2001&#45380;&#46020;\&#51088;&#46041;&#51228;&#50612;\&#47560;&#51648;&#47561;\SINGLE\EMAIL\temp\02\980226%20&#54056;&#49496;MESA&#48716;&#4637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ffice\&#45236;&#50669;\&#47928;&#54868;&#50696;&#49696;&#54924;&#44288;\&#45225;&#54408;\&#48152;&#49569;&#50668;&#51473;&#52404;&#50977;&#44288;&#51613;&#52629;&#44277;&#49324;(&#48169;&#49569;&#54252;&#54632;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p20\&#46041;&#50577;&#44592;&#49696;&#45800;%20(Dye-p20)\&#47448;&#51064;&#49689;-2003-3\My%20Documents\2001&#45380;&#46020;\&#51228;&#51312;2001\E01009%20&#44221;&#45824;&#52824;&#45824;&#49444;&#48708;&#51088;&#46041;&#51228;&#50612;&#49884;&#49828;&#5359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p7&#48149;&#49457;&#55148;\My%20Documents\My%20Documents\2004&#45380;&#46020;\&#48288;&#49828;&#53581;2004\&#47448;&#51064;&#49689;-2003-3\My%20Documents\2001&#45380;&#46020;\&#51228;&#51312;2001\E01009%20&#44221;&#45824;&#52824;&#45824;&#49444;&#48708;&#51088;&#46041;&#51228;&#50612;&#49884;&#49828;&#53596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53468;&#54872;\C\My%20Documents\&#49444;&#44228;&#49436;\MSOFFICE\HEXCEL\&#49892;&#54665;\&#49328;&#52636;&#44540;&#44144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p20\&#46041;&#50577;&#44592;&#49696;&#45800;%20(Dye-p20)\2002&#45380;&#46020;\&#44277;&#49324;&#49444;&#44228;\&#53944;&#47000;&#49772;&#47001;%20&#46020;&#51109;&#44277;&#49324;\&#53944;&#47000;&#49772;&#47001;&#46020;&#51109;&#44277;&#49324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22\2007&#45380;%20&#49444;&#44228;&#54016;%20&#50857;&#50669;&#44148;(&#49325;&#51228;&#44552;&#51648;)\2002&#45380;&#46020;\&#44277;&#49324;&#49444;&#44228;\&#53944;&#47000;&#49772;&#47001;%20&#46020;&#51109;&#44277;&#49324;\&#53944;&#47000;&#49772;&#47001;&#46020;&#51109;&#44277;&#49324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mtong\c\&#54861;&#49457;&#51456;\KHS\&#54617;&#44368;&#48324;\&#47564;&#45909;&#44256;\&#53685;&#49888;&#45236;&#50669;&#49436;(&#52488;.&#51473;.&#44256;.99.11)&#48376;&#52397;&#5085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22\2007&#45380;%20&#49444;&#44228;&#54016;%20&#50857;&#50669;&#44148;(&#49325;&#51228;&#44552;&#51648;)\2000&#45380;&#44277;&#49324;\99ex\&#50689;&#51068;&#48512;&#45824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b\&#50689;&#46020;%20&#54616;&#49688;&#52376;&#47532;&#51109;%20(&#49892;&#49884;&#49444;&#44228;)\&#45236;&#50669;&#49436;\&#49688;&#51221;&#45236;&#50669;\&#5069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7749;&#54840;\&#49552;&#45784;&#48169;\&#49888;&#47749;&#54840;&#51088;&#47308;\project3\&#50577;&#49328;&#47932;&#44552;&#51648;&#44396;\&#51228;1&#48176;&#49688;&#52376;&#47532;&#51109;\&#45236;&#50669;&#49436;\&#49444;&#44228;&#45236;&#50669;&#49436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7749;&#54840;\&#49552;&#45784;&#48169;\KBS\EXCEL-DA\YANG\CAP\YAO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0;&#49440;\&#50724;&#48120;&#49440;-C\no\&#50577;&#49885;\&#45236;&#50669;&#49436;%20&#50577;&#49885;&#53360;&#44144;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0;&#49440;\&#50724;&#48120;&#49440;-C\WORK\&#49884;&#48169;&#48143;&#45236;&#50669;\&#49436;&#48512;&#49328;&#47928;&#54868;&#54924;&#44288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\ELLWORD\98HABAN\518\NEAYUK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K21887\1129&#49892;&#49884;\Temp\&#44032;&#44201;&#48708;&#44368;-&#54805;&#49437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p20\&#46041;&#50577;&#44592;&#49696;&#45800;%20(Dye-p20)\&#50504;&#46041;2&#54840;&#44592;_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\ELLWORD\98HABAN\WONJU-BO\&#50896;&#51452;&#48373;~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0;&#50672;\&#51089;&#50629;&#54260;&#45908;2\&#51089;&#50629;&#54260;&#45908;2\Documents%20and%20Settings\User\&#48148;&#53461;%20&#54868;&#47732;\&#44144;&#47000;&#47749;&#49464;&#54364;100c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5148;&#50689;\D\PROJECT\KANG\HWP\OK\HWP\DF98513\PROJECT\LOAD\BONGSAN\BONG\HWP\OUT\YE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p7&#48149;&#49457;&#55148;\My%20Documents\My%20Documents\2004&#45380;&#46020;\&#48288;&#49828;&#53581;2004\&#47448;&#51064;&#49689;-2003-3\ryu\RYU1\SINGLE\EMAIL\temp\02\980226%20&#54056;&#49496;MESA&#48716;&#4637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03.237.0.53/servlet/2003/&#50896;&#54217;-&#44552;&#44396;&#44036;/&#49688;&#47049;/4%20&#44396;&#51312;&#47932;&#4427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5148;&#50689;\D\moonsan\hwp\My%20Documents\es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ye-p7&#48149;&#49457;&#55148;\My%20Documents\My%20Documents\2004&#45380;&#46020;\&#48288;&#49828;&#53581;2004\&#47448;&#51064;&#49689;-2003-3\My%20Documents\2002&#45380;&#46020;\&#51228;&#51312;2002\ryu\RYU1\SINGLE\EMAIL\temp\02\980226%20&#54056;&#49496;MESA&#48716;&#46377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4284;&#51109;\C\&#44148;&#49444;&#45236;&#506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뚝토공"/>
      <sheetName val="뚝H"/>
      <sheetName val="총괄집계"/>
      <sheetName val="현장굴착"/>
      <sheetName val="토공집계표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총괄원가)"/>
      <sheetName val="초원가"/>
      <sheetName val="중원가"/>
      <sheetName val="초갑지"/>
      <sheetName val="중갑지"/>
      <sheetName val="고갑지"/>
      <sheetName val="초등을지"/>
      <sheetName val="중등을지"/>
      <sheetName val="초중고통신일위대가"/>
      <sheetName val="MO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건-측정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내역서"/>
      <sheetName val="전기원가"/>
      <sheetName val="전기집계표"/>
      <sheetName val="전기내"/>
      <sheetName val="전기일위대가"/>
      <sheetName val="관급총집계"/>
      <sheetName val="조명원가 "/>
      <sheetName val="조명내역"/>
      <sheetName val="분전반원가"/>
      <sheetName val="분전반집계 "/>
      <sheetName val="분전반내역"/>
      <sheetName val="VXXXXX"/>
      <sheetName val="진명견적"/>
      <sheetName val="찬호전자"/>
      <sheetName val="동영견적"/>
      <sheetName val="서울 AV"/>
      <sheetName val="진명견적(2)"/>
      <sheetName val="동영견적 (2)"/>
      <sheetName val="서울 AV (2)"/>
      <sheetName val="찬호전자 (2)"/>
      <sheetName val="0413전산본부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laroux"/>
      <sheetName val="내역서"/>
      <sheetName val="물가대비"/>
      <sheetName val="총괄-표지"/>
      <sheetName val="인건-측정"/>
      <sheetName val="노임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빌딩 안내"/>
      <sheetName val="갑지"/>
      <sheetName val="영상"/>
      <sheetName val="DPBX"/>
      <sheetName val="LAN"/>
      <sheetName val="통합배선"/>
      <sheetName val="인건-측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6"/>
      <sheetName val="2-1"/>
      <sheetName val="감1"/>
      <sheetName val="감2"/>
      <sheetName val="감3"/>
      <sheetName val="조1"/>
      <sheetName val="조2"/>
      <sheetName val="조3"/>
      <sheetName val="6-1"/>
      <sheetName val="3-1"/>
      <sheetName val="3-2"/>
      <sheetName val="빌딩 안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99년1월"/>
      <sheetName val="물가자료1월"/>
      <sheetName val="유통물가1월"/>
      <sheetName val="재료단가"/>
      <sheetName val="권양기 설치"/>
      <sheetName val="랙크바제작"/>
      <sheetName val="로라게이트 문틀설치"/>
      <sheetName val="로라게이트 문틀 제작"/>
      <sheetName val="메인로라"/>
      <sheetName val="문비설치"/>
      <sheetName val="문비제작"/>
      <sheetName val="일반문틀 설치"/>
      <sheetName val="일반문틀제작"/>
      <sheetName val="샌딩 에폭시 도장"/>
      <sheetName val="스텐문틀설치"/>
      <sheetName val="스텐문틀 제작"/>
      <sheetName val="일반도장"/>
      <sheetName val="잡철물 제작 설치"/>
      <sheetName val="잡철물 설치"/>
      <sheetName val="잡철물 제작"/>
      <sheetName val="사이드 로라"/>
      <sheetName val="스텐카바 제작설치"/>
      <sheetName val="스텐카바전동(2)"/>
      <sheetName val="스텐카바전동(3)"/>
      <sheetName val="스텐카바전동(5)"/>
      <sheetName val="스텐카바전동(7)"/>
      <sheetName val="바닥고무교체(m당)"/>
      <sheetName val="바닥고무교체(m당) (2)"/>
      <sheetName val="기어박스분해(5톤)"/>
      <sheetName val="코어천공"/>
      <sheetName val="내역서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단가 (1)"/>
      <sheetName val="단가 (2)"/>
      <sheetName val="일반문틀 설치"/>
      <sheetName val="샌딩 에폭시 도장"/>
      <sheetName val="스텐문틀설치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 (2)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설계표지"/>
      <sheetName val="산출내역"/>
      <sheetName val="산출내역 (2)"/>
      <sheetName val="원가계산"/>
      <sheetName val="일반시방"/>
      <sheetName val="기술시방"/>
      <sheetName val="운반중량"/>
      <sheetName val="반입자재"/>
      <sheetName val="동원인원"/>
      <sheetName val="예정공정"/>
      <sheetName val="일위집계"/>
      <sheetName val="일위대가1"/>
      <sheetName val="수량계산서"/>
      <sheetName val="물가대비표"/>
      <sheetName val="노임단가"/>
      <sheetName val="결정의견서"/>
      <sheetName val="공사개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TOR"/>
      <sheetName val="부하"/>
      <sheetName val="TR용량"/>
      <sheetName val="BATT"/>
      <sheetName val="GENCALC"/>
      <sheetName val="CABLE SIZE CALCULATION SHEET"/>
      <sheetName val="IMPEADENCE MAP "/>
      <sheetName val="IMPEADENCE "/>
      <sheetName val="등가거리"/>
      <sheetName val="MCCCALC"/>
      <sheetName val="CABLECALC"/>
      <sheetName val="DATA"/>
      <sheetName val="DATA1"/>
      <sheetName val="토목원가계산서"/>
      <sheetName val="토목원가"/>
      <sheetName val="집계장"/>
      <sheetName val="설계내역"/>
      <sheetName val="제외공종"/>
      <sheetName val="견적갑지"/>
      <sheetName val="입찰참가보고 (2)"/>
      <sheetName val="집계표"/>
      <sheetName val="내역"/>
      <sheetName val="부대공II"/>
      <sheetName val="가설사무실"/>
      <sheetName val="조직도"/>
      <sheetName val="카메라"/>
      <sheetName val="000000"/>
      <sheetName val="조명율표"/>
      <sheetName val="CABLE"/>
      <sheetName val="전동기수정"/>
      <sheetName val="전동기적용"/>
      <sheetName val="전동기"/>
      <sheetName val="PACKAGE"/>
      <sheetName val="전선"/>
      <sheetName val="전선관"/>
      <sheetName val="허용전류"/>
      <sheetName val="선로정수"/>
      <sheetName val="전선관(1)"/>
      <sheetName val="부하산정"/>
      <sheetName val="케이블선정"/>
      <sheetName val="Sheet9"/>
      <sheetName val="Sheet10"/>
      <sheetName val="Sheet12"/>
      <sheetName val="Sheet11"/>
      <sheetName val="Sheet13"/>
      <sheetName val="Sheet14"/>
      <sheetName val="Sheet15"/>
      <sheetName val="Sheet16"/>
      <sheetName val="공정현황보고(3.20) (2)"/>
      <sheetName val="추진공정(법인)3.20"/>
      <sheetName val="공정현황보고(3.27) (2)"/>
      <sheetName val="추진공정(법인)3.27"/>
      <sheetName val="공정현황보고(4.2)"/>
      <sheetName val="표지"/>
      <sheetName val="원가계산"/>
      <sheetName val="원가계산기준"/>
      <sheetName val="단가산출서"/>
      <sheetName val="수량산출-재료"/>
      <sheetName val="수량산출-노무"/>
      <sheetName val="산출1-전력"/>
      <sheetName val="산출1-분전반"/>
      <sheetName val="산출2-기기동력"/>
      <sheetName val="산출3-동력"/>
      <sheetName val="산출4-접지"/>
      <sheetName val="산출5-피뢰침"/>
      <sheetName val="산출6-전등"/>
      <sheetName val="산출-전등(TRAY)"/>
      <sheetName val="산출7-전열"/>
      <sheetName val="산출8-조명제어"/>
      <sheetName val="산출9-TRAY"/>
      <sheetName val="단가조사-1"/>
      <sheetName val="단가조사-2"/>
      <sheetName val="일위집계"/>
      <sheetName val="일위대가"/>
      <sheetName val="노임단가"/>
      <sheetName val="단가비교표"/>
      <sheetName val="Chart1"/>
      <sheetName val="내역서"/>
      <sheetName val="단위내역목록"/>
      <sheetName val="단위내역서"/>
      <sheetName val="총괄표"/>
      <sheetName val="원가(1)"/>
      <sheetName val="원가(2)"/>
      <sheetName val="공량산출서"/>
      <sheetName val="설계참고목차"/>
      <sheetName val="수량조서"/>
      <sheetName val="1.철주신설"/>
      <sheetName val="2.철주신설"/>
      <sheetName val="3.철주신설"/>
      <sheetName val="4.비임신설"/>
      <sheetName val="5.기기가대"/>
      <sheetName val="6.철주기초"/>
      <sheetName val="7.기기기초"/>
      <sheetName val="8.기기기초"/>
      <sheetName val="9.기기기초"/>
      <sheetName val="10.단권변압기"/>
      <sheetName val="11.가스절연"/>
      <sheetName val="12.전자식제어반"/>
      <sheetName val="13.고장점표정반"/>
      <sheetName val="14.GP"/>
      <sheetName val="15.전철용RTU"/>
      <sheetName val="16.R-C BANK"/>
      <sheetName val="17.모선배선"/>
      <sheetName val="18.제어및전력케이블"/>
      <sheetName val="19.핏트"/>
      <sheetName val="20.배수로"/>
      <sheetName val="21.스틸그레이팅"/>
      <sheetName val="22.접지장치"/>
      <sheetName val="23.옥외전선관"/>
      <sheetName val="24.옥외외등"/>
      <sheetName val="25.무인화설비"/>
      <sheetName val="26.콘크리트포장"/>
      <sheetName val="27.자갈부설"/>
      <sheetName val="28.휀스"/>
      <sheetName val="29.소내용TR"/>
      <sheetName val="30.고배용VCB"/>
      <sheetName val="31.고배용RTU"/>
      <sheetName val="32.기기기초"/>
      <sheetName val="33.지중케이블"/>
      <sheetName val="34.전력용관로"/>
      <sheetName val="35.장주신설"/>
      <sheetName val="36.맨홀"/>
      <sheetName val="37.운반비"/>
      <sheetName val="운반비(철재류)"/>
      <sheetName val="운반비(전선관)"/>
      <sheetName val="운반비(전선류)"/>
      <sheetName val="호표"/>
      <sheetName val="시중노임표"/>
      <sheetName val="견적단가"/>
      <sheetName val="재료단가"/>
      <sheetName val="목차"/>
      <sheetName val="도급내역서"/>
      <sheetName val="1.공사집행계획서"/>
      <sheetName val="2.예산내역검토서"/>
      <sheetName val="3.실행원가내역서"/>
      <sheetName val="4.실행예산단가산출서(단가)"/>
      <sheetName val="4.실행예산단가산출서(금액)"/>
      <sheetName val="5.현장관리비"/>
      <sheetName val="6.공사예정공정표"/>
      <sheetName val="7.인원동원현황"/>
      <sheetName val="8.장비투입현황"/>
      <sheetName val="9.문제점 및 대책"/>
      <sheetName val="10.설계변경 및 추가공사"/>
      <sheetName val="공사수행범위"/>
      <sheetName val="자재투입계획"/>
      <sheetName val="사급자재구입량"/>
      <sheetName val="산출근거"/>
      <sheetName val="사급자재재료표"/>
      <sheetName val="Sheet1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Module1"/>
      <sheetName val="적쒩2002"/>
      <sheetName val="단위내엍목록"/>
      <sheetName val="원가계산서"/>
      <sheetName val="설계내역서"/>
      <sheetName val="제어반공량"/>
      <sheetName val="가격조사"/>
      <sheetName val="제어반견적"/>
      <sheetName val="주요물량"/>
      <sheetName val="WORK"/>
      <sheetName val="안영판암원가계산서"/>
      <sheetName val="안영-판암간집계표"/>
      <sheetName val="안영복개집계표"/>
      <sheetName val="안영복개터널옥외변전"/>
      <sheetName val="안영복개터널가로등"/>
      <sheetName val="안영복개터널케이블(할증제외)"/>
      <sheetName val="안영복개터널케이블(할증)"/>
      <sheetName val="안영복개터널조명(할증제외)"/>
      <sheetName val="안영복개터널조명(할증)"/>
      <sheetName val="안영복개터널방재(할증제외)"/>
      <sheetName val="안영복개터널방재(할증)"/>
      <sheetName val="안영복개터널소화기(할증제외)"/>
      <sheetName val="안영복개터널소화기(할증)"/>
      <sheetName val="구완집계표"/>
      <sheetName val="구완터널옥외변전"/>
      <sheetName val="구완터널가로등"/>
      <sheetName val="구완터널케이블(할증제외)"/>
      <sheetName val="구완터널케이블(할증)"/>
      <sheetName val="구완터널조명(할증제외)"/>
      <sheetName val="구완터널조명(할증)"/>
      <sheetName val="구완터널방재(할증제외)"/>
      <sheetName val="구완터널방재(할증)"/>
      <sheetName val="구완터널소화기(할증제외)"/>
      <sheetName val="구완터널소화기(할증)"/>
      <sheetName val="안영영업소집계표"/>
      <sheetName val="안영옥외전기"/>
      <sheetName val="안영옥내전기"/>
      <sheetName val="안영옥내약전설비공사"/>
      <sheetName val="안영소방"/>
      <sheetName val="안영TG설비공사"/>
      <sheetName val="안영지명표지판총괄"/>
      <sheetName val="안영지명표지판"/>
      <sheetName val="안영지명표지판2"/>
      <sheetName val="안영IC집계표"/>
      <sheetName val="안영IC"/>
      <sheetName val="안영IC신호등집계표"/>
      <sheetName val="안영IC신호등"/>
      <sheetName val="남대전JC집계표"/>
      <sheetName val="남대전JC"/>
      <sheetName val="교량집계표(안영-판암감)"/>
      <sheetName val="교량점검등(안영-판암간)"/>
      <sheetName val="지급자재집계표"/>
      <sheetName val="안영복개터널지급자재"/>
      <sheetName val="구완터널지급자재"/>
      <sheetName val="안영영업소지급자재"/>
      <sheetName val="안영IC가로등지급자재"/>
      <sheetName val="남대전JC가로등지급자재"/>
      <sheetName val="공구손료 산출내역"/>
      <sheetName val="일반공사"/>
      <sheetName val="정부노임단가"/>
      <sheetName val="2F 회의실견적(5_14 일대)"/>
      <sheetName val="CONCRETE"/>
      <sheetName val="DS-LOAD"/>
      <sheetName val="경비"/>
      <sheetName val="대비"/>
      <sheetName val="ITEM"/>
      <sheetName val="운반비(전선륐)"/>
      <sheetName val="D-3503"/>
      <sheetName val="P礔CKAGE"/>
      <sheetName val="지급자재"/>
      <sheetName val="공통비"/>
      <sheetName val="남양시작동자105노65기1.3화1.2"/>
      <sheetName val="차액보증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A-4"/>
      <sheetName val="결과조달"/>
      <sheetName val="날개벽"/>
      <sheetName val="건축내역"/>
      <sheetName val="일위대가서"/>
      <sheetName val="MCC,분전반"/>
      <sheetName val="PANEL"/>
      <sheetName val="신규단가-00.11.30"/>
      <sheetName val="원가계산서-계약"/>
      <sheetName val="계약내역서"/>
      <sheetName val="단가조서"/>
      <sheetName val="견적단가(조명제어)"/>
      <sheetName val="견적단가(등기구)"/>
      <sheetName val="견적단가(수배전반)"/>
      <sheetName val="코드"/>
      <sheetName val="전기일위대가"/>
      <sheetName val="Y-WORK"/>
      <sheetName val="자재단가"/>
      <sheetName val="투찰"/>
      <sheetName val="BLOCK(1)"/>
      <sheetName val="SG"/>
      <sheetName val="출근부"/>
      <sheetName val="Sheet1 (2)"/>
      <sheetName val="CTEMCOST"/>
      <sheetName val="데이타"/>
      <sheetName val="부대내역"/>
      <sheetName val="타공종이기"/>
      <sheetName val="c_balju"/>
      <sheetName val="토공"/>
      <sheetName val="001"/>
      <sheetName val="ilch"/>
      <sheetName val="터널조도"/>
      <sheetName val="금액내역서"/>
      <sheetName val="CODE"/>
      <sheetName val="TEL"/>
      <sheetName val="전차선로 물량표"/>
      <sheetName val="노원열병합  건축공사기성내역서"/>
      <sheetName val="공통가설"/>
      <sheetName val="소비자가"/>
      <sheetName val="내역분기"/>
      <sheetName val="공사비집계"/>
      <sheetName val="sw1"/>
      <sheetName val="NOMUBI"/>
      <sheetName val="I.설계조건"/>
      <sheetName val="31.고_x0000_RTU"/>
      <sheetName val="VXXXXX"/>
      <sheetName val="전도금청구서"/>
      <sheetName val="전도금청구서 (2)"/>
      <sheetName val="자금분계"/>
      <sheetName val="미지급"/>
      <sheetName val="직영노"/>
      <sheetName val="금전출납 "/>
      <sheetName val="현금출납부"/>
      <sheetName val="식대 "/>
      <sheetName val="장비사용료"/>
      <sheetName val="장비대"/>
      <sheetName val="유류대"/>
      <sheetName val="자재대"/>
      <sheetName val="기성고조서(폐기물) (2)"/>
      <sheetName val="기성고조서(순성토)"/>
      <sheetName val="기성고조서(배수)"/>
      <sheetName val="배수외주내역서"/>
      <sheetName val="Sheet3 (5)"/>
      <sheetName val="Sheet3 (6)"/>
      <sheetName val="현금"/>
      <sheetName val="인건비"/>
      <sheetName val="BQ"/>
      <sheetName val="설계예산내역서"/>
      <sheetName val="98지급계획"/>
      <sheetName val="집1"/>
      <sheetName val="8.PILE  (돌출)"/>
      <sheetName val="연결임시"/>
      <sheetName val="단위중량"/>
      <sheetName val="L형옹벽(key)"/>
      <sheetName val="토공(완충)"/>
      <sheetName val="BID"/>
      <sheetName val="11.자재단가"/>
      <sheetName val="기초공"/>
      <sheetName val="기둥(원형)"/>
      <sheetName val="중기사용료"/>
      <sheetName val="구조물철거타공정이월"/>
      <sheetName val="수량산출"/>
      <sheetName val="노무비"/>
      <sheetName val="화재 탐지 설비"/>
      <sheetName val="관람석제출"/>
      <sheetName val="한강운반비"/>
      <sheetName val="#REF"/>
      <sheetName val="6호기"/>
      <sheetName val="판"/>
      <sheetName val="기계내역"/>
      <sheetName val="DATA(BAC)"/>
      <sheetName val="백호우계수"/>
      <sheetName val="중기일위대가"/>
      <sheetName val="내역서(총)"/>
      <sheetName val="횡배위치"/>
      <sheetName val="견적시담(송포2공구)"/>
      <sheetName val="FACTOR"/>
      <sheetName val="Sheet4"/>
      <sheetName val="손익분석"/>
      <sheetName val="단가"/>
      <sheetName val="시설물일위"/>
      <sheetName val="난방열교"/>
      <sheetName val="급탕열교"/>
      <sheetName val="NEWDRAW"/>
      <sheetName val="설계조건"/>
      <sheetName val="안정계산"/>
      <sheetName val="단면검토"/>
      <sheetName val="보합"/>
      <sheetName val="겉장"/>
      <sheetName val="기성검사원"/>
      <sheetName val="원가"/>
      <sheetName val="건축"/>
      <sheetName val="토목"/>
      <sheetName val="가공비"/>
      <sheetName val="단가조사서"/>
      <sheetName val="BJJIN"/>
      <sheetName val="공통부대비"/>
      <sheetName val="K1자재(3차등)"/>
      <sheetName val="정렬"/>
      <sheetName val="danga"/>
      <sheetName val="DATE"/>
      <sheetName val="산거각호표"/>
      <sheetName val="B"/>
      <sheetName val="TOTAL"/>
      <sheetName val="fitting"/>
      <sheetName val="TYPE-B 평균H"/>
      <sheetName val="3BL공동구 수량"/>
      <sheetName val="자재집계"/>
      <sheetName val="토공계산서(부체도로)"/>
      <sheetName val="최초침전지집계표"/>
      <sheetName val="Explanation for Page 17"/>
      <sheetName val="환률"/>
      <sheetName val="몰탈재료산출"/>
      <sheetName val="토목주소"/>
      <sheetName val="프랜트면허"/>
      <sheetName val="공사개요"/>
      <sheetName val="ABUT수량-A1"/>
      <sheetName val="조도계산서 (도서)"/>
      <sheetName val="일위대가목차"/>
      <sheetName val="실행내역"/>
      <sheetName val="총계"/>
      <sheetName val="내역서 "/>
      <sheetName val="준검 내역서"/>
      <sheetName val="총집계표"/>
      <sheetName val="간선계산"/>
      <sheetName val="교각1"/>
      <sheetName val="Site Expenses"/>
      <sheetName val="32.銅기기초"/>
      <sheetName val="맨홀수량집계"/>
      <sheetName val="수목단가"/>
      <sheetName val="시설수량표"/>
      <sheetName val="식재수량표"/>
      <sheetName val="일위목록"/>
      <sheetName val="JUCK"/>
      <sheetName val="토공총괄집계"/>
      <sheetName val="소업1교"/>
      <sheetName val="설변물량"/>
      <sheetName val="점수계산1-2"/>
      <sheetName val="조경"/>
      <sheetName val="현장지지물물량"/>
      <sheetName val="수량집계"/>
      <sheetName val="총괄집계표"/>
      <sheetName val="STORAGE"/>
      <sheetName val="March"/>
      <sheetName val="7.1유효폭"/>
      <sheetName val="교각계산"/>
      <sheetName val="실행예산"/>
      <sheetName val="입찰"/>
      <sheetName val="현경"/>
      <sheetName val="경비2내역"/>
      <sheetName val="말뚝물량"/>
      <sheetName val="골조시행"/>
      <sheetName val="단면가정"/>
      <sheetName val="35_x000e_장주신설"/>
      <sheetName val="신공"/>
      <sheetName val="dtxl"/>
      <sheetName val="수량산출서"/>
      <sheetName val="woo(mac)"/>
      <sheetName val="노임"/>
      <sheetName val="자료"/>
      <sheetName val="조건표"/>
      <sheetName val="(2)"/>
      <sheetName val="2000년1차"/>
      <sheetName val="2000전체분"/>
      <sheetName val="사용성검토"/>
      <sheetName val="현장"/>
      <sheetName val="Sheet2"/>
      <sheetName val="기계실"/>
      <sheetName val="TYPE1"/>
      <sheetName val="을"/>
      <sheetName val="31.고"/>
      <sheetName val="여흥"/>
      <sheetName val="Customer Databas"/>
      <sheetName val="회사99"/>
      <sheetName val="eq_data"/>
      <sheetName val="단면(RW1)"/>
      <sheetName val="9GNG운반"/>
      <sheetName val="45,46"/>
      <sheetName val="내역1"/>
      <sheetName val="Dae_Jiju"/>
      <sheetName val="Sikje_ingun"/>
      <sheetName val="TREE_D"/>
      <sheetName val="EUPDAT2"/>
      <sheetName val="한전고리-을"/>
      <sheetName val="전체총괄표"/>
      <sheetName val="요소별"/>
      <sheetName val="전기요금"/>
      <sheetName val="도급대비"/>
      <sheetName val="조건"/>
      <sheetName val="한전위탁공사비2"/>
      <sheetName val="06-BATCH "/>
      <sheetName val="unit 4"/>
      <sheetName val="8.자재단가"/>
      <sheetName val="비대칭계수"/>
      <sheetName val="전동기 SPEC"/>
      <sheetName val="장비당단가 (1)"/>
      <sheetName val="금액집계"/>
      <sheetName val="일위대가목록"/>
      <sheetName val="단가대비표"/>
      <sheetName val="토목내역"/>
      <sheetName val="단면 (2)"/>
      <sheetName val="SE-611"/>
      <sheetName val="Macro1"/>
      <sheetName val="입력DATA"/>
      <sheetName val="단중표"/>
      <sheetName val="터파기및재료"/>
      <sheetName val="설계예산서"/>
      <sheetName val="FRP배관단가(만수)"/>
      <sheetName val="만수배관단가"/>
      <sheetName val="계산근거"/>
      <sheetName val="년"/>
      <sheetName val="기계경비"/>
      <sheetName val="TABLE"/>
      <sheetName val="산업개발안내서"/>
      <sheetName val="귀래 설계 공내역서"/>
      <sheetName val="대비표"/>
      <sheetName val="Sheet5"/>
      <sheetName val="바닥판"/>
      <sheetName val="견적서"/>
      <sheetName val="2.예산냴역검토서"/>
      <sheetName val="#230,#235"/>
      <sheetName val="연수동"/>
      <sheetName val="UNIT"/>
      <sheetName val="총투자비산정"/>
      <sheetName val="ROE(FI)"/>
      <sheetName val="Sens&amp;Anal"/>
      <sheetName val="실시설계"/>
      <sheetName val="장문교(대전)"/>
      <sheetName val="건축(충일분)"/>
      <sheetName val="공종별 집계"/>
      <sheetName val="일위대가 (목록)"/>
      <sheetName val="2.대외공문"/>
      <sheetName val="원형맨홀수량"/>
      <sheetName val="장비집계"/>
      <sheetName val="C &amp; G RHS"/>
      <sheetName val="품목"/>
      <sheetName val="hvac(제어동)"/>
      <sheetName val="하수급견적대비"/>
      <sheetName val="P.M 별"/>
      <sheetName val="제경비"/>
      <sheetName val="1을"/>
      <sheetName val="총괄내역서"/>
      <sheetName val="전신환매도율"/>
      <sheetName val="토 적 표"/>
      <sheetName val="품질 및 특성 보정계수"/>
      <sheetName val="구왤집계표"/>
      <sheetName val="Ⅴ-2.공종별내역"/>
      <sheetName val="IMP(MAIN)"/>
      <sheetName val="IMP (REACTOR)"/>
      <sheetName val="내역총괄표"/>
      <sheetName val="공틀공사"/>
      <sheetName val="예산변경사항"/>
      <sheetName val="설계산출표지"/>
      <sheetName val="공사원가계산서"/>
      <sheetName val="설계산출기초"/>
      <sheetName val="도급예산내역서총괄표"/>
      <sheetName val="을부담운반비"/>
      <sheetName val="운반비산출"/>
      <sheetName val="공사설명서"/>
      <sheetName val="전기일위목록"/>
      <sheetName val="초"/>
      <sheetName val="오산갈곳"/>
      <sheetName val="아파트건축"/>
      <sheetName val="CS2"/>
      <sheetName val="변화치수"/>
      <sheetName val="플랜트 설치"/>
      <sheetName val="구리토평1전기"/>
      <sheetName val="U-TYPE(1)"/>
      <sheetName val="단위수량"/>
      <sheetName val="일위대가표"/>
      <sheetName val="직노"/>
      <sheetName val="1.수인터널"/>
      <sheetName val="Indirect Cost"/>
      <sheetName val="관리비"/>
      <sheetName val="현장관리비집계표"/>
      <sheetName val="Qheet3"/>
      <sheetName val="실행철강하도"/>
      <sheetName val="철거수량"/>
      <sheetName val="부대대비"/>
      <sheetName val="냉연집계"/>
      <sheetName val="예산서"/>
      <sheetName val="COST"/>
      <sheetName val="단가산출2"/>
      <sheetName val="기초"/>
      <sheetName val="GIS재"/>
      <sheetName val="MTR재(한기)"/>
      <sheetName val="GIS.Ry재"/>
      <sheetName val="계화배수"/>
      <sheetName val="표지 (2)"/>
      <sheetName val="대비2"/>
      <sheetName val="자재단가표"/>
      <sheetName val="동원인원산출"/>
      <sheetName val="명세서"/>
      <sheetName val="J直材4"/>
      <sheetName val="5. COST SCHEDULE PER EXPENSE"/>
      <sheetName val="DS-최종"/>
      <sheetName val="예산내역서"/>
      <sheetName val="단위세대"/>
      <sheetName val="관거공사비"/>
      <sheetName val="sum1 (2)"/>
      <sheetName val="major"/>
      <sheetName val="개요"/>
      <sheetName val="부대공집계표"/>
      <sheetName val="물량산출근거"/>
      <sheetName val="입찰안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을지"/>
      <sheetName val="실행내역서"/>
      <sheetName val="코드표"/>
      <sheetName val="Proposal"/>
      <sheetName val="설산1.나"/>
      <sheetName val="본사S"/>
      <sheetName val="dg"/>
      <sheetName val="보차도경계석"/>
      <sheetName val="검색"/>
      <sheetName val="설계명세서(선로)"/>
      <sheetName val="BOQ-Summary_Form A2"/>
      <sheetName val="DIAPHRAGM"/>
      <sheetName val="118.세금과공과"/>
      <sheetName val="CALCULATION"/>
      <sheetName val="Despacho (c.civil)"/>
      <sheetName val="단면치수"/>
      <sheetName val="산근"/>
      <sheetName val="예산M12A"/>
      <sheetName val="견적조건"/>
      <sheetName val="공종분류"/>
      <sheetName val="별표"/>
      <sheetName val="봉방동근생"/>
      <sheetName val="단가조정"/>
      <sheetName val="토사(PE)"/>
      <sheetName val="5공철탑검토표"/>
      <sheetName val="4공철탑검토"/>
      <sheetName val="물량표"/>
      <sheetName val="가설건물"/>
      <sheetName val="IP좌표"/>
      <sheetName val="입적표"/>
      <sheetName val=" 견적서"/>
      <sheetName val="조도"/>
      <sheetName val="방송노임"/>
      <sheetName val="일용노임단가"/>
      <sheetName val="건물현황"/>
      <sheetName val="재무가정"/>
      <sheetName val="진주방향"/>
      <sheetName val="쵽괄표"/>
      <sheetName val="쵽물량표"/>
      <sheetName val="정산민량표"/>
      <sheetName val="4.실행예산단가삼출서(단갌)"/>
      <sheetName val="4.실행예산단가삼출서(금액)"/>
      <sheetName val="5.현잣관리비"/>
      <sheetName val="일"/>
      <sheetName val="Model"/>
      <sheetName val="Ⅱ1-0타"/>
      <sheetName val="전기"/>
      <sheetName val="설계서"/>
      <sheetName val="96수출"/>
      <sheetName val="일위대가(계측기설치)"/>
      <sheetName val="Budget 2005(DW)"/>
      <sheetName val="ins"/>
      <sheetName val="CIVIL"/>
      <sheetName val="Breakdown"/>
      <sheetName val="건축원가계산서"/>
      <sheetName val="내역전기"/>
      <sheetName val="DESIGN_CRETERIA"/>
      <sheetName val="Base_Data"/>
      <sheetName val="EP0618"/>
      <sheetName val="도장수량"/>
      <sheetName val="단가비교표_공통1"/>
      <sheetName val="부하계산서"/>
      <sheetName val="심사계산"/>
      <sheetName val="심사물량"/>
      <sheetName val="배수공토공"/>
      <sheetName val="골재집계"/>
      <sheetName val="가설공사내역"/>
      <sheetName val="물가"/>
      <sheetName val="수량산출근거"/>
      <sheetName val="양식"/>
      <sheetName val="일반맨홀수량집계"/>
      <sheetName val="단가조사표"/>
      <sheetName val="설계명세서"/>
      <sheetName val="품셈(기초)"/>
      <sheetName val="b_balju_cho"/>
      <sheetName val="1.설계조건"/>
      <sheetName val="Coeffiecient"/>
      <sheetName val="CABLE_SIZE_CALCULATION_SHEET"/>
      <sheetName val="IMPEADENCE_MAP_"/>
      <sheetName val="IMPEADENCE_"/>
      <sheetName val="1_철주신설"/>
      <sheetName val="2_철주신설"/>
      <sheetName val="3_철주신설"/>
      <sheetName val="4_비임신설"/>
      <sheetName val="5_기기가대"/>
      <sheetName val="6_철주기초"/>
      <sheetName val="7_기기기초"/>
      <sheetName val="8_기기기초"/>
      <sheetName val="9_기기기초"/>
      <sheetName val="10_단권변압기"/>
      <sheetName val="11_가스절연"/>
      <sheetName val="12_전자식제어반"/>
      <sheetName val="13_고장점표정반"/>
      <sheetName val="14_GP"/>
      <sheetName val="15_전철용RTU"/>
      <sheetName val="16_R-C_BANK"/>
      <sheetName val="17_모선배선"/>
      <sheetName val="18_제어및전력케이블"/>
      <sheetName val="19_핏트"/>
      <sheetName val="20_배수로"/>
      <sheetName val="21_스틸그레이팅"/>
      <sheetName val="22_접지장치"/>
      <sheetName val="23_옥외전선관"/>
      <sheetName val="24_옥외외등"/>
      <sheetName val="25_무인화설비"/>
      <sheetName val="26_콘크리트포장"/>
      <sheetName val="27_자갈부설"/>
      <sheetName val="28_휀스"/>
      <sheetName val="29_소내용TR"/>
      <sheetName val="30_고배용VCB"/>
      <sheetName val="31_고배용RTU"/>
      <sheetName val="32_기기기초"/>
      <sheetName val="33_지중케이블"/>
      <sheetName val="34_전력용관로"/>
      <sheetName val="35_장주신설"/>
      <sheetName val="36_맨홀"/>
      <sheetName val="37_운반비"/>
      <sheetName val="입찰참가보고_(2)"/>
      <sheetName val="복구량산정_및_전용회선_사용"/>
      <sheetName val="공정현황보고(3_20)_(2)"/>
      <sheetName val="추진공정(법인)3_20"/>
      <sheetName val="공정현황보고(3_27)_(2)"/>
      <sheetName val="추진공정(법인)3_27"/>
      <sheetName val="공정현황보고(4_2)"/>
      <sheetName val="1_공사집행계획서"/>
      <sheetName val="2_예산내역검토서"/>
      <sheetName val="3_실행원가내역서"/>
      <sheetName val="4_실행예산단가산출서(단가)"/>
      <sheetName val="4_실행예산단가산출서(금액)"/>
      <sheetName val="5_현장관리비"/>
      <sheetName val="6_공사예정공정표"/>
      <sheetName val="7_인원동원현황"/>
      <sheetName val="8_장비투입현황"/>
      <sheetName val="9_문제점_및_대책"/>
      <sheetName val="10_설계변경_및_추가공사"/>
      <sheetName val="공구손료_산출내역"/>
      <sheetName val="11_자재단가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F_회의실견적(5_14_일대)"/>
      <sheetName val="남양시작동자105노65기1_3화1_2"/>
      <sheetName val="_견적서"/>
      <sheetName val="31_고RTU"/>
      <sheetName val="노원열병합__건축공사기성내역서"/>
      <sheetName val="Sheet1_(2)"/>
      <sheetName val="신규단가-00_11_30"/>
      <sheetName val="I_설계조건"/>
      <sheetName val="전차선로_물량표"/>
      <sheetName val="작성"/>
      <sheetName val="토공(우물통,기타) "/>
      <sheetName val="BASIC (2)"/>
      <sheetName val="기본자료"/>
      <sheetName val="철거산출근거"/>
      <sheetName val="노단"/>
      <sheetName val="36단가"/>
      <sheetName val="RAHMEN"/>
      <sheetName val="증감대비"/>
      <sheetName val="기계경비(시간당)"/>
      <sheetName val="ᰀ"/>
      <sheetName val="말뚝지지력산정"/>
      <sheetName val="LOPCALC"/>
      <sheetName val="재료집계"/>
      <sheetName val="세부내역서(전기)"/>
      <sheetName val="기타 정보통신공사"/>
      <sheetName val="투찰내역"/>
      <sheetName val="부재력정리"/>
      <sheetName val="재집"/>
      <sheetName val="직재"/>
      <sheetName val="설계내역(2001)"/>
      <sheetName val="송중자재"/>
      <sheetName val="Main"/>
      <sheetName val="본부소개"/>
      <sheetName val="총누계"/>
      <sheetName val="Manual Valve List"/>
      <sheetName val="보도경계블럭"/>
      <sheetName val="백암비스타내역"/>
      <sheetName val="현대물량"/>
      <sheetName val="dt0301"/>
      <sheetName val="dtt0301"/>
      <sheetName val="T진도"/>
      <sheetName val="산출"/>
      <sheetName val="FILE1"/>
      <sheetName val="월선수금"/>
      <sheetName val="1NYS(당)"/>
      <sheetName val="SLAB"/>
      <sheetName val="국공유지및사유지"/>
      <sheetName val="안정검토"/>
      <sheetName val="비교표"/>
      <sheetName val="단가조사"/>
      <sheetName val="단가표 "/>
      <sheetName val="VXXX"/>
      <sheetName val="설비내역서"/>
      <sheetName val="건축내역서"/>
      <sheetName val="전기내역서"/>
      <sheetName val="토류판설치(t=60)"/>
      <sheetName val="렀"/>
      <sheetName val="㔀"/>
      <sheetName val="사진"/>
      <sheetName val="순공사비총괄"/>
      <sheetName val="INPUT"/>
      <sheetName val="효성CB 1P기초"/>
      <sheetName val="원가계산서(남측)"/>
      <sheetName val="ꠋ"/>
      <sheetName val="砌"/>
      <sheetName val="예산ᛅ⼝_x0005_"/>
      <sheetName val=""/>
      <sheetName val="밃"/>
      <sheetName val="노무산출서"/>
      <sheetName val="부재리스트"/>
      <sheetName val="堇"/>
      <sheetName val="踂"/>
      <sheetName val="남ꌀ전JC"/>
      <sheetName val="공통"/>
      <sheetName val="단위세萸"/>
      <sheetName val="단위세_x0005_"/>
      <sheetName val="20관리비율"/>
      <sheetName val="설변내역1"/>
      <sheetName val="표지1"/>
      <sheetName val="교통대책내역"/>
      <sheetName val="투자효율분석"/>
      <sheetName val="배"/>
      <sheetName val="EACT10"/>
      <sheetName val="Page 1A - Proposal Strategy "/>
      <sheetName val="자탐수량산출서"/>
      <sheetName val="가시설수량"/>
      <sheetName val="BSD (2)"/>
      <sheetName val="공사원가_x0005__x0000_"/>
      <sheetName val="방음벽 기초 일반수량"/>
      <sheetName val="SORCE1"/>
      <sheetName val="가시설단위수량"/>
      <sheetName val="총공사비"/>
      <sheetName val="부대공Ⅱ"/>
      <sheetName val="현장관리비내역서"/>
      <sheetName val="남양내역"/>
      <sheetName val="ATS단가"/>
      <sheetName val="적용 기준(환율)-1"/>
      <sheetName val="적용 기준(환율)"/>
      <sheetName val="자재단가 "/>
      <sheetName val="단가산출3"/>
      <sheetName val="단가산출_목록"/>
      <sheetName val="가격조사서"/>
      <sheetName val="D040416"/>
      <sheetName val="KP1590_E"/>
      <sheetName val="연습"/>
      <sheetName val="목차 "/>
      <sheetName val="Macro(전선)"/>
      <sheetName val="광속"/>
      <sheetName val="Macro(전등)"/>
      <sheetName val="구의33고"/>
      <sheetName val="Modeþ"/>
      <sheetName val="Mode_x0000_"/>
      <sheetName val="정산입력"/>
      <sheetName val="3.현장배치"/>
      <sheetName val="전압강하계산"/>
      <sheetName val="자판실행"/>
      <sheetName val="배수관공"/>
      <sheetName val="200"/>
      <sheetName val="시행예산"/>
      <sheetName val="부하LOAD"/>
      <sheetName val="일반부하"/>
      <sheetName val="요율"/>
      <sheetName val="대전21토목내역서"/>
      <sheetName val="XL4Poppy"/>
      <sheetName val="부대공"/>
      <sheetName val="방호벽"/>
      <sheetName val="교통표지"/>
      <sheetName val="낙석방지책"/>
      <sheetName val="도급대︀"/>
      <sheetName val="계화배׃"/>
      <sheetName val="내역서(기성청구)"/>
      <sheetName val="FAB별"/>
      <sheetName val="96보완계획7.12"/>
      <sheetName val="날개벽(시점좌측)"/>
      <sheetName val="당초수량"/>
      <sheetName val="구조물공"/>
      <sheetName val="Studio"/>
      <sheetName val="4.말뚝설계"/>
      <sheetName val="일위단가"/>
      <sheetName val="신우"/>
      <sheetName val="도급및 실행내역"/>
      <sheetName val="기계"/>
      <sheetName val="I一般比"/>
      <sheetName val="소요자재명세서"/>
      <sheetName val="노무비명세서"/>
      <sheetName val="단가_x0005__x0000_"/>
      <sheetName val="List Price"/>
      <sheetName val="환율"/>
      <sheetName val="통합"/>
      <sheetName val="Parts 1 Feb 2004"/>
      <sheetName val="현장경비"/>
      <sheetName val="단가(1)"/>
      <sheetName val="COPING"/>
      <sheetName val="우각부보강"/>
      <sheetName val="을 2"/>
      <sheetName val="원본"/>
      <sheetName val="EQUIPMENT -2"/>
      <sheetName val="FLANGE"/>
      <sheetName val="VALVE"/>
      <sheetName val="보집계표"/>
      <sheetName val="토&amp;흙"/>
      <sheetName val="TB-내역서"/>
      <sheetName val="99.6"/>
      <sheetName val="참고"/>
      <sheetName val="FLA"/>
      <sheetName val="가시설(TYPE-A)"/>
      <sheetName val="1-1평균터파기고(1)"/>
      <sheetName val="공사기본내용입력"/>
      <sheetName val="전동기 SP԰_x0000_"/>
      <sheetName val="3.건축(현장안)"/>
      <sheetName val="N賃率-職"/>
      <sheetName val="BOX"/>
      <sheetName val="적현로"/>
      <sheetName val="DS_3Q"/>
      <sheetName val="건축공사"/>
      <sheetName val="토공,기초"/>
      <sheetName val="Galaxy 소비자가격표"/>
      <sheetName val="1호맨홀가감수량"/>
      <sheetName val="1호맨홀수량산출"/>
      <sheetName val="CAPVC"/>
      <sheetName val="부대"/>
      <sheetName val="세목별"/>
      <sheetName val="GI_x0010__x0000_"/>
      <sheetName val="견적정보"/>
      <sheetName val="B토목"/>
      <sheetName val="전기단가조사서"/>
      <sheetName val="가설_x0005__x0000_"/>
      <sheetName val="배수공"/>
      <sheetName val="암거"/>
      <sheetName val="포장공"/>
      <sheetName val="입력1"/>
      <sheetName val="Testing"/>
      <sheetName val="대림경상68억"/>
      <sheetName val="재료"/>
      <sheetName val="기성내역서표지"/>
      <sheetName val="Data&amp;Result"/>
      <sheetName val="1"/>
      <sheetName val="Facility Information"/>
      <sheetName val="General"/>
      <sheetName val="Instructions"/>
      <sheetName val="People"/>
      <sheetName val="Quality"/>
      <sheetName val="Risk"/>
      <sheetName val="Training"/>
      <sheetName val="변경내역"/>
      <sheetName val="Calcs"/>
      <sheetName val="하조서"/>
      <sheetName val="타워기초"/>
      <sheetName val="견적을지"/>
      <sheetName val="토공사"/>
      <sheetName val="공정코드"/>
      <sheetName val="기초견적가"/>
      <sheetName val="MW-S"/>
      <sheetName val="NYS"/>
      <sheetName val="MW-BM"/>
      <sheetName val="BQ-Offsite"/>
      <sheetName val="PipWT"/>
      <sheetName val="공통가설공사"/>
      <sheetName val="99총공사내역서"/>
      <sheetName val="POL6차-PIPING"/>
      <sheetName val="1.우편집중내역서"/>
      <sheetName val="갑지(추정)"/>
      <sheetName val="착공내역"/>
      <sheetName val="B767"/>
      <sheetName val="2002년요약"/>
      <sheetName val="합계"/>
      <sheetName val="차수"/>
      <sheetName val="3.하중산정4.지지력"/>
      <sheetName val="48일위"/>
      <sheetName val="22일위"/>
      <sheetName val="49일위"/>
      <sheetName val="PRE"/>
      <sheetName val="내역표지"/>
      <sheetName val="일위대가(가설)"/>
      <sheetName val="COVER"/>
      <sheetName val="아파트1"/>
      <sheetName val="s"/>
      <sheetName val="내역(전체)"/>
      <sheetName val="L형옹벽"/>
      <sheetName val="별첨1"/>
      <sheetName val="토공 토적표"/>
      <sheetName val="6공구전체"/>
      <sheetName val="3련 BOX"/>
      <sheetName val="표지판현황"/>
      <sheetName val="1호맨홀토공"/>
      <sheetName val="갑지1"/>
      <sheetName val="공사내역"/>
      <sheetName val="배수공1"/>
      <sheetName val="원가집계"/>
      <sheetName val="Condition"/>
      <sheetName val="RING WALL"/>
      <sheetName val="Studiþ"/>
      <sheetName val="기타공"/>
      <sheetName val="배수집계"/>
      <sheetName val="CAL"/>
      <sheetName val="대우단가(풍산)"/>
      <sheetName val="예산M5A"/>
      <sheetName val="포장복구집계"/>
      <sheetName val="산๿"/>
      <sheetName val="재료缀ᨎ"/>
      <sheetName val="품질 및 缀ᨎ԰_x0000_缀_x0000__x0000_"/>
      <sheetName val="명헾】"/>
      <sheetName val="BQ(실행)"/>
      <sheetName val="-15.0"/>
      <sheetName val="BOM-Form A.1.III"/>
      <sheetName val="L_RPTA05_목록"/>
      <sheetName val="기준자료"/>
      <sheetName val="DESIGN CRETERIA"/>
      <sheetName val="사급자재"/>
      <sheetName val="항목별내԰_x0000_"/>
      <sheetName val="SUB일위대가"/>
      <sheetName val="6동"/>
      <sheetName val="6PILE  (돌출)"/>
      <sheetName val="세부내역"/>
      <sheetName val="맨홀토공수량"/>
      <sheetName val="총괄-1"/>
      <sheetName val="직공비"/>
      <sheetName val="공사비명세서"/>
      <sheetName val="코헾⿾"/>
      <sheetName val="00내역서"/>
      <sheetName val="BOQ건축"/>
      <sheetName val="DNW"/>
      <sheetName val="입출재고현황 (2)"/>
      <sheetName val="견적"/>
      <sheetName val="건설성적"/>
      <sheetName val="산출내역서집계표"/>
      <sheetName val="날개벽(좌,우=45도,75도)"/>
      <sheetName val="123"/>
      <sheetName val="신천교(음성)"/>
      <sheetName val="실행내역서 "/>
      <sheetName val="TCA"/>
      <sheetName val="dg-VTu"/>
      <sheetName val="APT내역"/>
      <sheetName val="부대시설"/>
      <sheetName val="저"/>
      <sheetName val="단가 및 재료비"/>
      <sheetName val="경비_원본"/>
      <sheetName val="︀ᇕ"/>
      <sheetName val="견ԯ_x0000_缀"/>
      <sheetName val="총누_x0005_"/>
      <sheetName val="설계산출기䀀"/>
      <sheetName val="96작생능"/>
      <sheetName val="공통(20-91)"/>
      <sheetName val="전기공사"/>
      <sheetName val="일반전기"/>
      <sheetName val="견֮_x0000_缀"/>
      <sheetName val="부紀ዱ԰"/>
      <sheetName val="편입토지조서"/>
      <sheetName val="일반맨홀수량집계(A-7 LINE)"/>
      <sheetName val="98수금사업"/>
      <sheetName val="물량산〒_x0005_"/>
      <sheetName val="말뚝지ᴀᨈ԰_x0000_"/>
      <sheetName val="인사자료총집계"/>
      <sheetName val="공사비총괄표"/>
      <sheetName val="단가조๿"/>
      <sheetName val="1-1"/>
      <sheetName val="가감수량"/>
      <sheetName val="맨홀수량산출"/>
      <sheetName val="단가표"/>
      <sheetName val="내역(원안-대안)"/>
      <sheetName val="design criteria"/>
      <sheetName val="working load at the btm ft."/>
      <sheetName val="plan&amp;section of foundation"/>
      <sheetName val="토사԰_x0000_缀_x0000_"/>
      <sheetName val="비대缀ᨎ԰"/>
      <sheetName val="개԰"/>
      <sheetName val="산尜"/>
      <sheetName val="맨홀수량"/>
      <sheetName val="현장별계약현황('98.10.31)"/>
      <sheetName val="type-F"/>
      <sheetName val="CAT_5"/>
      <sheetName val="오산︀폕"/>
      <sheetName val="stability check"/>
      <sheetName val="design load"/>
      <sheetName val="내역서(우)"/>
      <sheetName val="MAT"/>
      <sheetName val="단가조건(02년)"/>
      <sheetName val="단위헾】"/>
      <sheetName val="S1"/>
      <sheetName val="JUCKEYK"/>
      <sheetName val="2공구산출내역"/>
      <sheetName val="도급예산내역᐀ባ搀腳"/>
      <sheetName val="101동"/>
      <sheetName val="업무처리전"/>
      <sheetName val="1.취수장"/>
      <sheetName val="건축마감(E)"/>
      <sheetName val="시공측량-을"/>
      <sheetName val="L형옹๿"/>
      <sheetName val="L형옹_x0005_"/>
      <sheetName val="봉방동근_x0005_"/>
      <sheetName val="L형옹尜"/>
      <sheetName val="archi(본사)"/>
      <sheetName val="공조생기"/>
      <sheetName val="성토도수로현황"/>
      <sheetName val="입찰견적보고서"/>
      <sheetName val="전체"/>
      <sheetName val="연령현황"/>
      <sheetName val="방음벽 기초 尜_x0013_層_x0013_"/>
      <sheetName val="계화배尜"/>
      <sheetName val="옹벽"/>
      <sheetName val="안㔀቎԰"/>
      <sheetName val="기초부재력검토"/>
      <sheetName val="Proposa_x0005_"/>
      <sheetName val="비교尜"/>
      <sheetName val="원가계산 (2)"/>
      <sheetName val="총 원가계산"/>
      <sheetName val="구왤집계徸"/>
      <sheetName val="154TW"/>
      <sheetName val="공사원가계산㔀"/>
      <sheetName val="㗇቎"/>
      <sheetName val="방음벽 기초 丵〒_x0005__x0000_"/>
      <sheetName val="장비"/>
      <sheetName val="노무"/>
      <sheetName val="자재"/>
      <sheetName val="118.세금과丵〒"/>
      <sheetName val="경상비내역서"/>
      <sheetName val="명단"/>
      <sheetName val="AS복구"/>
      <sheetName val="중기터파기"/>
      <sheetName val="변수값"/>
      <sheetName val="중기상차"/>
      <sheetName val="부표총괄"/>
      <sheetName val="1.설계기준"/>
      <sheetName val="#4DUCT SUPPORT 체크LIST"/>
      <sheetName val="품셈TABLE"/>
      <sheetName val="재1"/>
      <sheetName val="4)유동표"/>
      <sheetName val="GL연결용"/>
      <sheetName val="Ⅴ-2.공ᛇ᨜԰_x0000_"/>
      <sheetName val="오산갈醜"/>
      <sheetName val="간접비내역-1"/>
      <sheetName val="Sheet17"/>
      <sheetName val="2001예정공정표 "/>
      <sheetName val="말뚝지怀፵∀ᩃ"/>
      <sheetName val="부대_x0005__x0000_"/>
      <sheetName val="견적_x0005__x0000_"/>
      <sheetName val="비교缀"/>
      <sheetName val="화산경계"/>
      <sheetName val="문산방향-교대(A2)"/>
      <sheetName val="비교_x0005_"/>
      <sheetName val="PRO_DCI"/>
      <sheetName val="INST_DCI"/>
      <sheetName val="HVAC_DCI"/>
      <sheetName val="PIPE_DCI"/>
      <sheetName val="공사비 내역 (가)"/>
      <sheetName val="지계"/>
      <sheetName val="Sitec120"/>
      <sheetName val="Mp-team 1"/>
      <sheetName val="자료(통합)"/>
      <sheetName val="대상공사(조달청)"/>
      <sheetName val="말뚝지ᘀ᨜԰_x0000_"/>
      <sheetName val="노임변동률"/>
      <sheetName val="물︀"/>
      <sheetName val="역T형"/>
      <sheetName val="Parameter"/>
      <sheetName val="수량산출근窨"/>
      <sheetName val="6-3차"/>
      <sheetName val="입력"/>
      <sheetName val="단︀ᇕ԰"/>
      <sheetName val="부쌔ᄅ0"/>
      <sheetName val="단က_x0000_　"/>
      <sheetName val="CRUDE RE-bar"/>
      <sheetName val="Ԁ"/>
      <sheetName val="조명시설"/>
      <sheetName val="말뚝지怀፵ን"/>
      <sheetName val="부재치수입력"/>
      <sheetName val="일위대가(1)"/>
      <sheetName val="SRC CLOUMN 설계"/>
      <sheetName val="신축수량"/>
      <sheetName val="계렀቟԰"/>
      <sheetName val="산_x0005_"/>
      <sheetName val="남원(내)"/>
      <sheetName val="전선 및 전선관"/>
      <sheetName val="문학간접"/>
      <sheetName val="각종장비전압강하계산"/>
      <sheetName val="품의서"/>
      <sheetName val="sheets"/>
      <sheetName val="전등"/>
      <sheetName val="Baby일위대가"/>
      <sheetName val="철거수_x0000_"/>
      <sheetName val="D01"/>
      <sheetName val="전신환매︀ᇕ"/>
      <sheetName val="CC16-내역서"/>
      <sheetName val="40총괄"/>
      <sheetName val="40집계"/>
      <sheetName val="AP1"/>
      <sheetName val="실행철강矨_x001e_"/>
      <sheetName val="실행철헾】_x0005_"/>
      <sheetName val="계획세_x0005_"/>
      <sheetName val="계획세喀"/>
      <sheetName val="J直材_x0005_"/>
      <sheetName val=" ԰_x0000_缀"/>
      <sheetName val="슬래브(유곡)"/>
      <sheetName val="전기簀፰쐀፰"/>
      <sheetName val="SUMMARY"/>
      <sheetName val="PAINT"/>
      <sheetName val="콘크리트타설집계표"/>
      <sheetName val="_x0000__x0000_"/>
      <sheetName val="항목별내역헾"/>
      <sheetName val="1.설계설명서"/>
      <sheetName val="안က_x0000_瀀"/>
      <sheetName val="안/_x0000_ "/>
      <sheetName val="보렀቟԰"/>
      <sheetName val="자재집계표"/>
      <sheetName val="물량산출근䡲"/>
      <sheetName val="보ᰀ፜搀"/>
      <sheetName val="제품목록"/>
      <sheetName val="8.자재_x0000__x0000_"/>
      <sheetName val="wall"/>
      <sheetName val="코鰀፰"/>
      <sheetName val="direct"/>
      <sheetName val="wage"/>
      <sheetName val="안᐀ባ혀"/>
      <sheetName val="예산M︀ᇕ԰"/>
      <sheetName val="ASEM내역"/>
      <sheetName val="데리네이타현황"/>
      <sheetName val="1,2공구원가계산서"/>
      <sheetName val="1공구산출내역서"/>
      <sheetName val="단면炜_x0013_"/>
      <sheetName val="부Ç_x0000_Ԁ"/>
      <sheetName val="Ⅴ-2.缀ᨎ԰_x0000_缀"/>
      <sheetName val="Ⅴ-2.ᰀ፜搀፜"/>
      <sheetName val="일반맨԰_x0000_缀_x0000__x0000_"/>
      <sheetName val="비목군단가비교표"/>
      <sheetName val="분석"/>
      <sheetName val="Ⅴ-2.԰_x0000_缀_x0000__x0000_"/>
      <sheetName val="집수정단"/>
      <sheetName val="총괄내역԰"/>
      <sheetName val="계丵"/>
      <sheetName val="유도0"/>
      <sheetName val="유도렀"/>
      <sheetName val="유도_x0000_"/>
      <sheetName val="오산갈׃"/>
      <sheetName val="Ⅴ-2.공종별0_x0000_"/>
      <sheetName val="안전쌎ᄅ0"/>
      <sheetName val="오산갈_x0010_"/>
      <sheetName val="배수贘_x0013_릠"/>
      <sheetName val="배수午_x0013_ᡐ"/>
      <sheetName val="총누怸"/>
      <sheetName val="총누_x0010_"/>
      <sheetName val="청제공기계일위대가"/>
      <sheetName val="내역서(total)"/>
      <sheetName val="118.세금丵⼞_x0005_"/>
      <sheetName val="증감내역서"/>
      <sheetName val="부ﻇᇕ԰"/>
      <sheetName val="구왤_x0000__x0000_⯐"/>
      <sheetName val="날개벽(TYPE3)"/>
      <sheetName val="개별직종노임단가(2003.9)"/>
      <sheetName val="부翇ᨎ԰"/>
      <sheetName val="부缀ᨎ԰"/>
      <sheetName val="보԰_x0000_缀"/>
      <sheetName val="말뚝지지0_x0000_怀"/>
      <sheetName val="오산갈墨"/>
      <sheetName val="NEYOK"/>
      <sheetName val="입_x0005__x0000_"/>
      <sheetName val="입헾】"/>
      <sheetName val="부하(성남)"/>
      <sheetName val="KSTAR-M"/>
      <sheetName val="조도계산"/>
      <sheetName val="수량산출서-2"/>
      <sheetName val="일석"/>
      <sheetName val="부대공헾】_x0005_"/>
      <sheetName val="계획세헾"/>
      <sheetName val="기자재비"/>
      <sheetName val="DRAIN DRUM PIT D-301"/>
      <sheetName val="단가址&quot;垌"/>
      <sheetName val="수문일1"/>
      <sheetName val="간접비"/>
      <sheetName val="1F"/>
      <sheetName val="전도금청구서_(2)"/>
      <sheetName val="금전출납_"/>
      <sheetName val="식대_"/>
      <sheetName val="기성고조서(폐기물)_(2)"/>
      <sheetName val="Sheet3_(5)"/>
      <sheetName val="Sheet3_(6)"/>
      <sheetName val="8_PILE__(돌출)"/>
      <sheetName val="내역서_"/>
      <sheetName val="준검_내역서"/>
      <sheetName val="화재_탐지_설비"/>
      <sheetName val="3BL공동구_수량"/>
      <sheetName val="Site_Expenses"/>
      <sheetName val="조도계산서_(도서)"/>
      <sheetName val="7_1유효폭"/>
      <sheetName val="32_銅기기초"/>
      <sheetName val="공주-교대(A1)"/>
      <sheetName val="제조98"/>
      <sheetName val="7내역"/>
      <sheetName val="식재"/>
      <sheetName val="시설물"/>
      <sheetName val="식재출력용"/>
      <sheetName val="유지관리"/>
      <sheetName val="E총15"/>
      <sheetName val="3) 클레임 반영시"/>
      <sheetName val="공사입력"/>
      <sheetName val="설계산㔀቎԰"/>
      <sheetName val="11"/>
      <sheetName val="96수︀"/>
      <sheetName val="토사(᐀ባ切"/>
      <sheetName val="토사(ꃈፐ"/>
      <sheetName val="J直԰_x0000_"/>
      <sheetName val="1_철주신_x0005_"/>
      <sheetName val="현장관리비๿〚_x0005_"/>
      <sheetName val="현장관리비_x0005__x0000_"/>
      <sheetName val="현장관리비헾】_x0005_"/>
      <sheetName val="1_철주신尜"/>
      <sheetName val="개ᰀ"/>
      <sheetName val="1_철주신徸"/>
      <sheetName val="개렀"/>
      <sheetName val="총괄내역렀"/>
      <sheetName val="입적헾"/>
      <sheetName val="Mode¸"/>
      <sheetName val="Modex"/>
      <sheetName val="RAHME"/>
      <sheetName val="예산Mꠀ⹿"/>
      <sheetName val="예산Mᕙ렀"/>
      <sheetName val="예산Mԯ_x0000_缀"/>
      <sheetName val="예산MㅾⰀ"/>
      <sheetName val="예산M룇졟ԯ"/>
      <sheetName val="예산M㠀㑔렀"/>
      <sheetName val="예산M᠀㙖렀"/>
      <sheetName val="깨기"/>
      <sheetName val="사진대지"/>
      <sheetName val="공종"/>
      <sheetName val="총괄내역㔀"/>
      <sheetName val="1_철주신丵"/>
      <sheetName val="개㔀"/>
      <sheetName val="전기㔀቎԰_x0000_"/>
      <sheetName val="전기︀ᇕ"/>
      <sheetName val="입적橂"/>
      <sheetName val="member design"/>
      <sheetName val="soil bearing check"/>
      <sheetName val="CAL."/>
      <sheetName val="단0_x0000_"/>
      <sheetName val="단0_x0000_砀"/>
      <sheetName val="단堀᎟鰀"/>
      <sheetName val="오산갈漰"/>
      <sheetName val="오산갈_x0005_"/>
      <sheetName val="설계산砊ⵍ堀"/>
      <sheetName val="설계산砷ⵍ쀀"/>
      <sheetName val="설계산硁ⵍꠀ"/>
      <sheetName val="설계산砊ⵍࠀ"/>
      <sheetName val="c.s"/>
      <sheetName val="투︀ᇕ԰"/>
      <sheetName val="암거공"/>
      <sheetName val="명԰_x0000_"/>
      <sheetName val="설계가"/>
      <sheetName val="짬뽕최종2-2"/>
      <sheetName val="각형맨홀"/>
      <sheetName val="사급자재총괄"/>
      <sheetName val="일위산출"/>
      <sheetName val="예산"/>
      <sheetName val="PILE길이산출(DRA)"/>
      <sheetName val="SILICATE"/>
      <sheetName val="일위대가㢸"/>
      <sheetName val="계摠"/>
      <sheetName val="Ⅴ-2.砀鹅瘂/"/>
      <sheetName val="J︀ᇕ԰"/>
      <sheetName val="자료입력"/>
      <sheetName val="설계서을"/>
      <sheetName val="DATA-UPS"/>
      <sheetName val="설산1⥸"/>
      <sheetName val="설산1⠀ᡶ"/>
      <sheetName val="설산1찀᎔"/>
      <sheetName val="설산1倀⮓"/>
      <sheetName val="설산1저ᱵ"/>
      <sheetName val="설산1Ⰰ⊎"/>
      <sheetName val="설산1蠀⍶"/>
      <sheetName val="설산1ࠀṴ"/>
      <sheetName val="설산1ᵈ"/>
      <sheetName val="부재泬#洴"/>
      <sheetName val="설산1⍬"/>
      <sheetName val="부재_x0005__x0000_"/>
      <sheetName val="설산1_xdc00_ㅭ"/>
      <sheetName val="설산1谀❳"/>
      <sheetName val="설산1氀ᥰ"/>
      <sheetName val="설계명세서韈.헾⿓"/>
      <sheetName val="부재韈.헾"/>
      <sheetName val="설산1䠀ⅷ"/>
      <sheetName val="Input Names"/>
      <sheetName val="구왤렀቟԰"/>
      <sheetName val="내역(자100%,노100%)기아화성UD동"/>
      <sheetName val="건԰_x0000_缀"/>
      <sheetName val="건ᰀ፜搀"/>
      <sheetName val="주요항목별"/>
      <sheetName val="뚝토공"/>
      <sheetName val="토공정보"/>
      <sheetName val="PIPE"/>
      <sheetName val="원가서"/>
      <sheetName val="예산M렀቟԰"/>
      <sheetName val="U-TYPE(15"/>
      <sheetName val="안_x0000__x0000__x0005_"/>
      <sheetName val="지표"/>
      <sheetName val="유_x0010__x0000_"/>
      <sheetName val="단위਀魉"/>
      <sheetName val="현장유지관리비"/>
      <sheetName val="구왤집︀ᇕ"/>
      <sheetName val="치수표"/>
      <sheetName val="산헾"/>
      <sheetName val="물량내역"/>
      <sheetName val="FB25JN"/>
      <sheetName val="별鰀"/>
      <sheetName val="공사비예산서(토목분)"/>
      <sheetName val="Wt of Mod."/>
      <sheetName val="내역총헾】"/>
      <sheetName val="예가표"/>
      <sheetName val="31.고_x005f_x0000_RTU"/>
      <sheetName val="35_x005f_x000e_장주신설"/>
      <sheetName val="오산갈橂"/>
      <sheetName val="직_x0005_"/>
      <sheetName val="HRSG SMALL07220"/>
      <sheetName val="품셈"/>
      <sheetName val="수량산๿〚_x0005_"/>
      <sheetName val="비교硐"/>
      <sheetName val="계Ԁ "/>
      <sheetName val="구왤집계甌"/>
      <sheetName val="계0_x0000_砀"/>
      <sheetName val="96_x0005__x0000_"/>
      <sheetName val="9က_x0000_堀"/>
      <sheetName val="9က_x0000_倀"/>
      <sheetName val="9က_x0000_退"/>
      <sheetName val="118.세금과_x0000__x0000_"/>
      <sheetName val="9-1차이내역"/>
      <sheetName val="해평견적"/>
      <sheetName val="단㔀቎԰"/>
      <sheetName val="구왤집䈀ᑪ"/>
      <sheetName val="118.세금劈,橂"/>
      <sheetName val="특수선일위대가"/>
      <sheetName val="하도금액분계"/>
      <sheetName val="설계缀ᨪ԰_x0000_"/>
      <sheetName val="입〒"/>
      <sheetName val="예산爋ⱈ0"/>
      <sheetName val="안전壠6"/>
      <sheetName val="MRS세부"/>
      <sheetName val="채권(하반기)"/>
      <sheetName val="단가디비"/>
      <sheetName val="경비실"/>
      <sheetName val="P.԰_x0000_缀"/>
      <sheetName val="광주광역시신청사"/>
      <sheetName val="문정동3차조합"/>
      <sheetName val="연세대국제대학원"/>
      <sheetName val="기안"/>
      <sheetName val="입缀蜎"/>
      <sheetName val="입 ⭷"/>
      <sheetName val="입倀᩵"/>
      <sheetName val="수지표"/>
      <sheetName val="셀명"/>
      <sheetName val="1.수인터翇"/>
      <sheetName val="구왤집Ⰰ⭸"/>
      <sheetName val="계԰_x0000_缀"/>
      <sheetName val="공종분尜"/>
      <sheetName val="차량한계11M (2)"/>
      <sheetName val="전기일ԯ_x0000_缀"/>
      <sheetName val="Code-&gt;No"/>
      <sheetName val="sc0314 Index"/>
      <sheetName val="EQUIP-H"/>
      <sheetName val="공종분徸"/>
      <sheetName val="95WBS"/>
      <sheetName val="국공유지및԰_x0000_缀"/>
      <sheetName val="대치판정"/>
      <sheetName val="진행 DATA (2)"/>
      <sheetName val="점공통경비배부"/>
      <sheetName val="118.세금Ԉ_x0000_缀"/>
      <sheetName val="자재총집계"/>
      <sheetName val="단위별 일위대가표"/>
      <sheetName val="제잡비계산"/>
      <sheetName val="조경일람"/>
      <sheetName val="부대廠_x0013_"/>
      <sheetName val="FRT_O"/>
      <sheetName val="부대浜_x0015_"/>
      <sheetName val="DPRKMHDT"/>
      <sheetName val="골재헾】"/>
      <sheetName val="crude.SLAB RE-bar"/>
      <sheetName val="품질 및 특성 쌞ᄅ0_x0000_"/>
      <sheetName val="C1ㅇ"/>
      <sheetName val="예산변ﻔᇕ԰"/>
      <sheetName val="일위대가표-3"/>
      <sheetName val="UR2-Calculation"/>
      <sheetName val="을 1"/>
      <sheetName val="안전사尀"/>
      <sheetName val="안전사֬"/>
      <sheetName val="안전사ԯ"/>
      <sheetName val="안전사堀"/>
      <sheetName val="MEXICO-C"/>
      <sheetName val="단讬ᨪ԰"/>
      <sheetName val="CONTENTS"/>
      <sheetName val="Ⅴ-2.︀ᇕ԰_x0000_缀"/>
      <sheetName val="대로근거"/>
      <sheetName val="guard(mac)"/>
      <sheetName val="쵽괄墌"/>
      <sheetName val="2.입력"/>
      <sheetName val="견頀⢀_xdc00_"/>
      <sheetName val="조달요청서"/>
      <sheetName val=""/>
      <sheetName val="/_x0000_"/>
      <sheetName val="Ⰰὖ"/>
      <sheetName val="䀀⹛"/>
      <sheetName val="국내조달(통합-1)"/>
      <sheetName val="　ፙ"/>
      <sheetName val="Construction"/>
      <sheetName val="적용률"/>
      <sheetName val="기본입력"/>
      <sheetName val="기초일위"/>
      <sheetName val="시설일위"/>
      <sheetName val="식재일위"/>
      <sheetName val="경영상태"/>
      <sheetName val="5지구단위"/>
      <sheetName val="재료-CODE"/>
      <sheetName val="내역_FILE"/>
      <sheetName val="9.2단가산출서"/>
      <sheetName val="손료"/>
      <sheetName val="공사착공계"/>
      <sheetName val="운반비집계"/>
      <sheetName val="2001년 MCC 집계"/>
      <sheetName val="IMPEADENC_x0000__x0000_"/>
      <sheetName val="세부내역서"/>
      <sheetName val="집계"/>
      <sheetName val="도체종-상수표"/>
      <sheetName val="0"/>
      <sheetName val="단락전류-A"/>
      <sheetName val="방송丵〒"/>
      <sheetName val="종합"/>
      <sheetName val="8&amp;장비투입현황"/>
      <sheetName val="ꕬ완터널조명(할증제외)"/>
      <sheetName val="굤완터널소화기(할증)"/>
      <sheetName val="일밐공사"/>
      <sheetName val="작성방법"/>
      <sheetName val="2선재"/>
      <sheetName val="원형䀀ኀ㠀ኃ"/>
      <sheetName val="원형︀ᇕ԰_x0000_"/>
      <sheetName val="전동기 SP︀ᇕ"/>
      <sheetName val="적聀_x0012_"/>
      <sheetName val="월선︀ᇕ"/>
      <sheetName val="8.자재단가비교표"/>
      <sheetName val="5.수량집계"/>
      <sheetName val="3.일위대가표"/>
      <sheetName val="언어보정"/>
      <sheetName val="품질보정"/>
      <sheetName val="기본DATA"/>
      <sheetName val="Data Vol"/>
      <sheetName val="B부대공"/>
      <sheetName val="재해-호표"/>
      <sheetName val="물량"/>
      <sheetName val="파일의이용"/>
      <sheetName val="소요자재"/>
      <sheetName val="자재㔀቎԰"/>
      <sheetName val="미드수량"/>
      <sheetName val="코드蚘"/>
      <sheetName val="표지頀ᎆ뤀ᨇ"/>
      <sheetName val="내역頀ᎆ뤀"/>
      <sheetName val="내역︀ᇕ԰"/>
      <sheetName val="계화徸〒"/>
      <sheetName val="KP1590__x0005_"/>
      <sheetName val="견적내용입력"/>
      <sheetName val="발신정보"/>
      <sheetName val="DS-최尜"/>
      <sheetName val="倀Ṙ"/>
      <sheetName val="현장관리비참조"/>
      <sheetName val="설계명세서丵〒_x0005__x0000_"/>
      <sheetName val="D-ELECT"/>
      <sheetName val="방배동내역(리라)"/>
      <sheetName val="부대공사총괄"/>
      <sheetName val="건축공사집계표"/>
      <sheetName val="방배동내역 (총괄)"/>
      <sheetName val="BOM"/>
      <sheetName val="계화_x0005__x0000_"/>
      <sheetName val="계화髜_x0013_"/>
      <sheetName val="d_x0010_"/>
      <sheetName val="견적990322"/>
      <sheetName val="IO LIST"/>
      <sheetName val="장비당단가 ︀ᇕ԰"/>
      <sheetName val="P.쀀⊒缀"/>
      <sheetName val="P.尀⊓ꐀ"/>
      <sheetName val="노임(1차)"/>
      <sheetName val="개쌈"/>
      <sheetName val="산徸"/>
      <sheetName val="FILE¸"/>
      <sheetName val="FILE_x0000_"/>
      <sheetName val="c._x0010_"/>
      <sheetName val="c.¨"/>
      <sheetName val="산_x0010_"/>
      <sheetName val="날개벽수량표"/>
      <sheetName val="총괄내_x0000__x0000_"/>
      <sheetName val="버스운행안내"/>
      <sheetName val="단가԰_x0000_缀"/>
      <sheetName val="관경별우수관집계"/>
      <sheetName val="M1"/>
      <sheetName val="대차대조표"/>
      <sheetName val="손익계산서"/>
      <sheetName val="총누헾"/>
      <sheetName val="OCT.FDN"/>
      <sheetName val="Mobilization"/>
      <sheetName val="Input Table"/>
      <sheetName val="unit_4"/>
      <sheetName val="TYPE-B_평균H"/>
      <sheetName val="35장주신설"/>
      <sheetName val="31_고"/>
      <sheetName val="일위대가_(목록)"/>
      <sheetName val="단면_(2)"/>
      <sheetName val="공종별_집계"/>
      <sheetName val="Explanation_for_Page_17"/>
      <sheetName val="06-BATCH_"/>
      <sheetName val="Customer_Databas"/>
      <sheetName val="토_적_표"/>
      <sheetName val="귀래_설계_공내역서"/>
      <sheetName val="2_예산냴역검토서"/>
      <sheetName val="Indirect_Cost"/>
      <sheetName val="플랜트_설치"/>
      <sheetName val="1_수인터널"/>
      <sheetName val="8_자재단가"/>
      <sheetName val="Ⅴ-2_공종별내역"/>
      <sheetName val="품질_및_특성_보정계수"/>
      <sheetName val="P_M_별"/>
      <sheetName val="IMP_(REACTOR)"/>
      <sheetName val="장비당단가_(1)"/>
      <sheetName val="2_대외공문"/>
      <sheetName val="Inquiry"/>
      <sheetName val="다이꾸"/>
      <sheetName val="A-11 Steel Str (2)"/>
      <sheetName val="IPL_SCHEDULE"/>
      <sheetName val="Material"/>
      <sheetName val="JOINT1"/>
      <sheetName val="Front"/>
      <sheetName val="45,4H"/>
      <sheetName val="코드猂"/>
      <sheetName val="계화丵〒"/>
      <sheetName val="9호관로"/>
      <sheetName val="사통"/>
      <sheetName val="찍기"/>
      <sheetName val="일위대가(계측_x0005__x0000__x0000_"/>
      <sheetName val="일위대가(계측垀*闰⼯"/>
      <sheetName val="일위대가(계측闰⽌_x0005__x0000_"/>
      <sheetName val="일위대가(계측埬_x0012_場_x0012_"/>
      <sheetName val="일위대가(계측徸⿚_x0005__x0000_"/>
      <sheetName val="인건비 "/>
      <sheetName val="현장코드"/>
      <sheetName val="해외코드"/>
      <sheetName val="RH-BEAM"/>
      <sheetName val="우석문틀"/>
      <sheetName val="118.세금과공簀"/>
      <sheetName val="118.세금과공缀"/>
      <sheetName val="118.세금과공ꠀ"/>
      <sheetName val="기계경비일람"/>
      <sheetName val="산揄"/>
      <sheetName val="쵽괄_x0005_"/>
      <sheetName val="안ᰀ፜搀"/>
      <sheetName val="예산ᰀ፜搀"/>
      <sheetName val="안蠱⥐蠀"/>
      <sheetName val="안頴⥞ꠀ"/>
      <sheetName val="주경기-오배수"/>
      <sheetName val="ꀀፐ"/>
      <sheetName val="물가대비표"/>
      <sheetName val="전체실적"/>
      <sheetName val="물缀ᨎ"/>
      <sheetName val="계缀ᨎ԰"/>
      <sheetName val="입사시직위"/>
      <sheetName val="8월현금흐름표"/>
      <sheetName val="Ⅴ-2.공尜_x0013_層_x0013_"/>
      <sheetName val="Ⅴ-2.공徸〒_x0005__x0000_"/>
      <sheetName val="미지급이자(분쟁대상)"/>
      <sheetName val="JUYO"/>
      <sheetName val="오산԰"/>
      <sheetName val="오산缀"/>
      <sheetName val="오산缀_xdf0e_"/>
      <sheetName val="오산"/>
      <sheetName val="오산뀀⵺"/>
      <sheetName val="오산缀뤎"/>
      <sheetName val="오산　"/>
      <sheetName val="오산뭇"/>
      <sheetName val="감가상각"/>
      <sheetName val="B76_x0005_"/>
      <sheetName val="산怀"/>
      <sheetName val="B76_x001c_"/>
      <sheetName val="물ᘀ᨜"/>
      <sheetName val="오산ꈀ"/>
      <sheetName val="오산Ⰰⵕ"/>
      <sheetName val="건축원가계산懊"/>
      <sheetName val="건축원가계산懇"/>
      <sheetName val="건축원가계산㡨"/>
      <sheetName val="건축원가계산㛘"/>
      <sheetName val="건축원가계산㧨"/>
      <sheetName val="건축원가계산㏈"/>
      <sheetName val="건축원가계산㒸"/>
      <sheetName val="운반비정산"/>
      <sheetName val="정산"/>
      <sheetName val="산丵"/>
      <sheetName val="관리대장(2001장비)"/>
      <sheetName val="견적조ᰀ"/>
      <sheetName val="Manpower"/>
      <sheetName val="118.세금과공᳇"/>
      <sheetName val="오산︀ᇕ"/>
      <sheetName val="조헾"/>
      <sheetName val="조竈"/>
      <sheetName val="설계︀"/>
      <sheetName val="장비당단가 (︀ᇕ"/>
      <sheetName val="단면헾】"/>
      <sheetName val="물헾】"/>
      <sheetName val="4.2유효폭의 계산"/>
      <sheetName val="General Data"/>
      <sheetName val="20"/>
      <sheetName val="관리사무소"/>
      <sheetName val="계԰"/>
      <sheetName val="을부담_x0000__x0000_頀"/>
      <sheetName val="도급양식"/>
      <sheetName val="자재단䈀Ὢ"/>
      <sheetName val="BM"/>
      <sheetName val="GR"/>
      <sheetName val="단면ᘀ᨜"/>
      <sheetName val="TYPE-A"/>
      <sheetName val="HORI. VESSEL"/>
      <sheetName val="2.설계제원"/>
      <sheetName val="가시_x0005__x0000_"/>
      <sheetName val="구왤헾】_x0005_"/>
      <sheetName val="물가시세"/>
      <sheetName val="구왤집계闰"/>
      <sheetName val="배수공炕"/>
      <sheetName val="사업부배부A"/>
      <sheetName val="공틀⡀"/>
      <sheetName val="고려단가"/>
      <sheetName val="부안일위"/>
      <sheetName val="EE-PROP"/>
      <sheetName val="횡배수관"/>
      <sheetName val="변䈀ᅪ԰"/>
      <sheetName val="과천MAIN"/>
      <sheetName val="전체_x0005__x0000_"/>
      <sheetName val="전체헾⼝_x0005_"/>
      <sheetName val="전체내역서"/>
      <sheetName val="裁"/>
      <sheetName val="쏁"/>
      <sheetName val="怀"/>
      <sheetName val="별䠍"/>
      <sheetName val="က_x0000_"/>
      <sheetName val="정보매체A동"/>
      <sheetName val="쀀ፐ"/>
      <sheetName val="缀ᨎ"/>
      <sheetName val="TRE TABLE"/>
      <sheetName val="#2_일위대가목록"/>
      <sheetName val=" ㇆"/>
      <sheetName val="_x0000_㇇"/>
      <sheetName val="월별자금계획"/>
      <sheetName val="총공사내역서"/>
      <sheetName val="총누_x0000_"/>
      <sheetName val="물량 산출 통신 맨홀"/>
      <sheetName val="ᰀЀࠀ܀ЀԀЀ؀̀"/>
      <sheetName val=" 견徸〒"/>
      <sheetName val=" 견헾】"/>
      <sheetName val=" 견丵〒"/>
      <sheetName val="운반헾】_x0005_"/>
      <sheetName val="계화㠀⡿"/>
      <sheetName val="ꠀ፺"/>
      <sheetName val="견적대비표"/>
      <sheetName val="노무비계"/>
      <sheetName val="물량산출_x0005__x0000_"/>
      <sheetName val="도로구조공사비"/>
      <sheetName val="도로토공공사비"/>
      <sheetName val="여수토공사비"/>
      <sheetName val="Ⅴ-2.공종별_x0005__x0000_"/>
      <sheetName val="FAB_I"/>
      <sheetName val="5.정산서"/>
      <sheetName val="설계밇譤0_x0000_"/>
      <sheetName val="호표산출내역"/>
      <sheetName val="국공유԰_x0000_缀_x0000__x0000_"/>
      <sheetName val="MFAB"/>
      <sheetName val="MFRT"/>
      <sheetName val="MPKG"/>
      <sheetName val="MPRD"/>
      <sheetName val="단가산출집계"/>
      <sheetName val="부대헾】"/>
      <sheetName val="C &amp; Ô_x0000_Ԁ_x0000_耀"/>
      <sheetName val="C &amp; Ô_x0000_Ԁ_x0000__x0000_"/>
      <sheetName val="보차도경계석수량"/>
      <sheetName val="쵽괄夰"/>
      <sheetName val="가로등기초"/>
      <sheetName val="외주"/>
      <sheetName val="예산Mꠀᕗ䈀"/>
      <sheetName val="예산Mࠀ⩗䈀"/>
      <sheetName val="예산M䈀뉪ԯ"/>
      <sheetName val="예산M栀⡓䈀"/>
      <sheetName val="U-TYPE(1ø"/>
      <sheetName val="실행_x0005__x0000_"/>
      <sheetName val="수량산唈&amp;橂"/>
      <sheetName val="96수헾"/>
      <sheetName val="설계명세서က_x0000_ꠀ"/>
      <sheetName val="수목데이타"/>
      <sheetName val="안전԰_x0000_缀"/>
      <sheetName val="설산1ꠀᑶ"/>
      <sheetName val="설산1ꠀᡳ"/>
      <sheetName val="설산1⠀ᙵ"/>
      <sheetName val="설산1⠀❴"/>
      <sheetName val="설산1ԯ_x0000_"/>
      <sheetName val="설산1저⺗"/>
      <sheetName val="설산1렀⑙"/>
      <sheetName val="계墨"/>
      <sheetName val="계橂"/>
      <sheetName val="계唸"/>
      <sheetName val="계_x0005_"/>
      <sheetName val="계勠"/>
      <sheetName val="설산1䈀潪"/>
      <sheetName val="설산1_x0000_艭"/>
      <sheetName val="지장물C"/>
      <sheetName val="J直材崀"/>
      <sheetName val="평당"/>
      <sheetName val="건축원恽べ_x0000__x0000_"/>
      <sheetName val="건축원_x0000__x0000_Ἐ_x0000_"/>
      <sheetName val="건축원_x0000__x0000_혠_x0000_"/>
      <sheetName val="건축원_x0000__x0000_᫰_x0000_"/>
      <sheetName val="건축원懇⿔_x0000__x0000_"/>
      <sheetName val="을부담운반헾"/>
      <sheetName val="연부97-1"/>
      <sheetName val="부ԯ_x0000_缀"/>
      <sheetName val="당초Ȁ腳"/>
      <sheetName val="설산1餀"/>
      <sheetName val="설계명세서_x0005__x0000__x0000_"/>
      <sheetName val="철거丵〒"/>
      <sheetName val="노무비(DB)"/>
      <sheetName val="BOX규격및 설계조건입력"/>
      <sheetName val="다각결합형"/>
      <sheetName val="산근1"/>
      <sheetName val="A-8 PD(도로중앙)"/>
      <sheetName val="오산쀀♖"/>
      <sheetName val="부䕇ԯ"/>
      <sheetName val="공정현황보고(3_27呐/䟣⿏_x0005_"/>
      <sheetName val="부倀⽔"/>
      <sheetName val="부僇⽔"/>
      <sheetName val="부က_x0000_렀"/>
      <sheetName val="안전사Ԁ"/>
      <sheetName val="특별교실"/>
      <sheetName val="SLAB&quot;1&quot;"/>
      <sheetName val="토목공사"/>
      <sheetName val="1_철주신圠"/>
      <sheetName val="건︀ᇕ԰"/>
      <sheetName val="Tot-sum"/>
      <sheetName val="CB"/>
      <sheetName val="일반맨홀鲕ԯ_x0000_"/>
      <sheetName val=""/>
      <sheetName val="원하대비"/>
      <sheetName val="원도급"/>
      <sheetName val="하도급"/>
      <sheetName val="주소록"/>
      <sheetName val="Macro2"/>
      <sheetName val="경영혁신본부"/>
      <sheetName val="BOJUNGGM"/>
      <sheetName val="인원계획-미화"/>
      <sheetName val="운영및유지보수"/>
      <sheetName val="ASP"/>
      <sheetName val="총사업비명세"/>
      <sheetName val="DSRA"/>
      <sheetName val="재원조달계획"/>
      <sheetName val="유지관리비외"/>
      <sheetName val="3_2_집기비품교체주기"/>
      <sheetName val="계᐀ባ切"/>
      <sheetName val="단위竀7"/>
      <sheetName val="DS-장비"/>
      <sheetName val="NW-장비"/>
      <sheetName val="C &amp; G RH_x0000_"/>
      <sheetName val="ASALTOTA"/>
      <sheetName val="쌌ᄅ"/>
      <sheetName val="견"/>
      <sheetName val="기본(98)"/>
      <sheetName val="J直材㥨"/>
      <sheetName val="J直材_x0010_"/>
      <sheetName val="예산변︽ᇕ԰"/>
      <sheetName val="품셈1-17"/>
      <sheetName val="장비분석"/>
      <sheetName val="건㔀቎԰"/>
      <sheetName val="DS-최_x0005_"/>
      <sheetName val="DS-최畠"/>
      <sheetName val="물⩿〚"/>
      <sheetName val="#3E1_GCR"/>
      <sheetName val="공사원가계산헾"/>
      <sheetName val="공사원가계산丵"/>
      <sheetName val="중로근거"/>
      <sheetName val="기계내역서"/>
      <sheetName val="Motor Data"/>
      <sheetName val="항목별蠀᝙㔀"/>
      <sheetName val="항목별㔀艎ԯ"/>
      <sheetName val="항목별ㅊ䈀"/>
      <sheetName val="항목별䈀Ꝫԯ"/>
      <sheetName val="설계예시"/>
      <sheetName val="말뚝지㰀᎕萀᎕"/>
      <sheetName val="발주설계서(당초)"/>
      <sheetName val="2차공사"/>
      <sheetName val="설산1က፭"/>
      <sheetName val="H-pile(298x299)"/>
      <sheetName val="H-pile(250x250)"/>
      <sheetName val="맨홀공 수량집계표"/>
      <sheetName val="설산1蠀᥮"/>
      <sheetName val="비대ⴀ癆顶"/>
      <sheetName val="단위傡"/>
      <sheetName val="단위_x0000__x0000_"/>
      <sheetName val="단위䈳牪"/>
      <sheetName val="단위䈳奪"/>
      <sheetName val="지질조사"/>
      <sheetName val="봉방동근︀"/>
      <sheetName val="견적업체"/>
      <sheetName val="00하노임"/>
      <sheetName val="Construction Schedule"/>
      <sheetName val="공사비산출내역"/>
      <sheetName val="별㔀"/>
      <sheetName val="수량이동"/>
      <sheetName val="수목데이타 "/>
      <sheetName val="전체헾】_x0005_"/>
      <sheetName val="3헾】_x0005_"/>
      <sheetName val="재무가Ç"/>
      <sheetName val="05년5월"/>
      <sheetName val="자재㔰቎԰"/>
      <sheetName val="계화㔀቎"/>
      <sheetName val="자재㗇቎԰"/>
      <sheetName val="자재㗈቎԰"/>
      <sheetName val="자재㕑቎԰"/>
      <sheetName val="약품공급2"/>
      <sheetName val="DATA (EPS)"/>
      <sheetName val="DATA (TRAY)"/>
      <sheetName val="부대시설-부하계산서"/>
      <sheetName val="계정"/>
      <sheetName val="도급예산내역서ᰖ〚_x0005_"/>
      <sheetName val="[DS-LOAD.XLS]안/_x0000_ "/>
      <sheetName val="[DS-LOAD.XLS]Ⅴ-2.砀鹅瘂/"/>
      <sheetName val="설변내渀荷"/>
      <sheetName val="설변내≖"/>
      <sheetName val="철근량"/>
      <sheetName val="단"/>
      <sheetName val="협조전"/>
      <sheetName val="토공A"/>
      <sheetName val="Id"/>
      <sheetName val="Intro2"/>
      <sheetName val="2004SS"/>
      <sheetName val="2004CJ"/>
      <sheetName val="etc"/>
      <sheetName val="GROUNDING SYSTEM"/>
      <sheetName val="비용"/>
      <sheetName val="공사원가계산_x0005_"/>
      <sheetName val="견적서-을지"/>
      <sheetName val="중기사용료산출근거"/>
      <sheetName val="포장공사"/>
      <sheetName val="䈀ᅪ"/>
      <sheetName val="직勨"/>
      <sheetName val="봉방_x0000__x0000_沰"/>
      <sheetName val="봉방䡲る_x0000_"/>
      <sheetName val="공사비내역서"/>
      <sheetName val="예산礊"/>
      <sheetName val="견적쌐똅"/>
      <sheetName val="도급예산내역서총괄_x0005_"/>
      <sheetName val="도급예산내역서총괄罸"/>
      <sheetName val="총누䟣"/>
      <sheetName val="IMP (REAC罈_x001e_羌_x001e_"/>
      <sheetName val="Architecture Work"/>
      <sheetName val="Macro(전기)"/>
      <sheetName val="주요업체"/>
      <sheetName val="풍하중1"/>
      <sheetName val="AC-01-원본"/>
      <sheetName val="전체도급"/>
      <sheetName val="SUMMARY(S)"/>
      <sheetName val="䠾㥿"/>
      <sheetName val="롤러"/>
      <sheetName val="Recording,Phone,Headset,PC"/>
      <sheetName val="부대᐀፣"/>
      <sheetName val="jan"/>
      <sheetName val="2월"/>
      <sheetName val="BKDN"/>
      <sheetName val="입丵⼳"/>
      <sheetName val="입啨/"/>
      <sheetName val="부대tu"/>
      <sheetName val="E01-02(EV-1-LBS)"/>
      <sheetName val="첨부파일"/>
      <sheetName val="하중계산"/>
      <sheetName val="TIE-IN"/>
      <sheetName val="D-3109"/>
      <sheetName val="Ⅴ-2.︀ԯ_x0000_缀"/>
      <sheetName val="부대僰_x0013_"/>
      <sheetName val="토사(僰_x0013_闰"/>
      <sheetName val="7단가"/>
      <sheetName val="총누荈"/>
      <sheetName val="M-EQPT-Z"/>
      <sheetName val="명_x0005__x0000_"/>
      <sheetName val="물량산출ᣇẞ"/>
      <sheetName val="관尜_x0013_"/>
      <sheetName val="6공구_x0005__x0000_"/>
      <sheetName val="9ԯ_x0000_缀"/>
      <sheetName val="오산ᰀ፜"/>
      <sheetName val="9ᰀ፜搀"/>
      <sheetName val="을헾"/>
      <sheetName val="동해title"/>
      <sheetName val="4_실행예산단가산출서(단壅Ꮕ"/>
      <sheetName val="중연"/>
      <sheetName val="설비운영"/>
      <sheetName val="쵽午_x0013_"/>
      <sheetName val="쵽䡲る"/>
      <sheetName val="dH"/>
      <sheetName val="3.CCTV설비공사"/>
      <sheetName val=" 閍"/>
      <sheetName val="실행๿〚_x0005_"/>
      <sheetName val="이익영"/>
      <sheetName val="예산蔘_x001c_蕜_x001c_"/>
      <sheetName val="예산诘_x001c_谜_x001c_"/>
      <sheetName val="(자가망)일위대가표"/>
      <sheetName val="도급정산"/>
      <sheetName val="LOPCAL_x0005_"/>
      <sheetName val="설계산출ᰀ፜"/>
      <sheetName val="2-2.매출분석"/>
      <sheetName val="공종분_x0005_"/>
      <sheetName val="d"/>
      <sheetName val="토적표"/>
      <sheetName val="건축외주"/>
      <sheetName val="자  재"/>
      <sheetName val="도"/>
      <sheetName val="쵽_x0005__x0000_"/>
      <sheetName val="배수공토婜"/>
      <sheetName val="배수공토_x0005_"/>
      <sheetName val="Constant"/>
      <sheetName val="확약서"/>
      <sheetName val="형상"/>
      <sheetName val="자재԰_x0000_缀"/>
      <sheetName val="연동 내역서"/>
      <sheetName val="배수관헾"/>
      <sheetName val="모델링"/>
      <sheetName val="Languages"/>
      <sheetName val="조명투자및환수계획"/>
      <sheetName val="제조중간결과"/>
      <sheetName val="SE-退ꩽ܁"/>
      <sheetName val="코徸〒"/>
      <sheetName val="4.동력"/>
      <sheetName val="YES-T"/>
      <sheetName val="설계산렀ꮫԯ"/>
      <sheetName val="설산㔀቎԰"/>
      <sheetName val="새공통"/>
      <sheetName val="총괄내畠_x0013_"/>
      <sheetName val="사용자정의"/>
      <sheetName val="제품표준규격"/>
      <sheetName val="장비당단가֬_x0000_缀_x0000_"/>
      <sheetName val="참조일람"/>
      <sheetName val="일위집계표"/>
      <sheetName val="ModeÄ"/>
      <sheetName val="[DS-LOAD.XLS]/_x0000_"/>
      <sheetName val="유도ֹ"/>
      <sheetName val="유도㔀"/>
      <sheetName val="단가¬⽘"/>
      <sheetName val="내역_ver1.0"/>
      <sheetName val="설산_x0000__x0000_嬜"/>
      <sheetName val="설산嗸0丵"/>
      <sheetName val="설산岘_x001b_幌"/>
      <sheetName val="단가֬_x0000_"/>
      <sheetName val="연돌일위집계"/>
      <sheetName val="工완성공사율"/>
      <sheetName val="적용환율"/>
      <sheetName val="보도경계블Ç"/>
      <sheetName val="안정검토(온1)"/>
      <sheetName val="기별수량산출서"/>
      <sheetName val="◀-▶"/>
      <sheetName val="현장설명서"/>
      <sheetName val="부대頀ኗ"/>
      <sheetName val="DS-최怀"/>
      <sheetName val="방음벽 기초䈀㉪ԯ_x0000_缀"/>
      <sheetName val="ITEMLIST990101"/>
      <sheetName val="비대_x0001__x0000_䀀"/>
      <sheetName val="비대ﴀ汅恵"/>
      <sheetName val="DS적용내역서"/>
      <sheetName val="DATE2001"/>
      <sheetName val="평가데이터"/>
      <sheetName val="계양가시설"/>
      <sheetName val="비대칭ׇ_x0000_"/>
      <sheetName val="20_배_x0005__x0000_"/>
      <sheetName val="구왤집䈀ᅪ"/>
      <sheetName val="오산갈㥝"/>
      <sheetName val="7.PILE  (돌출)"/>
      <sheetName val="1근거"/>
      <sheetName val="단가견적조사표"/>
      <sheetName val="을부담_xd800_⑖턀"/>
      <sheetName val="1.수인터ﻇ"/>
      <sheetName val="입喸)"/>
      <sheetName val="설계명세서(怀፵"/>
      <sheetName val="부대공ԯ_x0000_缀"/>
      <sheetName val="설계명세서(԰_x0000_缀"/>
      <sheetName val="총누᠀"/>
      <sheetName val="수량산출근헾"/>
      <sheetName val="총누㠀"/>
      <sheetName val="수량산출근_xdaa2_"/>
      <sheetName val="계_x0000_ፓ䰀"/>
      <sheetName val="계_xd800_ᙘ儀"/>
      <sheetName val="현장관리비聀_x0012_茸"/>
      <sheetName val="명세헾"/>
      <sheetName val="현장관리비⩿〚_x0005_"/>
      <sheetName val="공사설ᰀ፜"/>
      <sheetName val="공사설렀቟"/>
      <sheetName val="단԰_x0000_缀"/>
      <sheetName val="산㔀"/>
      <sheetName val="단栀፿㔀"/>
      <sheetName val="수량산출서 (2)"/>
      <sheetName val="98수문일위"/>
      <sheetName val="기초코드"/>
      <sheetName val="전산output"/>
      <sheetName val="단면_x0005__x0000_"/>
      <sheetName val="예산䠀⥖䈀"/>
      <sheetName val="Indirect Cosþ"/>
      <sheetName val="봉방동헾】"/>
      <sheetName val="조도계산서 _도서_"/>
      <sheetName val="개산공사비"/>
      <sheetName val="남대문빌딩"/>
      <sheetName val="자동제어"/>
      <sheetName val="명일작업계획 (3)"/>
      <sheetName val="STRUCTURAL STEEL"/>
      <sheetName val="개0"/>
      <sheetName val="검사현황"/>
      <sheetName val="5월"/>
      <sheetName val="근태"/>
      <sheetName val="운반_x0000__x0000_㚐"/>
      <sheetName val="계획세_x0010_"/>
      <sheetName val="[DS-LOAD.XLS]입啨/"/>
      <sheetName val="명鉈0"/>
      <sheetName val="일위대가(계측기설㔀቎"/>
      <sheetName val="일위대가(계측기설︀ᇕ"/>
      <sheetName val="1.2.1 마루높이결정"/>
      <sheetName val="TABLE3"/>
      <sheetName val="증감분석"/>
      <sheetName val="국공유지및사︀ᇕ"/>
      <sheetName val="P.M猂⿻"/>
      <sheetName val="P.M塈_x0016_"/>
      <sheetName val="조직"/>
      <sheetName val="MEMBER"/>
      <sheetName val="목창호"/>
      <sheetName val="전체현황"/>
      <sheetName val="단면치缙"/>
      <sheetName val="분류표"/>
      <sheetName val="MACS-COIL(CW)"/>
      <sheetName val="구왤집炬⭯"/>
      <sheetName val="전_x0005_"/>
      <sheetName val="정읍농소"/>
      <sheetName val="금액"/>
      <sheetName val="118.세금과丵⼼"/>
      <sheetName val="118.세금과_x0005__x0000_"/>
      <sheetName val="계획세׃"/>
      <sheetName val="WIND-EQ"/>
      <sheetName val="BQLIST"/>
      <sheetName val="EQUIPMENT"/>
      <sheetName val="Piping"/>
      <sheetName val="WORKING"/>
      <sheetName val="BQ List MNHRS"/>
      <sheetName val="BQ_Equip_Pipe"/>
      <sheetName val="insulation"/>
      <sheetName val="PBS"/>
      <sheetName val="9_문제점_및_대저"/>
      <sheetName val="9_문제점_및_대밅"/>
      <sheetName val="정산표"/>
      <sheetName val="년차계산분"/>
      <sheetName val="비교丵"/>
      <sheetName val="Q827"/>
      <sheetName val="Noname 1"/>
      <sheetName val="PROJECT"/>
      <sheetName val="간접비(1)"/>
      <sheetName val="J0_x0000__x0000_"/>
      <sheetName val="J0_x0000_⠀"/>
      <sheetName val="Jꠀ⢄︀"/>
      <sheetName val="단0_x0000_倀"/>
      <sheetName val="관급"/>
      <sheetName val="재료ⵓ"/>
      <sheetName val="관⩿〚"/>
      <sheetName val="설비"/>
      <sheetName val="S0"/>
      <sheetName val="본공사"/>
      <sheetName val="[DS-LOAD.XLS]공정현황보고(3_27呐/䟣⿏_x0005_"/>
      <sheetName val="인건-측정"/>
      <sheetName val="BOX(상시)"/>
      <sheetName val="조橂"/>
      <sheetName val="오산䈀"/>
      <sheetName val="P&amp;L01-02GR"/>
      <sheetName val="오산/"/>
      <sheetName val="ML"/>
      <sheetName val="밸브설치"/>
      <sheetName val="BID9697"/>
      <sheetName val="배수공Ô澾"/>
      <sheetName val="유도"/>
      <sheetName val="오산갈_x0000_"/>
      <sheetName val="오산갈헾"/>
      <sheetName val="Ⅴ-2.က_x0000_⠀밴쌏"/>
      <sheetName val="설계산출기Ç"/>
      <sheetName val="오산갈壸"/>
      <sheetName val="오산갈嬨"/>
      <sheetName val="오산갈蔈"/>
      <sheetName val="䀀"/>
      <sheetName val="ꠀ蘒"/>
      <sheetName val="안전Ç_x0000_ꠀ"/>
      <sheetName val="안전Ç_x0000_"/>
      <sheetName val="유도栀"/>
      <sheetName val="중기조종사 단위단가"/>
      <sheetName val="구왤집ԯ_x0000_"/>
      <sheetName val="VXXB"/>
      <sheetName val="실행_x0000_Ԁ"/>
      <sheetName val="실행Ԕ_x0000_缀"/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케이블"/>
      <sheetName val="현황산출서"/>
      <sheetName val="산#3-1"/>
      <sheetName val="별표 "/>
      <sheetName val="자재테이블"/>
      <sheetName val="외자배분"/>
      <sheetName val="조인트"/>
      <sheetName val="노임단가(0.3)"/>
      <sheetName val="콘크리트 블록 유형별 수량"/>
      <sheetName val="내력서"/>
      <sheetName val="spec1"/>
      <sheetName val="단가표 (2)"/>
      <sheetName val="하수실행"/>
      <sheetName val="단가대비"/>
      <sheetName val="壓降計算基本資料"/>
      <sheetName val="견적접수"/>
      <sheetName val="견적내역서"/>
      <sheetName val="노무자도장2"/>
      <sheetName val="수로단위수량"/>
      <sheetName val="LKVL-CK-HT-GD1"/>
      <sheetName val="TONGKE-HT"/>
      <sheetName val="견적서을2"/>
      <sheetName val="P.M_x0005__x0000_"/>
      <sheetName val="주빔의 설계"/>
      <sheetName val="부대Ç_x0000_退="/>
      <sheetName val="오산헾】"/>
      <sheetName val="내︀ᇕ԰"/>
      <sheetName val="IMPEADENCE MAP 취수장"/>
      <sheetName val="제잡비"/>
      <sheetName val="일위대가표(DEEP)"/>
      <sheetName val="Assumptions"/>
      <sheetName val="A-General"/>
      <sheetName val="직簀"/>
      <sheetName val="직谀"/>
      <sheetName val="직Ⰰ"/>
      <sheetName val="직_xdc00_"/>
      <sheetName val="PUMP"/>
      <sheetName val="부채상환계획"/>
      <sheetName val="J直丵〒"/>
      <sheetName val="입찰참가㖬቎԰_x0000_缀_x0000_"/>
      <sheetName val="입찰참가㗇቎԰_x0000_缀_x0000_"/>
      <sheetName val="J直_x0005__x0000_"/>
      <sheetName val="입찰참가ׇ_x0000_缀_x0000__x0000__x0000_"/>
      <sheetName val="96냇ᕓ"/>
      <sheetName val="기계경縸"/>
      <sheetName val="118.세금删%剬"/>
      <sheetName val="2000.11월설계내역"/>
      <sheetName val="사무실1"/>
      <sheetName val="건축일위"/>
      <sheetName val="그라우팅일위"/>
      <sheetName val="디자이너"/>
      <sheetName val="GAEYO"/>
      <sheetName val="철거ﺬ鿕"/>
      <sheetName val="오ԯ_x0000_缀"/>
      <sheetName val="오砀⦁︀"/>
      <sheetName val="근고 블록 유형별 수량"/>
      <sheetName val="예산변경_x0000__x0000_"/>
      <sheetName val="입력값1"/>
      <sheetName val="DS-LOAD.XLS"/>
      <sheetName val="효성CB︀ᇕ԰_x0000_缀"/>
      <sheetName val="DOGI"/>
      <sheetName val="계장ANAL"/>
      <sheetName val="관거공︀࿕"/>
      <sheetName val="구왤䈀ԯ"/>
      <sheetName val="구왤瀀ፒ밀"/>
      <sheetName val="구왤ꀀᙒ"/>
      <sheetName val="구왤ԯ_x0000_缀"/>
      <sheetName val="구왤씀䰖ԯ"/>
      <sheetName val="평균물량산출서"/>
      <sheetName val="기본"/>
      <sheetName val="PREFACE"/>
      <sheetName val="하수급㥝〒_x0005__x0000_"/>
      <sheetName val="표지 렔ጺ頀"/>
      <sheetName val="CABLE_SIZE_CALCULATION_SHEET2"/>
      <sheetName val="IMPEADENCE_MAP_2"/>
      <sheetName val="IMPEADENCE_2"/>
      <sheetName val="입찰참가보고_(2)2"/>
      <sheetName val="공정현황보고(3_20)_(2)2"/>
      <sheetName val="추진공정(법인)3_202"/>
      <sheetName val="공정현황보고(3_27)_(2)2"/>
      <sheetName val="추진공정(법인)3_272"/>
      <sheetName val="공정현황보고(4_2)2"/>
      <sheetName val="1_공사집행계획서2"/>
      <sheetName val="2_예산내역검토서2"/>
      <sheetName val="3_실행원가내역서2"/>
      <sheetName val="4_실행예산단가산출서(단가)2"/>
      <sheetName val="4_실행예산단가산출서(금액)2"/>
      <sheetName val="5_현장관리비2"/>
      <sheetName val="6_공사예정공정표2"/>
      <sheetName val="7_인원동원현황2"/>
      <sheetName val="8_장비투입현황2"/>
      <sheetName val="9_문제점_및_대책2"/>
      <sheetName val="10_설계변경_및_추가공사2"/>
      <sheetName val="1_철주신설2"/>
      <sheetName val="2_철주신설2"/>
      <sheetName val="3_철주신설2"/>
      <sheetName val="4_비임신설2"/>
      <sheetName val="5_기기가대2"/>
      <sheetName val="6_철주기초2"/>
      <sheetName val="7_기기기초2"/>
      <sheetName val="8_기기기초2"/>
      <sheetName val="9_기기기초2"/>
      <sheetName val="10_단권변압기2"/>
      <sheetName val="11_가스절연2"/>
      <sheetName val="12_전자식제어반2"/>
      <sheetName val="13_고장점표정반2"/>
      <sheetName val="14_GP2"/>
      <sheetName val="15_전철용RTU2"/>
      <sheetName val="16_R-C_BANK2"/>
      <sheetName val="17_모선배선2"/>
      <sheetName val="18_제어및전력케이블2"/>
      <sheetName val="19_핏트2"/>
      <sheetName val="20_배수로2"/>
      <sheetName val="21_스틸그레이팅2"/>
      <sheetName val="22_접지장치2"/>
      <sheetName val="23_옥외전선관2"/>
      <sheetName val="24_옥외외등2"/>
      <sheetName val="25_무인화설비2"/>
      <sheetName val="26_콘크리트포장2"/>
      <sheetName val="27_자갈부설2"/>
      <sheetName val="28_휀스2"/>
      <sheetName val="29_소내용TR2"/>
      <sheetName val="30_고배용VCB2"/>
      <sheetName val="31_고배용RTU2"/>
      <sheetName val="32_기기기초2"/>
      <sheetName val="33_지중케이블2"/>
      <sheetName val="34_전력용관로2"/>
      <sheetName val="35_장주신설2"/>
      <sheetName val="36_맨홀2"/>
      <sheetName val="37_운반비2"/>
      <sheetName val="복구량산정_및_전용회선_사용2"/>
      <sheetName val="공구손료_산출내역2"/>
      <sheetName val="2F_회의실견적(5_14_일대)2"/>
      <sheetName val="1_노무비명세서(해동)2"/>
      <sheetName val="1_노무비명세서(토목)2"/>
      <sheetName val="2_노무비명세서(해동)2"/>
      <sheetName val="2_노무비명세서(수직보호망)2"/>
      <sheetName val="2_노무비명세서(난간대)2"/>
      <sheetName val="2_사진대지2"/>
      <sheetName val="3_사진대지2"/>
      <sheetName val="남양시작동자105노65기1_3화1_22"/>
      <sheetName val="전차선로_물량표2"/>
      <sheetName val="노원열병합__건축공사기성내역서2"/>
      <sheetName val="신규단가-00_11_302"/>
      <sheetName val="Sheet1_(2)2"/>
      <sheetName val="11_자재단가2"/>
      <sheetName val="I_설계조건2"/>
      <sheetName val="전도금청구서_(2)2"/>
      <sheetName val="금전출납_2"/>
      <sheetName val="식대_2"/>
      <sheetName val="기성고조서(폐기물)_(2)2"/>
      <sheetName val="Sheet3_(5)2"/>
      <sheetName val="Sheet3_(6)2"/>
      <sheetName val="내역서_2"/>
      <sheetName val="준검_내역서2"/>
      <sheetName val="8_PILE__(돌출)2"/>
      <sheetName val="3BL공동구_수량2"/>
      <sheetName val="32_銅기기초2"/>
      <sheetName val="화재_탐지_설비2"/>
      <sheetName val="조도계산서_(도서)2"/>
      <sheetName val="Site_Expenses2"/>
      <sheetName val="7_1유효폭2"/>
      <sheetName val="TYPE-B_평균H2"/>
      <sheetName val="장비당단가_(1)2"/>
      <sheetName val="품질_및_특성_보정계수2"/>
      <sheetName val="31_고2"/>
      <sheetName val="C_&amp;_G_RHS2"/>
      <sheetName val="Customer_Databas2"/>
      <sheetName val="Explanation_for_Page_172"/>
      <sheetName val="단면_(2)2"/>
      <sheetName val="토_적_표2"/>
      <sheetName val="공종별_집계2"/>
      <sheetName val="일위대가_(목록)2"/>
      <sheetName val="귀래_설계_공내역서2"/>
      <sheetName val="unit_42"/>
      <sheetName val="2_예산냴역검토서2"/>
      <sheetName val="토공(우물통,기타)_2"/>
      <sheetName val="1_수인터널2"/>
      <sheetName val="플랜트_설치2"/>
      <sheetName val="BOQ-Summary_Form_A22"/>
      <sheetName val="06-BATCH_2"/>
      <sheetName val="P_M_별2"/>
      <sheetName val="IMP_(REACTOR)2"/>
      <sheetName val="방음벽_기초_일반수량2"/>
      <sheetName val="설산1_나2"/>
      <sheetName val="8_자재단가2"/>
      <sheetName val="5__COST_SCHEDULE_PER_EXPENSE2"/>
      <sheetName val="C_&amp;_G_RHS"/>
      <sheetName val="토공(우물통,기타)_"/>
      <sheetName val="BOQ-Summary_Form_A2"/>
      <sheetName val="방음벽_기초_일반수량"/>
      <sheetName val="설산1_나"/>
      <sheetName val="5__COST_SCHEDULE_PER_EXPENSE"/>
      <sheetName val="CABLE_SIZE_CALCULATION_SHEET1"/>
      <sheetName val="IMPEADENCE_MAP_1"/>
      <sheetName val="IMPEADENCE_1"/>
      <sheetName val="입찰참가보고_(2)1"/>
      <sheetName val="공정현황보고(3_20)_(2)1"/>
      <sheetName val="추진공정(법인)3_201"/>
      <sheetName val="공정현황보고(3_27)_(2)1"/>
      <sheetName val="추진공정(법인)3_271"/>
      <sheetName val="공정현황보고(4_2)1"/>
      <sheetName val="1_공사집행계획서1"/>
      <sheetName val="2_예산내역검토서1"/>
      <sheetName val="3_실행원가내역서1"/>
      <sheetName val="4_실행예산단가산출서(단가)1"/>
      <sheetName val="4_실행예산단가산출서(금액)1"/>
      <sheetName val="5_현장관리비1"/>
      <sheetName val="6_공사예정공정표1"/>
      <sheetName val="7_인원동원현황1"/>
      <sheetName val="8_장비투입현황1"/>
      <sheetName val="9_문제점_및_대책1"/>
      <sheetName val="10_설계변경_및_추가공사1"/>
      <sheetName val="1_철주신설1"/>
      <sheetName val="2_철주신설1"/>
      <sheetName val="3_철주신설1"/>
      <sheetName val="4_비임신설1"/>
      <sheetName val="5_기기가대1"/>
      <sheetName val="6_철주기초1"/>
      <sheetName val="7_기기기초1"/>
      <sheetName val="8_기기기초1"/>
      <sheetName val="9_기기기초1"/>
      <sheetName val="10_단권변압기1"/>
      <sheetName val="11_가스절연1"/>
      <sheetName val="12_전자식제어반1"/>
      <sheetName val="13_고장점표정반1"/>
      <sheetName val="14_GP1"/>
      <sheetName val="15_전철용RTU1"/>
      <sheetName val="16_R-C_BANK1"/>
      <sheetName val="17_모선배선1"/>
      <sheetName val="18_제어및전력케이블1"/>
      <sheetName val="19_핏트1"/>
      <sheetName val="20_배수로1"/>
      <sheetName val="21_스틸그레이팅1"/>
      <sheetName val="22_접지장치1"/>
      <sheetName val="23_옥외전선관1"/>
      <sheetName val="24_옥외외등1"/>
      <sheetName val="25_무인화설비1"/>
      <sheetName val="26_콘크리트포장1"/>
      <sheetName val="27_자갈부설1"/>
      <sheetName val="28_휀스1"/>
      <sheetName val="29_소내용TR1"/>
      <sheetName val="30_고배용VCB1"/>
      <sheetName val="31_고배용RTU1"/>
      <sheetName val="32_기기기초1"/>
      <sheetName val="33_지중케이블1"/>
      <sheetName val="34_전력용관로1"/>
      <sheetName val="35_장주신설1"/>
      <sheetName val="36_맨홀1"/>
      <sheetName val="37_운반비1"/>
      <sheetName val="복구량산정_및_전용회선_사용1"/>
      <sheetName val="공구손료_산출내역1"/>
      <sheetName val="2F_회의실견적(5_14_일대)1"/>
      <sheetName val="1_노무비명세서(해동)1"/>
      <sheetName val="1_노무비명세서(토목)1"/>
      <sheetName val="2_노무비명세서(해동)1"/>
      <sheetName val="2_노무비명세서(수직보호망)1"/>
      <sheetName val="2_노무비명세서(난간대)1"/>
      <sheetName val="2_사진대지1"/>
      <sheetName val="3_사진대지1"/>
      <sheetName val="남양시작동자105노65기1_3화1_21"/>
      <sheetName val="전차선로_물량표1"/>
      <sheetName val="노원열병합__건축공사기성내역서1"/>
      <sheetName val="신규단가-00_11_301"/>
      <sheetName val="Sheet1_(2)1"/>
      <sheetName val="11_자재단가1"/>
      <sheetName val="I_설계조건1"/>
      <sheetName val="전도금청구서_(2)1"/>
      <sheetName val="금전출납_1"/>
      <sheetName val="식대_1"/>
      <sheetName val="기성고조서(폐기물)_(2)1"/>
      <sheetName val="Sheet3_(5)1"/>
      <sheetName val="Sheet3_(6)1"/>
      <sheetName val="내역서_1"/>
      <sheetName val="준검_내역서1"/>
      <sheetName val="8_PILE__(돌출)1"/>
      <sheetName val="3BL공동구_수량1"/>
      <sheetName val="32_銅기기초1"/>
      <sheetName val="화재_탐지_설비1"/>
      <sheetName val="조도계산서_(도서)1"/>
      <sheetName val="Site_Expenses1"/>
      <sheetName val="7_1유효폭1"/>
      <sheetName val="TYPE-B_평균H1"/>
      <sheetName val="장비당단가_(1)1"/>
      <sheetName val="품질_및_특성_보정계수1"/>
      <sheetName val="31_고1"/>
      <sheetName val="C_&amp;_G_RHS1"/>
      <sheetName val="Customer_Databas1"/>
      <sheetName val="Explanation_for_Page_171"/>
      <sheetName val="단면_(2)1"/>
      <sheetName val="토_적_표1"/>
      <sheetName val="공종별_집계1"/>
      <sheetName val="일위대가_(목록)1"/>
      <sheetName val="귀래_설계_공내역서1"/>
      <sheetName val="unit_41"/>
      <sheetName val="2_예산냴역검토서1"/>
      <sheetName val="토공(우물통,기타)_1"/>
      <sheetName val="1_수인터널1"/>
      <sheetName val="플랜트_설치1"/>
      <sheetName val="BOQ-Summary_Form_A21"/>
      <sheetName val="06-BATCH_1"/>
      <sheetName val="P_M_별1"/>
      <sheetName val="IMP_(REACTOR)1"/>
      <sheetName val="방음벽_기초_일반수량1"/>
      <sheetName val="설산1_나1"/>
      <sheetName val="8_자재단가1"/>
      <sheetName val="5__COST_SCHEDULE_PER_EXPENSE1"/>
      <sheetName val="설계내역(2_x0005__x0000__x0000_"/>
      <sheetName val="용수간선"/>
      <sheetName val="예산䠀ད䰁"/>
      <sheetName val="예산_x0000__x0000_Ԁ"/>
      <sheetName val="별ԯ"/>
      <sheetName val="별䋌"/>
      <sheetName val="변경비교-을"/>
      <sheetName val="BSD_(2)"/>
      <sheetName val="Despacho_(c_civil)"/>
      <sheetName val="위치조서"/>
      <sheetName val="별ꠀ"/>
      <sheetName val="단가 (2)"/>
      <sheetName val="FOOTING단면력"/>
      <sheetName val="추가및 공제(방파제)"/>
      <sheetName val="수문보고"/>
      <sheetName val="착공계"/>
      <sheetName val="근생APT-신마감"/>
      <sheetName val="복지관_FIART"/>
      <sheetName val="근생APT-FIART"/>
      <sheetName val="근생-FIART"/>
      <sheetName val="반중력식옹벽3.5"/>
      <sheetName val="J형측구단위수량"/>
      <sheetName val="D25"/>
      <sheetName val="D16"/>
      <sheetName val="D22"/>
      <sheetName val="Sheet3 (2)"/>
      <sheetName val="2002계약현황"/>
      <sheetName val="자재단가 산출근거"/>
      <sheetName val="장비당단가ԯ_x0000_缀_x0000_"/>
      <sheetName val="MCC제원"/>
      <sheetName val="1차 내역서"/>
      <sheetName val="코헾】"/>
      <sheetName val="코_x0005__x0000_"/>
      <sheetName val="L형옹丵"/>
      <sheetName val="L형옹呸"/>
      <sheetName val="유림골조"/>
      <sheetName val="공문(신)"/>
      <sheetName val="예산Mἀ膦ԯ"/>
      <sheetName val="예산Mⵗ㰀"/>
      <sheetName val="Parameters"/>
      <sheetName val="영업점별목표산출"/>
      <sheetName val="연평잔"/>
      <sheetName val="setup"/>
      <sheetName val="EXPENSE"/>
      <sheetName val="BAU-ITEMLIST"/>
      <sheetName val="시산"/>
      <sheetName val="WBS98"/>
      <sheetName val="Köpfe"/>
      <sheetName val="원_VL"/>
      <sheetName val="P.M _x0000_"/>
      <sheetName val="6공구ମ⽝"/>
      <sheetName val="제경᠀"/>
      <sheetName val="제경렀"/>
      <sheetName val="안정缀䜎"/>
      <sheetName val="계緇"/>
      <sheetName val="산"/>
      <sheetName val="자㠅"/>
      <sheetName val="Ⅴ-2.공종별헾】"/>
      <sheetName val="일위대가-1"/>
      <sheetName val="Ⅴ-2.공종별내렃"/>
      <sheetName val="식재인부"/>
      <sheetName val="안ﺬ_xd9d5_ԯ"/>
      <sheetName val="안⢬㢂氀"/>
      <sheetName val="일︀ᇕ԰"/>
      <sheetName val="Sh丵⼺_x0005__x0000_"/>
      <sheetName val="내역서01"/>
      <sheetName val="자怀"/>
      <sheetName val="전동기 ⹠敇"/>
      <sheetName val="전동기 ԯ_x0000_缀_x0000_"/>
      <sheetName val="전동기 밀ⱙЀⱚ"/>
      <sheetName val="전동기 퀀Ⱡ袕"/>
      <sheetName val="전동기 축ԯ_x0000_"/>
      <sheetName val="전동기 ԯ_x0000_"/>
      <sheetName val="전동기 _xdc00_⡘␀⡙"/>
      <sheetName val="전동기 ⍡辕"/>
      <sheetName val="전동기 㔀ݎ԰_x0000_"/>
      <sheetName val="전동기 塴㍒렀륟"/>
      <sheetName val="전동기 ︀ԯ_x0000_"/>
      <sheetName val="전동기 㕴㥎ԯ_x0000_"/>
      <sheetName val="전동기 倀䅒鰀䅒"/>
      <sheetName val="Int'l_Price_List"/>
      <sheetName val="전동기 㔀畎ԯ_x0000_"/>
      <sheetName val="전동기 爂版0_x0000_"/>
      <sheetName val="부산"/>
      <sheetName val="고객상담실"/>
      <sheetName val="서부산"/>
      <sheetName val="양산"/>
      <sheetName val="부품기술(1)"/>
      <sheetName val="상용부품"/>
      <sheetName val="상용정비"/>
      <sheetName val="서대구"/>
      <sheetName val="서울서부"/>
      <sheetName val="서울정비"/>
      <sheetName val="승용부품"/>
      <sheetName val="광주정비"/>
      <sheetName val="정비교육"/>
      <sheetName val="인천정비"/>
      <sheetName val="정비기술"/>
      <sheetName val="정비운영팀"/>
      <sheetName val="조달팀"/>
      <sheetName val="기획및경리팀"/>
      <sheetName val="중부부품물류"/>
      <sheetName val="해외서비스담당"/>
      <sheetName val="전주정비"/>
      <sheetName val="관리팀"/>
      <sheetName val="구로"/>
      <sheetName val="국민차"/>
      <sheetName val="대전"/>
      <sheetName val="신탄진"/>
      <sheetName val="동서울"/>
      <sheetName val="원주"/>
      <sheetName val="전동기 렀慟ԯ_x0000_"/>
      <sheetName val="형강류 단가 CODE"/>
      <sheetName val="물가단가"/>
      <sheetName val="criteria"/>
      <sheetName val="각종양식"/>
      <sheetName val="3CHBDC"/>
      <sheetName val="명芘'"/>
      <sheetName val="일위대가표(유단가)"/>
      <sheetName val="[DS-LOAD.XLS][DS-LOAD.XLS]안/_x0000_ "/>
      <sheetName val="을橂"/>
      <sheetName val="계화膸)"/>
      <sheetName val="내역서(1)"/>
      <sheetName val="별က"/>
      <sheetName val="bearing"/>
      <sheetName val="옥내아파트(전기)"/>
      <sheetName val="부대단위수량"/>
      <sheetName val="오㠀ⶀ簀"/>
      <sheetName val="배수공_x0005__x0000_"/>
      <sheetName val="배수공橂】"/>
      <sheetName val="DJ1"/>
      <sheetName val="J"/>
      <sheetName val="IN"/>
      <sheetName val="제품(수출)매출"/>
      <sheetName val="상품보조수불"/>
      <sheetName val="제조원가계산서 (2)"/>
      <sheetName val="제품입고(생산)"/>
      <sheetName val="bm-marine"/>
      <sheetName val="구왤֮"/>
      <sheetName val="구왤룠቟԰"/>
      <sheetName val="구왤㗇ԯ"/>
      <sheetName val="구왤낼㝗ﰀ"/>
      <sheetName val="참고(2)"/>
      <sheetName val="Macro(차단기)"/>
      <sheetName val="자재砀⪜︀"/>
      <sheetName val="GI_x0000__x0000_"/>
      <sheetName val="GI0_x0000_"/>
      <sheetName val="[DS-LOAD.XLS][DS-LOAD.XLS]/_x0000_"/>
      <sheetName val="장비작업내용"/>
      <sheetName val="기초단가"/>
      <sheetName val="99년신청"/>
      <sheetName val="원가계산서(남측_x0000_"/>
      <sheetName val="F4-F7"/>
      <sheetName val="장비당단가 _x0005__x0000__x0000_"/>
      <sheetName val="토 _x0000__x0000__x0005_"/>
      <sheetName val="공구원가계산"/>
      <sheetName val="부대尜_x0013_"/>
      <sheetName val="하수급_x0005__x0000__x0000_"/>
      <sheetName val="5공철탑ⶅ︀"/>
      <sheetName val="Modeø"/>
      <sheetName val="Modeè"/>
      <sheetName val="조명율데이타"/>
      <sheetName val="현장관리비집尜_x0013_"/>
      <sheetName val="별표총괄표"/>
      <sheetName val="구왤집계謀"/>
      <sheetName val="2.대외_x0010__x0000_"/>
      <sheetName val="표지 (_x0005__x0000_"/>
      <sheetName val="표지 (嫐0"/>
      <sheetName val="표지 (垼+"/>
      <sheetName val="표지 (寠-"/>
      <sheetName val="표지 (妼_x001b_"/>
      <sheetName val="표지 (嚀#"/>
      <sheetName val="건축집계표"/>
      <sheetName val="12.3P"/>
      <sheetName val="실행"/>
      <sheetName val="o현장경비"/>
      <sheetName val="dÃ"/>
      <sheetName val="봉방_x0000__x0000_"/>
      <sheetName val="설계爏譈0_x0000_"/>
      <sheetName val="dB"/>
      <sheetName val="을齘"/>
      <sheetName val="1.수인터䋇"/>
      <sheetName val="Indirect Cos_x0005_"/>
      <sheetName val="철거ᨀꍙ"/>
      <sheetName val="BOQ-Summary_F袹㛿㤂彩ᰀ樼"/>
      <sheetName val="전신환︀ᇕ԰"/>
      <sheetName val="Ⅴ-2.공ﻇᇕ԰_x0000_"/>
      <sheetName val="부_x0000__x0000_Ԁ"/>
      <sheetName val="가설공사"/>
      <sheetName val="단가결정"/>
      <sheetName val="내역아"/>
      <sheetName val="울타리"/>
      <sheetName val="단위︀ᇕ"/>
      <sheetName val="물량표S"/>
      <sheetName val="기본사항"/>
      <sheetName val="INSTR"/>
      <sheetName val="_x0005_"/>
      <sheetName val="þ"/>
      <sheetName val="8"/>
      <sheetName val="¸"/>
      <sheetName val="관거損Ø稐"/>
      <sheetName val="관거뚸⒳_x0000_"/>
      <sheetName val="관거ᾏRꞨ"/>
      <sheetName val="관거ᾏRȰ"/>
      <sheetName val="관거㮀⡯_x0000_"/>
      <sheetName val="일위대가표 (2)"/>
      <sheetName val="입合¾"/>
      <sheetName val="아산추가1220"/>
      <sheetName val="1단계"/>
      <sheetName val="Moder"/>
      <sheetName val="Mode_x0010_"/>
      <sheetName val="기기리스트"/>
      <sheetName val="우배수"/>
      <sheetName val="개략"/>
      <sheetName val="적용단위길이"/>
      <sheetName val="내역서2안"/>
      <sheetName val="요⋞"/>
      <sheetName val="우수"/>
      <sheetName val="국공유翇ᨎ԰_x0000_缀"/>
      <sheetName val="국공유ﻇᇕ԰_x0000_缀"/>
      <sheetName val="지사인원"/>
      <sheetName val="계장 품셈표"/>
      <sheetName val="70%"/>
      <sheetName val="설계명세서(선尜_x0013_"/>
      <sheetName val="공사원가丵〒_x0005_"/>
      <sheetName val="유도쐂"/>
      <sheetName val="안전က_x0000_"/>
      <sheetName val="안전က_x0000_砀"/>
      <sheetName val="하도급업체"/>
      <sheetName val="Boq"/>
      <sheetName val="p"/>
      <sheetName val="NEGO"/>
      <sheetName val="구왤睮め_x0005_"/>
      <sheetName val="구왤丵〒_x0005_"/>
      <sheetName val="㔀ｎ"/>
      <sheetName val="퀀⡖"/>
      <sheetName val="산출서집계"/>
      <sheetName val="총_x0000__x0000_"/>
      <sheetName val="총쀀"/>
      <sheetName val="총迬"/>
      <sheetName val="총耀埭"/>
      <sheetName val="설계내역(㠵£_x0000_該"/>
      <sheetName val="총_x0000_问"/>
      <sheetName val="총뀀駪"/>
      <sheetName val="설계내역(豯V_x0000_萢"/>
      <sheetName val="총怀俬"/>
      <sheetName val="총Ⴭ㛭"/>
      <sheetName val="총⃅飫"/>
      <sheetName val="총瀀룯"/>
      <sheetName val="Ⅴ-2.공㔀቎԰_x0000_"/>
      <sheetName val="현장관리비집계㔀"/>
      <sheetName val="계怀⽍렀"/>
      <sheetName val="여과지동"/>
      <sheetName val="내역(중앙)"/>
      <sheetName val="상촌2교-일반수량집계"/>
      <sheetName val="투찰가"/>
      <sheetName val="118.세금과공䀀"/>
      <sheetName val="1차분내역-2"/>
      <sheetName val="입丵〒"/>
      <sheetName val="입墐 "/>
      <sheetName val="입啐'"/>
      <sheetName val="입ꮸ⾚"/>
      <sheetName val="입呠0"/>
      <sheetName val="입牘!"/>
      <sheetName val="입ꮸ「"/>
      <sheetName val="입盀_x001d_"/>
      <sheetName val="입疰_x001e_"/>
      <sheetName val="오산"/>
      <sheetName val="유통망계획"/>
      <sheetName val="오산픀"/>
      <sheetName val="오산ን"/>
      <sheetName val="오산Ⰰ"/>
      <sheetName val="오산餀ኘ"/>
      <sheetName val="일위대가(계측기설쀀᝹"/>
      <sheetName val="입哨_x0013_"/>
      <sheetName val="오산ፔ"/>
      <sheetName val="건축원가계산呠"/>
      <sheetName val="입呠&amp;"/>
      <sheetName val="오산げ"/>
      <sheetName val="일반부표"/>
      <sheetName val="방음벽 기초䈀ｪԯ_x0000_缀"/>
      <sheetName val="전선(IEC)"/>
      <sheetName val="96수_x0005_"/>
      <sheetName val="방음벽 기초 怀፵ꈀᇚ"/>
      <sheetName val="준공조서갑지"/>
      <sheetName val="입׃⽾"/>
      <sheetName val="변수"/>
      <sheetName val="내역및총괄"/>
      <sheetName val="공정 (총괄) (2)"/>
      <sheetName val="안缀ᨎ԰"/>
      <sheetName val="안/_x0000_"/>
      <sheetName val="안ࠋ቎蠀"/>
      <sheetName val="안/_x0000_뀀"/>
      <sheetName val="기별"/>
      <sheetName val="[DS-LOAD.XLS]오산/"/>
      <sheetName val="계頀塔攀"/>
      <sheetName val="계Ç_x0000_"/>
      <sheetName val="계Ç_x0000_렀"/>
      <sheetName val="역T형교대(말뚝기초)"/>
      <sheetName val="가로등내역서"/>
      <sheetName val="9811"/>
      <sheetName val="건물︀ᇕ"/>
      <sheetName val="실행간접비용"/>
      <sheetName val="설계명세서렀቟԰_x0000_"/>
      <sheetName val="Apps"/>
      <sheetName val="예산변경䈀ᅪ"/>
      <sheetName val="관거午_x0013_ὐ"/>
      <sheetName val="관거午_x0013_㐨"/>
      <sheetName val="관거午_x0013_떰"/>
      <sheetName val="99노임기준"/>
      <sheetName val="상수보호"/>
      <sheetName val="을부/_x0000_퀀¤"/>
      <sheetName val="을부က_x0000_᠀蘸"/>
      <sheetName val="공사원가헾】_x0005_"/>
      <sheetName val="토사(闰⾘_x0005_"/>
      <sheetName val="목표세부명세"/>
      <sheetName val="방음벽 기초 일반纘$"/>
      <sheetName val="majo԰"/>
      <sheetName val="동력부하(도산)"/>
      <sheetName val="수로BOX"/>
      <sheetName val="안䈀ᅪ԰"/>
      <sheetName val="물_x0005__x0000_"/>
      <sheetName val="변_x0005__x0000__x0000_"/>
      <sheetName val="품질 및 특성 보_xdcf0_®"/>
      <sheetName val="유도쐃"/>
      <sheetName val="유도쐎"/>
      <sheetName val="부대공က_x0000_"/>
      <sheetName val="전산망"/>
      <sheetName val="관거공사_x0001_"/>
      <sheetName val="관거공사_x000c_"/>
      <sheetName val="관거공사ð"/>
      <sheetName val="물량산출근헾"/>
      <sheetName val="입찰헾"/>
      <sheetName val="물량산출근窨"/>
      <sheetName val="입찰窨"/>
      <sheetName val="실행내ﻔᇕ"/>
      <sheetName val="GIS._x0005__x0000__x0000_"/>
      <sheetName val="8. 내진해석"/>
      <sheetName val="토류판설치(t=60׈"/>
      <sheetName val="토류판설치(t=60磈"/>
      <sheetName val="구왤집ꠧ᭑"/>
      <sheetName val="설계산출기纘"/>
      <sheetName val="ᩓ"/>
      <sheetName val="IW-LIST"/>
      <sheetName val="집"/>
      <sheetName val="전력구구조물산근"/>
      <sheetName val="종배수관면벽구"/>
      <sheetName val="본׃⿇"/>
      <sheetName val="횡배수관토공수량"/>
      <sheetName val="CJE"/>
      <sheetName val="PLCAL"/>
      <sheetName val="설계׃"/>
      <sheetName val="설계_x0005_"/>
      <sheetName val="단위昀⭝"/>
      <sheetName val="단위3_x0000_"/>
      <sheetName val="비대甂㘼_x0001_"/>
      <sheetName val="비대_x0001__x0000_퀀"/>
      <sheetName val="비대저᥻԰"/>
      <sheetName val="요Հ陭"/>
      <sheetName val="RAHME¨"/>
      <sheetName val="입적齘"/>
      <sheetName val="예산窨_x0013_竬"/>
      <sheetName val="È"/>
      <sheetName val="sum_x0000__x0000_〸_x0000__x0000_"/>
      <sheetName val="명세厀"/>
      <sheetName val="출력X"/>
      <sheetName val="템플릿"/>
      <sheetName val="을부담ԯ_x0000_缀"/>
      <sheetName val="sum1_(2)"/>
      <sheetName val="3_건축(현장안)"/>
      <sheetName val="GIS_Ry재"/>
      <sheetName val="118_세금과공과"/>
      <sheetName val="전동기_SPEC"/>
      <sheetName val="4_실행예산단가삼출서(단갌)"/>
      <sheetName val="4_실행예산단가삼출서(금액)"/>
      <sheetName val="5_현잣관리비"/>
      <sheetName val="단가표_"/>
      <sheetName val="1_취수장"/>
      <sheetName val="표지_(2)"/>
      <sheetName val="Page_1A_-_Proposal_Strategy_"/>
      <sheetName val="3_현장배치"/>
      <sheetName val="1_우편집중내역서"/>
      <sheetName val="토공_토적표"/>
      <sheetName val="DESIGN_CRETERIA1"/>
      <sheetName val="1_설계조건"/>
      <sheetName val="3_하중산정4_지지력"/>
      <sheetName val="EQUIPMENT_-2"/>
      <sheetName val="-15_0"/>
      <sheetName val="BOM-Form_A_1_III"/>
      <sheetName val="3련_BOX"/>
      <sheetName val="효성CB_1P기초"/>
      <sheetName val="품질_및_缀ᨎ԰缀"/>
      <sheetName val="적용_기준(환율)-1"/>
      <sheetName val="적용_기준(환율)"/>
      <sheetName val="자재단가_"/>
      <sheetName val="을_2"/>
      <sheetName val="Budget_2005(DW)"/>
      <sheetName val="기타_정보통신공사"/>
      <sheetName val="99_6"/>
      <sheetName val="RING_WALL"/>
      <sheetName val="일위㦐ͨ_xda0b_"/>
      <sheetName val="예산M1_x0005__x0000_"/>
      <sheetName val="구왤_x0000__x0000_㶐"/>
      <sheetName val="관거공ԯ_x0000_"/>
      <sheetName val="3.자재비(총괄)"/>
      <sheetName val="BREAKDOWN(철거설치)"/>
      <sheetName val="공璈ã瓌"/>
      <sheetName val="전 기"/>
      <sheetName val="Man Power &amp; Comp"/>
      <sheetName val="계怀"/>
      <sheetName val="계餀"/>
      <sheetName val="4_실행예산단가산԰_x0000_缀_x0000__x0000__x0000_"/>
      <sheetName val="1_공사집๿〚_x0005__x0000_"/>
      <sheetName val="4_실행예산단가산缀ᨎ԰_x0000_缀_x0000_"/>
      <sheetName val="Ⅴ-2.Ԁ_x0000_缀_x0000__x0000_"/>
      <sheetName val="계֬"/>
      <sheetName val="계ᰀ"/>
      <sheetName val="계뢬"/>
      <sheetName val="계퀀"/>
      <sheetName val="계㔀"/>
      <sheetName val="계䀀"/>
      <sheetName val="계ﺬ"/>
      <sheetName val="계뀀"/>
      <sheetName val="계⠀"/>
      <sheetName val="철거︀ᇕ"/>
      <sheetName val="철거ᰀ፜"/>
      <sheetName val="철거렀቟"/>
      <sheetName val="철거㔀቎"/>
      <sheetName val="계화배_x0005_"/>
      <sheetName val="횡배수관 토공량 산출"/>
      <sheetName val="FORM7"/>
      <sheetName val="실행대비"/>
      <sheetName val="hvac(제어동徸"/>
      <sheetName val="원老㎿耜"/>
      <sheetName val="원态᣽_x001b_"/>
      <sheetName val="전기일위헾⿕"/>
      <sheetName val="암거단위"/>
      <sheetName val="8.릐̖Ā"/>
      <sheetName val="포장직선구간"/>
      <sheetName val="비대︀Ǖ԰"/>
      <sheetName val="검ﺬ"/>
      <sheetName val="hvac(제어동腘"/>
      <sheetName val="hvac(제어동헾"/>
      <sheetName val="hvac(제어동_x0005_"/>
      <sheetName val="sum"/>
      <sheetName val="전기䀀⒑"/>
      <sheetName val="전기↏"/>
      <sheetName val="전기退ろ"/>
      <sheetName val="C &amp; G _x0000__x0000__x0005_"/>
      <sheetName val="C &amp; G "/>
      <sheetName val="1.관로"/>
      <sheetName val="오산갈䈀"/>
      <sheetName val="예산변턂붵尀"/>
      <sheetName val="3B"/>
      <sheetName val="분야별 집계표"/>
      <sheetName val="인테리어"/>
      <sheetName val="원가계산서(인테리어)"/>
      <sheetName val="공종별집계표(인테리어)"/>
      <sheetName val="공종별내역서(인테리어)"/>
      <sheetName val="기계설비"/>
      <sheetName val="원가계산서(기계설비)"/>
      <sheetName val="공종별집계표(기계설비)"/>
      <sheetName val="공종별내역서(기계설비)"/>
      <sheetName val="원가(전기)"/>
      <sheetName val="총괄표(전기)"/>
      <sheetName val="내역서(전기)"/>
      <sheetName val="통신"/>
      <sheetName val="원가(통신)"/>
      <sheetName val="총괄표(통신)"/>
      <sheetName val="내역서(통신)"/>
      <sheetName val="소방설비"/>
      <sheetName val="원가계산서(소방설비)"/>
      <sheetName val="공종별집계표(소방설비)"/>
      <sheetName val="공종별내역서(소방설비)"/>
      <sheetName val="소방전기"/>
      <sheetName val="원가(소방전기)"/>
      <sheetName val="총괄표(소방전기)"/>
      <sheetName val="내역서(소방전기)"/>
      <sheetName val="중기단가목록"/>
      <sheetName val="중기단가산출서"/>
      <sheetName val=" 공사설정 "/>
      <sheetName val="아파薸(藼"/>
      <sheetName val="공종분_x0000_"/>
      <sheetName val="투찰내缀"/>
      <sheetName val="보0_x0000_蠀"/>
      <sheetName val="보0_x0000_堀"/>
      <sheetName val="보0_x0000_倀"/>
      <sheetName val="보0_x0000_"/>
      <sheetName val="보0_x0000_⠀"/>
      <sheetName val="업무연락"/>
      <sheetName val="CFLOW"/>
      <sheetName val="항목蠀㑗䈀ᝪ"/>
      <sheetName val="관거_x0000__x0000_篬"/>
      <sheetName val="관거薘$藜"/>
      <sheetName val="관거헾⾅_x0005_"/>
      <sheetName val="보정계수산정(1)"/>
      <sheetName val="보정계수산정(2)"/>
      <sheetName val="보정계수산정(3)"/>
      <sheetName val="견䋉ᅪ԰"/>
      <sheetName val="䋇ᅪ"/>
      <sheetName val="APT"/>
      <sheetName val="유도헾"/>
      <sheetName val="조԰"/>
      <sheetName val="조_x0005_"/>
      <sheetName val="특2호하천산근"/>
      <sheetName val="특2호부관하천산근"/>
      <sheetName val=" 견적뀀"/>
      <sheetName val=" 견적瀀"/>
      <sheetName val="안정검_x0000_"/>
      <sheetName val="수량산출(음암)"/>
      <sheetName val="공정"/>
      <sheetName val="[DS-LOAD.XLS][DS-LOAD.XLS]입啨/"/>
      <sheetName val="ITB COST"/>
      <sheetName val="민속촌메뉴"/>
      <sheetName val="신설개소별 총집계표(동해-배전)"/>
      <sheetName val="안평역사 총집계"/>
      <sheetName val="경산"/>
      <sheetName val="년도별시공"/>
      <sheetName val="봉양~조차장간고하개명(신설)"/>
      <sheetName val="KP1590_B"/>
      <sheetName val="견적_x0010_"/>
      <sheetName val="견적༨ʹ"/>
      <sheetName val="정산입ᰀ"/>
      <sheetName val="정산입툀"/>
      <sheetName val="정산입㔀"/>
      <sheetName val="하수급︀ᇕ԰_x0000_"/>
      <sheetName val="dÉ"/>
      <sheetName val="개정1의 갑"/>
      <sheetName val="213"/>
      <sheetName val="공종별 집䀀"/>
      <sheetName val="IMP "/>
      <sheetName val="FUSE_MCB"/>
      <sheetName val="공사원가계산_x0000_"/>
      <sheetName val="부_x0000__x0000_杻"/>
      <sheetName val="부郯"/>
      <sheetName val="공사설_x0010__x0000_"/>
      <sheetName val="공사설_x0000__x0000_"/>
      <sheetName val="공사蠀㑬턀"/>
      <sheetName val="공사ᒎ_x0000_"/>
      <sheetName val="공사倀Ẓ_x0000_"/>
      <sheetName val="공사큁Ợ_x0000_"/>
      <sheetName val="공사偁Ẓ_x0000_"/>
      <sheetName val="공사灁ẋ_x0000_"/>
      <sheetName val="공사衁㑬턀"/>
      <sheetName val="공사ԯ_x0000_缀"/>
      <sheetName val=" 䅰㰀"/>
      <sheetName val="토 닑⿭_x0005_"/>
      <sheetName val=" ︀ו԰"/>
      <sheetName val=" ︀Õ԰"/>
      <sheetName val=" 䠀嚚谀"/>
      <sheetName val=" ꠀ筊가"/>
      <sheetName val="공사ࠗ欀"/>
      <sheetName val="공사頀欀"/>
      <sheetName val="장비당단가 (ﺳ諕"/>
      <sheetName val="2. 공원조도"/>
      <sheetName val="공사㡁䙱턀"/>
      <sheetName val="H-PILE수량집계"/>
      <sheetName val="2006기계경비산출표"/>
      <sheetName val="항목簀䐼ᨱ"/>
      <sheetName val="관로공내역서"/>
      <sheetName val="______C_WINDOWS_9605G_DS_LOAD_2"/>
      <sheetName val="______C_WINDOWS_9605G_DS_LOAD_3"/>
      <sheetName val="______C_WINDOWS_9605G_DS_LOAD_4"/>
      <sheetName val="직䣈"/>
      <sheetName val="견적대비"/>
      <sheetName val="G㑈ď鎀"/>
      <sheetName val="단가塸_x001e_娬"/>
      <sheetName val="공종별 집耀"/>
      <sheetName val="hvac(헾⽯_x0005__x0000_"/>
      <sheetName val="오산갈"/>
      <sheetName val="Ⅴ-2.공종별헾⾓"/>
      <sheetName val="공사원가Â"/>
      <sheetName val="ERL_TBL"/>
      <sheetName val="원형맨홀_x0010__x0000_"/>
      <sheetName val="원형맨홀㡶"/>
      <sheetName val="원형_x0000__x0000__x0005__x0000_"/>
      <sheetName val="설계개요"/>
      <sheetName val="유도ԋ"/>
      <sheetName val="1_x0005_"/>
      <sheetName val="제주노형(금액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>
        <row r="61">
          <cell r="B61" t="str">
            <v>BC 1.6m</v>
          </cell>
        </row>
      </sheetData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/>
      <sheetData sheetId="903"/>
      <sheetData sheetId="904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/>
      <sheetData sheetId="1422" refreshError="1"/>
      <sheetData sheetId="1423" refreshError="1"/>
      <sheetData sheetId="1424" refreshError="1"/>
      <sheetData sheetId="1425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/>
      <sheetData sheetId="2300"/>
      <sheetData sheetId="230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/>
      <sheetData sheetId="2373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/>
      <sheetData sheetId="2823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/>
      <sheetData sheetId="2835"/>
      <sheetData sheetId="2836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laroux"/>
      <sheetName val="표지"/>
      <sheetName val="원가계산서"/>
      <sheetName val="총괄표"/>
      <sheetName val="전관 내역서"/>
      <sheetName val="중강당 내역"/>
      <sheetName val="CCTV내역서"/>
      <sheetName val="전관 공량 산출서"/>
      <sheetName val="중강당 공량"/>
      <sheetName val="CCTV 공량 산출서"/>
      <sheetName val="전관방송단가 견적"/>
      <sheetName val="중강당 자재단가 "/>
      <sheetName val="CCTV 자재 단가"/>
      <sheetName val="CCTV 단가 견적 "/>
      <sheetName val="전관 자재 단가"/>
      <sheetName val="물가대비표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단가"/>
      <sheetName val="단가조서"/>
      <sheetName val="일위대가서"/>
      <sheetName val="원가계산서"/>
      <sheetName val="기초"/>
      <sheetName val="Sheet1"/>
      <sheetName val="Sheet2"/>
      <sheetName val="Sheet3"/>
      <sheetName val="노무비"/>
      <sheetName val="자재단가"/>
      <sheetName val="찬재♥정희2"/>
      <sheetName val="찬재♥정희3"/>
      <sheetName val="찬재♥정희4"/>
      <sheetName val="찬재♥정희5"/>
      <sheetName val="찬재♥정희6"/>
      <sheetName val="찬재♥정희7"/>
      <sheetName val="우면산터널"/>
      <sheetName val="자재단가-추가제외"/>
      <sheetName val="노무단가(할증제외)"/>
      <sheetName val="노무단가(15%할증)"/>
      <sheetName val="등가거리"/>
      <sheetName val="전압강하"/>
      <sheetName val="전등할증제외"/>
      <sheetName val="전등할증구간"/>
      <sheetName val="전등집계"/>
      <sheetName val="방재할증제외"/>
      <sheetName val="방재할증구간"/>
      <sheetName val="방재집계"/>
      <sheetName val="TRAY할증제외"/>
      <sheetName val="TRAY할증"/>
      <sheetName val="TRAY집계 "/>
      <sheetName val="전화할증제외"/>
      <sheetName val="전화할증구간"/>
      <sheetName val="전화집계"/>
      <sheetName val="라디오재방송"/>
      <sheetName val="재방송집계"/>
      <sheetName val="옥외전기설비"/>
      <sheetName val="옥외전기집계"/>
      <sheetName val="내역서"/>
      <sheetName val="단가조사"/>
      <sheetName val="일위대가서(종)"/>
      <sheetName val="가로등부표"/>
      <sheetName val="소래터널일산방향"/>
      <sheetName val="소래터널판교방향"/>
      <sheetName val="표지"/>
      <sheetName val="수량"/>
      <sheetName val="인공"/>
      <sheetName val="소방설치계획표 앞면 -1"/>
      <sheetName val="소방설치계획표 -2"/>
      <sheetName val="각동총합계"/>
      <sheetName val="Module1"/>
      <sheetName val="예산내역"/>
      <sheetName val="공사원가"/>
      <sheetName val="내역서총괄"/>
      <sheetName val="이설비내역서"/>
      <sheetName val="예산서"/>
      <sheetName val="일위목록"/>
      <sheetName val="일위대가"/>
      <sheetName val="단가비교"/>
      <sheetName val="인입공사비"/>
      <sheetName val="제어반안전진단수수료"/>
      <sheetName val="가로등주안전진단수수료"/>
      <sheetName val="전력사용요금"/>
      <sheetName val="전선관부설(횡단부)"/>
      <sheetName val="전선관부설(일반부)"/>
      <sheetName val="공원등기초(5m)"/>
      <sheetName val="가로등기초(10m)"/>
      <sheetName val="가로등기초(12m)"/>
      <sheetName val="가로등제어반기초"/>
      <sheetName val="공원등제어반기초"/>
      <sheetName val="핸드홀(600×600×600)"/>
      <sheetName val="잡철물제작설치(분전반)"/>
      <sheetName val="기계화시공(5~7m)"/>
      <sheetName val="기계화시공(8~9m)"/>
      <sheetName val="기계화시공(10~12m)"/>
      <sheetName val="단가산출-1"/>
      <sheetName val="단가산출-2"/>
      <sheetName val="산출집계(가로등)"/>
      <sheetName val="L-1A"/>
      <sheetName val="L-2A"/>
      <sheetName val="L-1B"/>
      <sheetName val="L-2B"/>
      <sheetName val="L-3B"/>
      <sheetName val="L-1C"/>
      <sheetName val="L-2C"/>
      <sheetName val="L-1D"/>
      <sheetName val="L-2D"/>
      <sheetName val="L-1E"/>
      <sheetName val="L-2E"/>
      <sheetName val="L-1F"/>
      <sheetName val="L-2F"/>
      <sheetName val="L-1G"/>
      <sheetName val="L-1H"/>
      <sheetName val="L-2H"/>
      <sheetName val="L-1I"/>
      <sheetName val="L-2I"/>
      <sheetName val="L-1J"/>
      <sheetName val="L-1K"/>
      <sheetName val="L-2K"/>
      <sheetName val="L-1L"/>
      <sheetName val="L-1M"/>
      <sheetName val="L-1N"/>
      <sheetName val="L-1O"/>
      <sheetName val="산출집계(어린이공원등)"/>
      <sheetName val="LP-어-1"/>
      <sheetName val="LP-어-2"/>
      <sheetName val="LP-어-3"/>
      <sheetName val="LP-어-4"/>
      <sheetName val="산출집계(근린공원등)"/>
      <sheetName val="LP-근1-1"/>
      <sheetName val="LP-근1-2"/>
      <sheetName val="LP-근1-3"/>
      <sheetName val="TCP-1"/>
      <sheetName val="TCP-2"/>
      <sheetName val="LP-근2-1"/>
      <sheetName val="LP-근2-2"/>
      <sheetName val="산출집계(STBOX)"/>
      <sheetName val="STBOX"/>
      <sheetName val="산출집계(선사가로등)"/>
      <sheetName val="LP-1A"/>
      <sheetName val="LP-1B"/>
      <sheetName val="LP-1C"/>
      <sheetName val="10 분야표지"/>
      <sheetName val="11 부문표지"/>
      <sheetName val="13 목차"/>
      <sheetName val="AVI원가계산서"/>
      <sheetName val="21 예정공정표"/>
      <sheetName val="동원인력계획표"/>
      <sheetName val="동원인력세부내역"/>
      <sheetName val="세부내역서_JS"/>
      <sheetName val="일위대가표_JS"/>
      <sheetName val="그림"/>
      <sheetName val="50 단가비교표"/>
      <sheetName val="30 총괄내역서"/>
      <sheetName val="31 세부내역서"/>
      <sheetName val="32 세부 수량산출서"/>
      <sheetName val="40 일위대가"/>
      <sheetName val="60 노임단가기준"/>
      <sheetName val="견적단가비교표"/>
      <sheetName val="laroux"/>
      <sheetName val="인입CABLE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0.COVER"/>
      <sheetName val="1부하계산서"/>
      <sheetName val="2.TR용량계산서"/>
      <sheetName val="3.단락전류"/>
      <sheetName val="4.케이블사이즈선정"/>
      <sheetName val="5.차단기정격선정"/>
      <sheetName val="6.역률개선용 콘덴서용량"/>
      <sheetName val="7.ups용량"/>
      <sheetName val="8.조도계산서"/>
      <sheetName val="9.접지계산"/>
      <sheetName val="원가계산"/>
      <sheetName val="내역집계표"/>
      <sheetName val="자재단가비교표"/>
      <sheetName val="일위대가갑지"/>
      <sheetName val="수량집계표"/>
      <sheetName val="수량산출서"/>
      <sheetName val="노임"/>
      <sheetName val="한전수탁공사"/>
      <sheetName val="000000"/>
      <sheetName val="간지1"/>
      <sheetName val="부하"/>
      <sheetName val="조명율표"/>
      <sheetName val="전동기"/>
      <sheetName val="CABLE"/>
      <sheetName val="전선"/>
      <sheetName val="전선관"/>
      <sheetName val="Sheet1 (2)"/>
      <sheetName val="수수료"/>
      <sheetName val="한전"/>
      <sheetName val="간지"/>
      <sheetName val="집계표"/>
      <sheetName val="원가"/>
      <sheetName val="견적을지"/>
      <sheetName val="관급"/>
      <sheetName val="일대"/>
      <sheetName val="단가"/>
      <sheetName val="Sheet"/>
      <sheetName val="간선"/>
      <sheetName val="변압기"/>
      <sheetName val="TITLE"/>
      <sheetName val="조도"/>
      <sheetName val="부하리스트"/>
      <sheetName val="TR"/>
      <sheetName val="MCC"/>
      <sheetName val="GEN-1"/>
      <sheetName val="GEN-2"/>
      <sheetName val="전화"/>
      <sheetName val="TV"/>
      <sheetName val="BATT"/>
      <sheetName val="BAT2"/>
      <sheetName val="접지"/>
      <sheetName val="Macro(전기)"/>
      <sheetName val="Transformer"/>
      <sheetName val="Equip. Sum."/>
      <sheetName val="Elec. Load Sum.(80G)"/>
      <sheetName val="Elec. Load Sum.(320G)"/>
      <sheetName val="Elec. Load Sum.(2560G)"/>
      <sheetName val="AC-Load"/>
      <sheetName val="AC-Equip"/>
      <sheetName val="계약서"/>
      <sheetName val="앞지"/>
      <sheetName val="총괄표"/>
      <sheetName val="견적"/>
      <sheetName val="기계산출"/>
      <sheetName val="전기산출"/>
      <sheetName val="물가대비"/>
      <sheetName val="참고"/>
      <sheetName val="강당 전기산출"/>
      <sheetName val="내역표지"/>
      <sheetName val="강당내역"/>
      <sheetName val="2002.8월 일위"/>
      <sheetName val="물가대비2002.8월"/>
      <sheetName val="강당내역 (2)"/>
      <sheetName val="기산(체육관)"/>
      <sheetName val="내역(체육관)"/>
      <sheetName val="1.2내역서 (2)"/>
      <sheetName val="수원사회복지소강당기계산출"/>
      <sheetName val="내역서 (2)"/>
      <sheetName val="대공연장 산출"/>
      <sheetName val="체육관 기계"/>
      <sheetName val="근명"/>
      <sheetName val="#REF"/>
      <sheetName val="기기품셈산출"/>
      <sheetName val="일위대가표"/>
      <sheetName val="원가계산결과"/>
      <sheetName val="재료비"/>
      <sheetName val="직재집계"/>
      <sheetName val="직노비"/>
      <sheetName val="일위대가목록"/>
      <sheetName val="대가"/>
      <sheetName val="단가조사표 (2)"/>
      <sheetName val="노무비집계 (2)"/>
      <sheetName val="기계수량산출"/>
      <sheetName val="전기수량산출"/>
      <sheetName val="직종별노임단가 (3)"/>
      <sheetName val="간재비 (2)"/>
      <sheetName val="전문업체-간재배분율"/>
      <sheetName val="간접노무비율산출표"/>
      <sheetName val="간접노무비"/>
      <sheetName val="경비명세서"/>
      <sheetName val="운반비(0)"/>
      <sheetName val="경비산출서"/>
      <sheetName val="일반산출"/>
      <sheetName val="이윤산출 (2)"/>
      <sheetName val="일반관리비율"/>
      <sheetName val="이윤율"/>
      <sheetName val="경비배부율산출표"/>
      <sheetName val="통계자료-경비율산출표"/>
      <sheetName val="통계자료-경비조정"/>
      <sheetName val="통계-감가상각"/>
      <sheetName val="전문업체-경비율산출표"/>
      <sheetName val="전문업체-경비조정명세표"/>
      <sheetName val="전문업체-감가상각 "/>
      <sheetName val="통계자료-일관비"/>
      <sheetName val="통계자료-일반관리비조정"/>
      <sheetName val="전문업체-일관비"/>
      <sheetName val="전문업체-일반관리비조정"/>
      <sheetName val="일관비율표"/>
      <sheetName val="구역운임"/>
      <sheetName val="갑지"/>
      <sheetName val="직접총괄"/>
      <sheetName val="대직접"/>
      <sheetName val="임률기준"/>
      <sheetName val="견적대비"/>
      <sheetName val="물대"/>
      <sheetName val="내표"/>
      <sheetName val="연합회(가로)"/>
      <sheetName val="갑"/>
      <sheetName val="집계"/>
      <sheetName val="내역1"/>
      <sheetName val="내역2"/>
      <sheetName val="내역3"/>
      <sheetName val="내역4"/>
      <sheetName val="일표"/>
      <sheetName val="일위"/>
      <sheetName val="산표"/>
      <sheetName val="소기산"/>
      <sheetName val="소전산"/>
      <sheetName val="단표"/>
      <sheetName val="물가"/>
      <sheetName val="명갑"/>
      <sheetName val="대아갑지"/>
      <sheetName val="경성기업"/>
      <sheetName val="명"/>
      <sheetName val="대아"/>
      <sheetName val="경성"/>
      <sheetName val="산출-기계"/>
      <sheetName val="산출-전기재료비"/>
      <sheetName val="산출-전기인건비"/>
      <sheetName val="검토서"/>
      <sheetName val="검토서 (2)"/>
      <sheetName val="조명내역2"/>
      <sheetName val="산출2"/>
      <sheetName val="단가표"/>
      <sheetName val="중총괄표"/>
      <sheetName val="무대기계"/>
      <sheetName val="무대조명"/>
      <sheetName val="배관배선"/>
      <sheetName val="멀티내역"/>
      <sheetName val=" 가설"/>
      <sheetName val="1. 동력"/>
      <sheetName val="2. 조명"/>
      <sheetName val="3. 접지"/>
      <sheetName val="관급총괄표(무대장치)"/>
      <sheetName val="설계(갑지)"/>
      <sheetName val="공연장내역서"/>
      <sheetName val="공연장수량산출"/>
      <sheetName val="대강당배관배선"/>
      <sheetName val="견적대비표"/>
      <sheetName val="단가대비표(2005.3)"/>
      <sheetName val="설 계 내 역 서"/>
      <sheetName val="기계경비"/>
      <sheetName val="전선.케이블"/>
      <sheetName val="전선관부속자재"/>
      <sheetName val="판넬부속자재"/>
      <sheetName val="판넬외함"/>
      <sheetName val="레벨류"/>
      <sheetName val="LOCAL 기기류"/>
      <sheetName val="차압.수위조절밸브류"/>
      <sheetName val="TD"/>
      <sheetName val="견적(총괄양식)"/>
      <sheetName val="원가분석(총괄양식)"/>
      <sheetName val="수원수량(총괄) (2)"/>
      <sheetName val="수원수량(총괄) (3)"/>
      <sheetName val="성과표준"/>
      <sheetName val="DPMO"/>
      <sheetName val="중강당 내역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/>
      <sheetData sheetId="230" refreshError="1"/>
      <sheetData sheetId="231" refreshError="1"/>
      <sheetData sheetId="232" refreshError="1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재고"/>
    </sheetNames>
    <sheetDataSet>
      <sheetData sheetId="0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문"/>
      <sheetName val="total내역"/>
      <sheetName val="내역"/>
      <sheetName val="물가대비표"/>
      <sheetName val="공량"/>
      <sheetName val="견적"/>
      <sheetName val="내역I"/>
    </sheetNames>
    <definedNames>
      <definedName name="Macro1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6"/>
      <sheetName val="2-1"/>
      <sheetName val="감1"/>
      <sheetName val="감2"/>
      <sheetName val="감3"/>
      <sheetName val="조1"/>
      <sheetName val="조2"/>
      <sheetName val="조3"/>
      <sheetName val="6-1"/>
      <sheetName val="3-1"/>
      <sheetName val="3-2"/>
      <sheetName val="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공사(갑지)"/>
      <sheetName val="원가계산서"/>
      <sheetName val="집계표"/>
      <sheetName val="내역서"/>
      <sheetName val="일위대가목록"/>
      <sheetName val="일위대가"/>
      <sheetName val="단가리스트"/>
      <sheetName val="인원산출근거서"/>
      <sheetName val="수량산출근거서"/>
      <sheetName val="단가대비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      "/>
      <sheetName val="공량산출서"/>
      <sheetName val="조서집계표"/>
      <sheetName val="단가조사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      "/>
      <sheetName val="공량산출서"/>
      <sheetName val="조서집계표"/>
    </sheetNames>
    <sheetDataSet>
      <sheetData sheetId="0"/>
      <sheetData sheetId="1"/>
      <sheetData sheetId="2"/>
      <sheetData sheetId="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량산출서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0226 패션MESA빌딩"/>
    </sheetNames>
    <definedNames>
      <definedName name="han_cod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표지"/>
      <sheetName val="전원가"/>
      <sheetName val="전총괄"/>
      <sheetName val="전등"/>
      <sheetName val="전열"/>
      <sheetName val="소방"/>
      <sheetName val="통표지"/>
      <sheetName val="통원가"/>
      <sheetName val="통총괄"/>
      <sheetName val="전화"/>
      <sheetName val="TV"/>
      <sheetName val="LAN"/>
      <sheetName val="전일위목록"/>
      <sheetName val="전일위"/>
      <sheetName val="전가격표"/>
      <sheetName val="통일위목록"/>
      <sheetName val="통일위"/>
      <sheetName val="통가격표"/>
      <sheetName val="방송(체육관)"/>
      <sheetName val="방송(체육관-공량)"/>
      <sheetName val="방송-무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      "/>
      <sheetName val="원가계산서"/>
      <sheetName val="집계표"/>
      <sheetName val="상세내역"/>
      <sheetName val="원가계산서(금회분)"/>
      <sheetName val="상세내역(금회분)"/>
      <sheetName val="일위(설)"/>
      <sheetName val="조서집계표"/>
      <sheetName val="산출조서"/>
      <sheetName val="E01009 경대치대설비자동제어시스템"/>
    </sheetNames>
    <definedNames>
      <definedName name="han_cod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      "/>
      <sheetName val="원가계산서"/>
      <sheetName val="집계표"/>
      <sheetName val="상세내역"/>
      <sheetName val="원가계산서(금회분)"/>
      <sheetName val="상세내역(금회분)"/>
      <sheetName val="일위(설)"/>
      <sheetName val="조서집계표"/>
      <sheetName val="산출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(설)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표지 (2)"/>
      <sheetName val="설계표지"/>
      <sheetName val="일반시방"/>
      <sheetName val="기술시방"/>
      <sheetName val="산출내역"/>
      <sheetName val="원가계산"/>
      <sheetName val="일위집계"/>
      <sheetName val="일위대가"/>
      <sheetName val="운반중량"/>
      <sheetName val="수량계산"/>
      <sheetName val="수량계산 (2)"/>
      <sheetName val="자재표"/>
      <sheetName val="동원인원"/>
      <sheetName val="물가대비표"/>
      <sheetName val="예정공정"/>
      <sheetName val="중기사용"/>
      <sheetName val="노임단가"/>
      <sheetName val="결정의견서"/>
      <sheetName val="공사개요"/>
      <sheetName val="설계범위"/>
      <sheetName val="을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표지 (2)"/>
      <sheetName val="설계표지"/>
      <sheetName val="일반시방"/>
      <sheetName val="기술시방"/>
      <sheetName val="산출내역"/>
      <sheetName val="원가계산"/>
      <sheetName val="일위집계"/>
      <sheetName val="일위대가"/>
      <sheetName val="운반중량"/>
      <sheetName val="수량계산"/>
      <sheetName val="수량계산 (2)"/>
      <sheetName val="자재표"/>
      <sheetName val="동원인원"/>
      <sheetName val="물가대비표"/>
      <sheetName val="예정공정"/>
      <sheetName val="중기사용"/>
      <sheetName val="노임단가"/>
      <sheetName val="결정의견서"/>
      <sheetName val="공사개요"/>
      <sheetName val="설계범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총괄원가)"/>
      <sheetName val="초원가"/>
      <sheetName val="중원가"/>
      <sheetName val="초갑지"/>
      <sheetName val="중갑지"/>
      <sheetName val="고갑지"/>
      <sheetName val="초등을지"/>
      <sheetName val="중등을지"/>
      <sheetName val="초중고통신일위대가"/>
      <sheetName val="물가대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메뉴"/>
      <sheetName val="내역"/>
      <sheetName val="원가"/>
      <sheetName val="설계내역"/>
      <sheetName val="집행표지"/>
      <sheetName val="표지내역"/>
      <sheetName val="내역서"/>
    </sheetNames>
    <sheetDataSet>
      <sheetData sheetId="0">
        <row r="25">
          <cell r="D25">
            <v>60927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원가계산 (2)"/>
      <sheetName val="시중노임"/>
      <sheetName val="장비중량"/>
      <sheetName val="메뉴"/>
    </sheetNames>
    <sheetDataSet>
      <sheetData sheetId="0"/>
      <sheetData sheetId="1"/>
      <sheetData sheetId="2" refreshError="1"/>
      <sheetData sheetId="3"/>
      <sheetData sheetId="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 집계표"/>
      <sheetName val="일위단가"/>
    </sheetNames>
    <sheetDataSet>
      <sheetData sheetId="0">
        <row r="3">
          <cell r="B3" t="str">
            <v>기계(터파기)</v>
          </cell>
        </row>
      </sheetData>
      <sheetData sheetId="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 집계표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대총괄표"/>
      <sheetName val="내역서1"/>
      <sheetName val="자재단가 비교"/>
      <sheetName val="EP0618"/>
    </sheetNames>
    <sheetDataSet>
      <sheetData sheetId="0" refreshError="1"/>
      <sheetData sheetId="1"/>
      <sheetData sheetId="2"/>
      <sheetData sheetId="3"/>
      <sheetData sheetId="4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laroux"/>
      <sheetName val="내역서1"/>
      <sheetName val="공량"/>
      <sheetName val="내역서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가격대비"/>
      <sheetName val="배관산출"/>
      <sheetName val="laroux"/>
      <sheetName val="내역서1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격비교-형석"/>
      <sheetName val="을지"/>
      <sheetName val="손익분석"/>
      <sheetName val="내역서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"/>
      <sheetName val="설계설명"/>
      <sheetName val="일반시방"/>
      <sheetName val="기술시방"/>
      <sheetName val="예정공정"/>
      <sheetName val="총괄집계표"/>
      <sheetName val="산출내역서"/>
      <sheetName val="원가계산"/>
      <sheetName val="비교내역서"/>
      <sheetName val="일위집계"/>
      <sheetName val="일위대가"/>
      <sheetName val="운반중량"/>
      <sheetName val="반입자재"/>
      <sheetName val="수량계산서"/>
      <sheetName val="물가대비"/>
      <sheetName val="노임단가"/>
      <sheetName val="손익분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laroux"/>
      <sheetName val="내역서"/>
      <sheetName val="물가대비"/>
      <sheetName val="총괄-표지"/>
      <sheetName val="인건-측정"/>
      <sheetName val="노임단가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거래명세표"/>
      <sheetName val="입력정보"/>
      <sheetName val="L-data"/>
      <sheetName val="품목현황"/>
      <sheetName val="출고대장"/>
      <sheetName val="사용법"/>
      <sheetName val="인건-측정"/>
    </sheetNames>
    <sheetDataSet>
      <sheetData sheetId="0"/>
      <sheetData sheetId="1"/>
      <sheetData sheetId="2"/>
      <sheetData sheetId="3">
        <row r="2">
          <cell r="A2" t="str">
            <v>L001</v>
          </cell>
        </row>
      </sheetData>
      <sheetData sheetId="4"/>
      <sheetData sheetId="5"/>
      <sheetData sheetId="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품목현황"/>
    </sheetNames>
    <sheetDataSet>
      <sheetData sheetId="0"/>
      <sheetData sheetId="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횡배수관토공수량"/>
      <sheetName val="한티"/>
    </sheetNames>
    <definedNames>
      <definedName name="Macro12"/>
    </defined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0226 패션MESA빌딩"/>
    </sheetNames>
    <definedNames>
      <definedName name="han_code"/>
    </defined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이틀"/>
      <sheetName val="집계"/>
      <sheetName val="제수집계"/>
      <sheetName val="제수"/>
      <sheetName val="환기(1)"/>
      <sheetName val="공기집계"/>
      <sheetName val="공기"/>
      <sheetName val="환기(2)"/>
      <sheetName val="이토집계"/>
      <sheetName val="이토"/>
      <sheetName val="관보호"/>
      <sheetName val="4 구조물공"/>
    </sheetNames>
    <definedNames>
      <definedName name="han_cod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수"/>
      <sheetName val="공기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0226 패션MESA빌딩"/>
    </sheetNames>
    <definedNames>
      <definedName name="han_code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3"/>
      <sheetName val="Module4"/>
      <sheetName val="1"/>
      <sheetName val="도움말"/>
      <sheetName val="사용설명"/>
      <sheetName val="기타경비산출근거"/>
      <sheetName val="갑지"/>
      <sheetName val="원가계산기준"/>
      <sheetName val="갑지인쇄"/>
      <sheetName val="공사비내역서"/>
      <sheetName val="일반자재단가"/>
      <sheetName val="중기가격"/>
      <sheetName val="중기산출"/>
      <sheetName val="노임단가"/>
      <sheetName val="시중노임인쇄"/>
      <sheetName val="Dialog2"/>
      <sheetName val="TW"/>
      <sheetName val="BW"/>
      <sheetName val="UW"/>
      <sheetName val="GJ"/>
      <sheetName val="PJ"/>
      <sheetName val="BD"/>
      <sheetName val="CODE"/>
      <sheetName val="Dialog4"/>
      <sheetName val="Dialog5"/>
      <sheetName val="Dialog6"/>
      <sheetName val="Dialog7"/>
      <sheetName val="Dialog8"/>
      <sheetName val="Dialog9"/>
      <sheetName val="Dialog10"/>
      <sheetName val="목록보기"/>
      <sheetName val="초기"/>
      <sheetName val="토공목차"/>
      <sheetName val="법면목차"/>
      <sheetName val="배수공목차"/>
      <sheetName val="구조물공목차"/>
      <sheetName val="포장공목차"/>
      <sheetName val="부대공목차"/>
      <sheetName val="토공"/>
      <sheetName val="법면"/>
      <sheetName val="배수공1"/>
      <sheetName val="포장공"/>
      <sheetName val="구조물공"/>
      <sheetName val="부대공"/>
      <sheetName val="중기일위대가"/>
      <sheetName val="중기일위대가목록인쇄"/>
      <sheetName val="예정공정표"/>
      <sheetName val="일위대가표"/>
      <sheetName val="건설내역"/>
    </sheetNames>
    <definedNames>
      <definedName name="han_code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25">
          <cell r="I25">
            <v>18629</v>
          </cell>
        </row>
      </sheetData>
      <sheetData sheetId="45"/>
      <sheetData sheetId="46"/>
      <sheetData sheetId="47"/>
      <sheetData sheetId="48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4-01T09:15:10.474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1,'716'0,"-697"1,1 1,36 8,-35-5,0-1,26 1,8-4,-23-1,0 1,0 1,40 9,-26-4,0-1,0-3,0-2,50-5,11 1,-56 3,1 2,83 13,-100-10,61 2,-63-6,-1 1,47 9,-50-5,48 2,-46-6,43 9,-41-6,0-1,0-2,64-4,40 3,-65 12,-53-8,0-1,30 1,56-4,-52-2,-1 2,83 13,-71-5,1-4,0-2,66-7,-7 2,1332 2,-1436-2,0 0,35-8,-34 6,1 0,24-1,672 3,-350 5,2673-3,-3009 1,56 11,-56-6,54 2,2274-7,-1121-3,3523 2,-4741-2,-1 0,34-8,-32 6,0 0,24-1,3 1,90-19,-95 14,1 2,74-4,-71 7,-30-1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4-01T09:15:10.475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0 240,'531'0,"-512"-2,1 0,36-8,-36 5,2 1,25-1,636 3,-333 5,-222-1,140-5,-197-10,-51 9,0 0,28-1,669 3,-349 5,1616-3,-1952 1,56 11,-56-6,55 2,1077-9,-1134 2,59 12,-58-8,57 4,-84-9,45 0,0 2,61 10,-68-6,60 1,-59-5,61 10,-61-6,87 1,-86-6,83 11,-62-3,1-4,128-6,-70-1,961 2,-1065-2,1 0,33-8,-32 6,0 0,24-1,95 7,62-4,-132-11,-52 8,0 2,30-3,41 6,-53 1,0-1,1-2,63-12,-73 9,1 1,0 2,54 2,-53 1,0-1,0-2,44-7,-9-1,1 3,0 2,110 8,-46 0,-85-5,54-10,-55 6,59-2,2860 10,-2943-4,-1 0,37-8,-35 5,0 1,27-1,387 4,-208 3,-207-4,0 0,35-8,-34 6,1 0,24-1,301 4,-164 3,-163-4,1 0,33-8,-32 6,0 0,24-1,671 3,-349 5,-322-3,0-2,74-13,-85 10,61-2,-63 6,-1-1,47-9,52-17,-102 23,0 2,0 0,0 2,39 3,56-2,-53-13,-51 9,0 0,27-1,244 6,-268-1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keea.or.kr/coop/main/damage.d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view="pageBreakPreview" zoomScaleNormal="100" zoomScaleSheetLayoutView="100" workbookViewId="0">
      <selection activeCell="Q35" sqref="Q35"/>
    </sheetView>
  </sheetViews>
  <sheetFormatPr defaultRowHeight="13.5"/>
  <cols>
    <col min="1" max="1" width="5.77734375" style="259" customWidth="1"/>
    <col min="2" max="2" width="12.77734375" style="259" customWidth="1"/>
    <col min="3" max="3" width="5.77734375" style="259" customWidth="1"/>
    <col min="4" max="5" width="6.77734375" style="259" customWidth="1"/>
    <col min="6" max="6" width="5.77734375" style="259" customWidth="1"/>
    <col min="7" max="7" width="12.77734375" style="259" customWidth="1"/>
    <col min="8" max="8" width="5.77734375" style="259" customWidth="1"/>
    <col min="9" max="9" width="12.77734375" style="259" customWidth="1"/>
    <col min="10" max="10" width="3.44140625" style="259" customWidth="1"/>
    <col min="11" max="11" width="2.44140625" style="259" customWidth="1"/>
    <col min="12" max="12" width="4.33203125" style="259" customWidth="1"/>
    <col min="13" max="13" width="9.21875" style="259" customWidth="1"/>
    <col min="14" max="14" width="5.33203125" style="259" customWidth="1"/>
    <col min="15" max="15" width="11.44140625" style="259" customWidth="1"/>
    <col min="16" max="256" width="8.88671875" style="259"/>
    <col min="257" max="257" width="5.77734375" style="259" customWidth="1"/>
    <col min="258" max="258" width="12.77734375" style="259" customWidth="1"/>
    <col min="259" max="259" width="5.77734375" style="259" customWidth="1"/>
    <col min="260" max="261" width="6.77734375" style="259" customWidth="1"/>
    <col min="262" max="262" width="5.77734375" style="259" customWidth="1"/>
    <col min="263" max="263" width="12.77734375" style="259" customWidth="1"/>
    <col min="264" max="264" width="5.77734375" style="259" customWidth="1"/>
    <col min="265" max="265" width="12.77734375" style="259" customWidth="1"/>
    <col min="266" max="266" width="3.44140625" style="259" customWidth="1"/>
    <col min="267" max="267" width="2.44140625" style="259" customWidth="1"/>
    <col min="268" max="268" width="4.33203125" style="259" customWidth="1"/>
    <col min="269" max="269" width="9.21875" style="259" customWidth="1"/>
    <col min="270" max="270" width="5.33203125" style="259" customWidth="1"/>
    <col min="271" max="271" width="11.44140625" style="259" customWidth="1"/>
    <col min="272" max="512" width="8.88671875" style="259"/>
    <col min="513" max="513" width="5.77734375" style="259" customWidth="1"/>
    <col min="514" max="514" width="12.77734375" style="259" customWidth="1"/>
    <col min="515" max="515" width="5.77734375" style="259" customWidth="1"/>
    <col min="516" max="517" width="6.77734375" style="259" customWidth="1"/>
    <col min="518" max="518" width="5.77734375" style="259" customWidth="1"/>
    <col min="519" max="519" width="12.77734375" style="259" customWidth="1"/>
    <col min="520" max="520" width="5.77734375" style="259" customWidth="1"/>
    <col min="521" max="521" width="12.77734375" style="259" customWidth="1"/>
    <col min="522" max="522" width="3.44140625" style="259" customWidth="1"/>
    <col min="523" max="523" width="2.44140625" style="259" customWidth="1"/>
    <col min="524" max="524" width="4.33203125" style="259" customWidth="1"/>
    <col min="525" max="525" width="9.21875" style="259" customWidth="1"/>
    <col min="526" max="526" width="5.33203125" style="259" customWidth="1"/>
    <col min="527" max="527" width="11.44140625" style="259" customWidth="1"/>
    <col min="528" max="768" width="8.88671875" style="259"/>
    <col min="769" max="769" width="5.77734375" style="259" customWidth="1"/>
    <col min="770" max="770" width="12.77734375" style="259" customWidth="1"/>
    <col min="771" max="771" width="5.77734375" style="259" customWidth="1"/>
    <col min="772" max="773" width="6.77734375" style="259" customWidth="1"/>
    <col min="774" max="774" width="5.77734375" style="259" customWidth="1"/>
    <col min="775" max="775" width="12.77734375" style="259" customWidth="1"/>
    <col min="776" max="776" width="5.77734375" style="259" customWidth="1"/>
    <col min="777" max="777" width="12.77734375" style="259" customWidth="1"/>
    <col min="778" max="778" width="3.44140625" style="259" customWidth="1"/>
    <col min="779" max="779" width="2.44140625" style="259" customWidth="1"/>
    <col min="780" max="780" width="4.33203125" style="259" customWidth="1"/>
    <col min="781" max="781" width="9.21875" style="259" customWidth="1"/>
    <col min="782" max="782" width="5.33203125" style="259" customWidth="1"/>
    <col min="783" max="783" width="11.44140625" style="259" customWidth="1"/>
    <col min="784" max="1024" width="8.88671875" style="259"/>
    <col min="1025" max="1025" width="5.77734375" style="259" customWidth="1"/>
    <col min="1026" max="1026" width="12.77734375" style="259" customWidth="1"/>
    <col min="1027" max="1027" width="5.77734375" style="259" customWidth="1"/>
    <col min="1028" max="1029" width="6.77734375" style="259" customWidth="1"/>
    <col min="1030" max="1030" width="5.77734375" style="259" customWidth="1"/>
    <col min="1031" max="1031" width="12.77734375" style="259" customWidth="1"/>
    <col min="1032" max="1032" width="5.77734375" style="259" customWidth="1"/>
    <col min="1033" max="1033" width="12.77734375" style="259" customWidth="1"/>
    <col min="1034" max="1034" width="3.44140625" style="259" customWidth="1"/>
    <col min="1035" max="1035" width="2.44140625" style="259" customWidth="1"/>
    <col min="1036" max="1036" width="4.33203125" style="259" customWidth="1"/>
    <col min="1037" max="1037" width="9.21875" style="259" customWidth="1"/>
    <col min="1038" max="1038" width="5.33203125" style="259" customWidth="1"/>
    <col min="1039" max="1039" width="11.44140625" style="259" customWidth="1"/>
    <col min="1040" max="1280" width="8.88671875" style="259"/>
    <col min="1281" max="1281" width="5.77734375" style="259" customWidth="1"/>
    <col min="1282" max="1282" width="12.77734375" style="259" customWidth="1"/>
    <col min="1283" max="1283" width="5.77734375" style="259" customWidth="1"/>
    <col min="1284" max="1285" width="6.77734375" style="259" customWidth="1"/>
    <col min="1286" max="1286" width="5.77734375" style="259" customWidth="1"/>
    <col min="1287" max="1287" width="12.77734375" style="259" customWidth="1"/>
    <col min="1288" max="1288" width="5.77734375" style="259" customWidth="1"/>
    <col min="1289" max="1289" width="12.77734375" style="259" customWidth="1"/>
    <col min="1290" max="1290" width="3.44140625" style="259" customWidth="1"/>
    <col min="1291" max="1291" width="2.44140625" style="259" customWidth="1"/>
    <col min="1292" max="1292" width="4.33203125" style="259" customWidth="1"/>
    <col min="1293" max="1293" width="9.21875" style="259" customWidth="1"/>
    <col min="1294" max="1294" width="5.33203125" style="259" customWidth="1"/>
    <col min="1295" max="1295" width="11.44140625" style="259" customWidth="1"/>
    <col min="1296" max="1536" width="8.88671875" style="259"/>
    <col min="1537" max="1537" width="5.77734375" style="259" customWidth="1"/>
    <col min="1538" max="1538" width="12.77734375" style="259" customWidth="1"/>
    <col min="1539" max="1539" width="5.77734375" style="259" customWidth="1"/>
    <col min="1540" max="1541" width="6.77734375" style="259" customWidth="1"/>
    <col min="1542" max="1542" width="5.77734375" style="259" customWidth="1"/>
    <col min="1543" max="1543" width="12.77734375" style="259" customWidth="1"/>
    <col min="1544" max="1544" width="5.77734375" style="259" customWidth="1"/>
    <col min="1545" max="1545" width="12.77734375" style="259" customWidth="1"/>
    <col min="1546" max="1546" width="3.44140625" style="259" customWidth="1"/>
    <col min="1547" max="1547" width="2.44140625" style="259" customWidth="1"/>
    <col min="1548" max="1548" width="4.33203125" style="259" customWidth="1"/>
    <col min="1549" max="1549" width="9.21875" style="259" customWidth="1"/>
    <col min="1550" max="1550" width="5.33203125" style="259" customWidth="1"/>
    <col min="1551" max="1551" width="11.44140625" style="259" customWidth="1"/>
    <col min="1552" max="1792" width="8.88671875" style="259"/>
    <col min="1793" max="1793" width="5.77734375" style="259" customWidth="1"/>
    <col min="1794" max="1794" width="12.77734375" style="259" customWidth="1"/>
    <col min="1795" max="1795" width="5.77734375" style="259" customWidth="1"/>
    <col min="1796" max="1797" width="6.77734375" style="259" customWidth="1"/>
    <col min="1798" max="1798" width="5.77734375" style="259" customWidth="1"/>
    <col min="1799" max="1799" width="12.77734375" style="259" customWidth="1"/>
    <col min="1800" max="1800" width="5.77734375" style="259" customWidth="1"/>
    <col min="1801" max="1801" width="12.77734375" style="259" customWidth="1"/>
    <col min="1802" max="1802" width="3.44140625" style="259" customWidth="1"/>
    <col min="1803" max="1803" width="2.44140625" style="259" customWidth="1"/>
    <col min="1804" max="1804" width="4.33203125" style="259" customWidth="1"/>
    <col min="1805" max="1805" width="9.21875" style="259" customWidth="1"/>
    <col min="1806" max="1806" width="5.33203125" style="259" customWidth="1"/>
    <col min="1807" max="1807" width="11.44140625" style="259" customWidth="1"/>
    <col min="1808" max="2048" width="8.88671875" style="259"/>
    <col min="2049" max="2049" width="5.77734375" style="259" customWidth="1"/>
    <col min="2050" max="2050" width="12.77734375" style="259" customWidth="1"/>
    <col min="2051" max="2051" width="5.77734375" style="259" customWidth="1"/>
    <col min="2052" max="2053" width="6.77734375" style="259" customWidth="1"/>
    <col min="2054" max="2054" width="5.77734375" style="259" customWidth="1"/>
    <col min="2055" max="2055" width="12.77734375" style="259" customWidth="1"/>
    <col min="2056" max="2056" width="5.77734375" style="259" customWidth="1"/>
    <col min="2057" max="2057" width="12.77734375" style="259" customWidth="1"/>
    <col min="2058" max="2058" width="3.44140625" style="259" customWidth="1"/>
    <col min="2059" max="2059" width="2.44140625" style="259" customWidth="1"/>
    <col min="2060" max="2060" width="4.33203125" style="259" customWidth="1"/>
    <col min="2061" max="2061" width="9.21875" style="259" customWidth="1"/>
    <col min="2062" max="2062" width="5.33203125" style="259" customWidth="1"/>
    <col min="2063" max="2063" width="11.44140625" style="259" customWidth="1"/>
    <col min="2064" max="2304" width="8.88671875" style="259"/>
    <col min="2305" max="2305" width="5.77734375" style="259" customWidth="1"/>
    <col min="2306" max="2306" width="12.77734375" style="259" customWidth="1"/>
    <col min="2307" max="2307" width="5.77734375" style="259" customWidth="1"/>
    <col min="2308" max="2309" width="6.77734375" style="259" customWidth="1"/>
    <col min="2310" max="2310" width="5.77734375" style="259" customWidth="1"/>
    <col min="2311" max="2311" width="12.77734375" style="259" customWidth="1"/>
    <col min="2312" max="2312" width="5.77734375" style="259" customWidth="1"/>
    <col min="2313" max="2313" width="12.77734375" style="259" customWidth="1"/>
    <col min="2314" max="2314" width="3.44140625" style="259" customWidth="1"/>
    <col min="2315" max="2315" width="2.44140625" style="259" customWidth="1"/>
    <col min="2316" max="2316" width="4.33203125" style="259" customWidth="1"/>
    <col min="2317" max="2317" width="9.21875" style="259" customWidth="1"/>
    <col min="2318" max="2318" width="5.33203125" style="259" customWidth="1"/>
    <col min="2319" max="2319" width="11.44140625" style="259" customWidth="1"/>
    <col min="2320" max="2560" width="8.88671875" style="259"/>
    <col min="2561" max="2561" width="5.77734375" style="259" customWidth="1"/>
    <col min="2562" max="2562" width="12.77734375" style="259" customWidth="1"/>
    <col min="2563" max="2563" width="5.77734375" style="259" customWidth="1"/>
    <col min="2564" max="2565" width="6.77734375" style="259" customWidth="1"/>
    <col min="2566" max="2566" width="5.77734375" style="259" customWidth="1"/>
    <col min="2567" max="2567" width="12.77734375" style="259" customWidth="1"/>
    <col min="2568" max="2568" width="5.77734375" style="259" customWidth="1"/>
    <col min="2569" max="2569" width="12.77734375" style="259" customWidth="1"/>
    <col min="2570" max="2570" width="3.44140625" style="259" customWidth="1"/>
    <col min="2571" max="2571" width="2.44140625" style="259" customWidth="1"/>
    <col min="2572" max="2572" width="4.33203125" style="259" customWidth="1"/>
    <col min="2573" max="2573" width="9.21875" style="259" customWidth="1"/>
    <col min="2574" max="2574" width="5.33203125" style="259" customWidth="1"/>
    <col min="2575" max="2575" width="11.44140625" style="259" customWidth="1"/>
    <col min="2576" max="2816" width="8.88671875" style="259"/>
    <col min="2817" max="2817" width="5.77734375" style="259" customWidth="1"/>
    <col min="2818" max="2818" width="12.77734375" style="259" customWidth="1"/>
    <col min="2819" max="2819" width="5.77734375" style="259" customWidth="1"/>
    <col min="2820" max="2821" width="6.77734375" style="259" customWidth="1"/>
    <col min="2822" max="2822" width="5.77734375" style="259" customWidth="1"/>
    <col min="2823" max="2823" width="12.77734375" style="259" customWidth="1"/>
    <col min="2824" max="2824" width="5.77734375" style="259" customWidth="1"/>
    <col min="2825" max="2825" width="12.77734375" style="259" customWidth="1"/>
    <col min="2826" max="2826" width="3.44140625" style="259" customWidth="1"/>
    <col min="2827" max="2827" width="2.44140625" style="259" customWidth="1"/>
    <col min="2828" max="2828" width="4.33203125" style="259" customWidth="1"/>
    <col min="2829" max="2829" width="9.21875" style="259" customWidth="1"/>
    <col min="2830" max="2830" width="5.33203125" style="259" customWidth="1"/>
    <col min="2831" max="2831" width="11.44140625" style="259" customWidth="1"/>
    <col min="2832" max="3072" width="8.88671875" style="259"/>
    <col min="3073" max="3073" width="5.77734375" style="259" customWidth="1"/>
    <col min="3074" max="3074" width="12.77734375" style="259" customWidth="1"/>
    <col min="3075" max="3075" width="5.77734375" style="259" customWidth="1"/>
    <col min="3076" max="3077" width="6.77734375" style="259" customWidth="1"/>
    <col min="3078" max="3078" width="5.77734375" style="259" customWidth="1"/>
    <col min="3079" max="3079" width="12.77734375" style="259" customWidth="1"/>
    <col min="3080" max="3080" width="5.77734375" style="259" customWidth="1"/>
    <col min="3081" max="3081" width="12.77734375" style="259" customWidth="1"/>
    <col min="3082" max="3082" width="3.44140625" style="259" customWidth="1"/>
    <col min="3083" max="3083" width="2.44140625" style="259" customWidth="1"/>
    <col min="3084" max="3084" width="4.33203125" style="259" customWidth="1"/>
    <col min="3085" max="3085" width="9.21875" style="259" customWidth="1"/>
    <col min="3086" max="3086" width="5.33203125" style="259" customWidth="1"/>
    <col min="3087" max="3087" width="11.44140625" style="259" customWidth="1"/>
    <col min="3088" max="3328" width="8.88671875" style="259"/>
    <col min="3329" max="3329" width="5.77734375" style="259" customWidth="1"/>
    <col min="3330" max="3330" width="12.77734375" style="259" customWidth="1"/>
    <col min="3331" max="3331" width="5.77734375" style="259" customWidth="1"/>
    <col min="3332" max="3333" width="6.77734375" style="259" customWidth="1"/>
    <col min="3334" max="3334" width="5.77734375" style="259" customWidth="1"/>
    <col min="3335" max="3335" width="12.77734375" style="259" customWidth="1"/>
    <col min="3336" max="3336" width="5.77734375" style="259" customWidth="1"/>
    <col min="3337" max="3337" width="12.77734375" style="259" customWidth="1"/>
    <col min="3338" max="3338" width="3.44140625" style="259" customWidth="1"/>
    <col min="3339" max="3339" width="2.44140625" style="259" customWidth="1"/>
    <col min="3340" max="3340" width="4.33203125" style="259" customWidth="1"/>
    <col min="3341" max="3341" width="9.21875" style="259" customWidth="1"/>
    <col min="3342" max="3342" width="5.33203125" style="259" customWidth="1"/>
    <col min="3343" max="3343" width="11.44140625" style="259" customWidth="1"/>
    <col min="3344" max="3584" width="8.88671875" style="259"/>
    <col min="3585" max="3585" width="5.77734375" style="259" customWidth="1"/>
    <col min="3586" max="3586" width="12.77734375" style="259" customWidth="1"/>
    <col min="3587" max="3587" width="5.77734375" style="259" customWidth="1"/>
    <col min="3588" max="3589" width="6.77734375" style="259" customWidth="1"/>
    <col min="3590" max="3590" width="5.77734375" style="259" customWidth="1"/>
    <col min="3591" max="3591" width="12.77734375" style="259" customWidth="1"/>
    <col min="3592" max="3592" width="5.77734375" style="259" customWidth="1"/>
    <col min="3593" max="3593" width="12.77734375" style="259" customWidth="1"/>
    <col min="3594" max="3594" width="3.44140625" style="259" customWidth="1"/>
    <col min="3595" max="3595" width="2.44140625" style="259" customWidth="1"/>
    <col min="3596" max="3596" width="4.33203125" style="259" customWidth="1"/>
    <col min="3597" max="3597" width="9.21875" style="259" customWidth="1"/>
    <col min="3598" max="3598" width="5.33203125" style="259" customWidth="1"/>
    <col min="3599" max="3599" width="11.44140625" style="259" customWidth="1"/>
    <col min="3600" max="3840" width="8.88671875" style="259"/>
    <col min="3841" max="3841" width="5.77734375" style="259" customWidth="1"/>
    <col min="3842" max="3842" width="12.77734375" style="259" customWidth="1"/>
    <col min="3843" max="3843" width="5.77734375" style="259" customWidth="1"/>
    <col min="3844" max="3845" width="6.77734375" style="259" customWidth="1"/>
    <col min="3846" max="3846" width="5.77734375" style="259" customWidth="1"/>
    <col min="3847" max="3847" width="12.77734375" style="259" customWidth="1"/>
    <col min="3848" max="3848" width="5.77734375" style="259" customWidth="1"/>
    <col min="3849" max="3849" width="12.77734375" style="259" customWidth="1"/>
    <col min="3850" max="3850" width="3.44140625" style="259" customWidth="1"/>
    <col min="3851" max="3851" width="2.44140625" style="259" customWidth="1"/>
    <col min="3852" max="3852" width="4.33203125" style="259" customWidth="1"/>
    <col min="3853" max="3853" width="9.21875" style="259" customWidth="1"/>
    <col min="3854" max="3854" width="5.33203125" style="259" customWidth="1"/>
    <col min="3855" max="3855" width="11.44140625" style="259" customWidth="1"/>
    <col min="3856" max="4096" width="8.88671875" style="259"/>
    <col min="4097" max="4097" width="5.77734375" style="259" customWidth="1"/>
    <col min="4098" max="4098" width="12.77734375" style="259" customWidth="1"/>
    <col min="4099" max="4099" width="5.77734375" style="259" customWidth="1"/>
    <col min="4100" max="4101" width="6.77734375" style="259" customWidth="1"/>
    <col min="4102" max="4102" width="5.77734375" style="259" customWidth="1"/>
    <col min="4103" max="4103" width="12.77734375" style="259" customWidth="1"/>
    <col min="4104" max="4104" width="5.77734375" style="259" customWidth="1"/>
    <col min="4105" max="4105" width="12.77734375" style="259" customWidth="1"/>
    <col min="4106" max="4106" width="3.44140625" style="259" customWidth="1"/>
    <col min="4107" max="4107" width="2.44140625" style="259" customWidth="1"/>
    <col min="4108" max="4108" width="4.33203125" style="259" customWidth="1"/>
    <col min="4109" max="4109" width="9.21875" style="259" customWidth="1"/>
    <col min="4110" max="4110" width="5.33203125" style="259" customWidth="1"/>
    <col min="4111" max="4111" width="11.44140625" style="259" customWidth="1"/>
    <col min="4112" max="4352" width="8.88671875" style="259"/>
    <col min="4353" max="4353" width="5.77734375" style="259" customWidth="1"/>
    <col min="4354" max="4354" width="12.77734375" style="259" customWidth="1"/>
    <col min="4355" max="4355" width="5.77734375" style="259" customWidth="1"/>
    <col min="4356" max="4357" width="6.77734375" style="259" customWidth="1"/>
    <col min="4358" max="4358" width="5.77734375" style="259" customWidth="1"/>
    <col min="4359" max="4359" width="12.77734375" style="259" customWidth="1"/>
    <col min="4360" max="4360" width="5.77734375" style="259" customWidth="1"/>
    <col min="4361" max="4361" width="12.77734375" style="259" customWidth="1"/>
    <col min="4362" max="4362" width="3.44140625" style="259" customWidth="1"/>
    <col min="4363" max="4363" width="2.44140625" style="259" customWidth="1"/>
    <col min="4364" max="4364" width="4.33203125" style="259" customWidth="1"/>
    <col min="4365" max="4365" width="9.21875" style="259" customWidth="1"/>
    <col min="4366" max="4366" width="5.33203125" style="259" customWidth="1"/>
    <col min="4367" max="4367" width="11.44140625" style="259" customWidth="1"/>
    <col min="4368" max="4608" width="8.88671875" style="259"/>
    <col min="4609" max="4609" width="5.77734375" style="259" customWidth="1"/>
    <col min="4610" max="4610" width="12.77734375" style="259" customWidth="1"/>
    <col min="4611" max="4611" width="5.77734375" style="259" customWidth="1"/>
    <col min="4612" max="4613" width="6.77734375" style="259" customWidth="1"/>
    <col min="4614" max="4614" width="5.77734375" style="259" customWidth="1"/>
    <col min="4615" max="4615" width="12.77734375" style="259" customWidth="1"/>
    <col min="4616" max="4616" width="5.77734375" style="259" customWidth="1"/>
    <col min="4617" max="4617" width="12.77734375" style="259" customWidth="1"/>
    <col min="4618" max="4618" width="3.44140625" style="259" customWidth="1"/>
    <col min="4619" max="4619" width="2.44140625" style="259" customWidth="1"/>
    <col min="4620" max="4620" width="4.33203125" style="259" customWidth="1"/>
    <col min="4621" max="4621" width="9.21875" style="259" customWidth="1"/>
    <col min="4622" max="4622" width="5.33203125" style="259" customWidth="1"/>
    <col min="4623" max="4623" width="11.44140625" style="259" customWidth="1"/>
    <col min="4624" max="4864" width="8.88671875" style="259"/>
    <col min="4865" max="4865" width="5.77734375" style="259" customWidth="1"/>
    <col min="4866" max="4866" width="12.77734375" style="259" customWidth="1"/>
    <col min="4867" max="4867" width="5.77734375" style="259" customWidth="1"/>
    <col min="4868" max="4869" width="6.77734375" style="259" customWidth="1"/>
    <col min="4870" max="4870" width="5.77734375" style="259" customWidth="1"/>
    <col min="4871" max="4871" width="12.77734375" style="259" customWidth="1"/>
    <col min="4872" max="4872" width="5.77734375" style="259" customWidth="1"/>
    <col min="4873" max="4873" width="12.77734375" style="259" customWidth="1"/>
    <col min="4874" max="4874" width="3.44140625" style="259" customWidth="1"/>
    <col min="4875" max="4875" width="2.44140625" style="259" customWidth="1"/>
    <col min="4876" max="4876" width="4.33203125" style="259" customWidth="1"/>
    <col min="4877" max="4877" width="9.21875" style="259" customWidth="1"/>
    <col min="4878" max="4878" width="5.33203125" style="259" customWidth="1"/>
    <col min="4879" max="4879" width="11.44140625" style="259" customWidth="1"/>
    <col min="4880" max="5120" width="8.88671875" style="259"/>
    <col min="5121" max="5121" width="5.77734375" style="259" customWidth="1"/>
    <col min="5122" max="5122" width="12.77734375" style="259" customWidth="1"/>
    <col min="5123" max="5123" width="5.77734375" style="259" customWidth="1"/>
    <col min="5124" max="5125" width="6.77734375" style="259" customWidth="1"/>
    <col min="5126" max="5126" width="5.77734375" style="259" customWidth="1"/>
    <col min="5127" max="5127" width="12.77734375" style="259" customWidth="1"/>
    <col min="5128" max="5128" width="5.77734375" style="259" customWidth="1"/>
    <col min="5129" max="5129" width="12.77734375" style="259" customWidth="1"/>
    <col min="5130" max="5130" width="3.44140625" style="259" customWidth="1"/>
    <col min="5131" max="5131" width="2.44140625" style="259" customWidth="1"/>
    <col min="5132" max="5132" width="4.33203125" style="259" customWidth="1"/>
    <col min="5133" max="5133" width="9.21875" style="259" customWidth="1"/>
    <col min="5134" max="5134" width="5.33203125" style="259" customWidth="1"/>
    <col min="5135" max="5135" width="11.44140625" style="259" customWidth="1"/>
    <col min="5136" max="5376" width="8.88671875" style="259"/>
    <col min="5377" max="5377" width="5.77734375" style="259" customWidth="1"/>
    <col min="5378" max="5378" width="12.77734375" style="259" customWidth="1"/>
    <col min="5379" max="5379" width="5.77734375" style="259" customWidth="1"/>
    <col min="5380" max="5381" width="6.77734375" style="259" customWidth="1"/>
    <col min="5382" max="5382" width="5.77734375" style="259" customWidth="1"/>
    <col min="5383" max="5383" width="12.77734375" style="259" customWidth="1"/>
    <col min="5384" max="5384" width="5.77734375" style="259" customWidth="1"/>
    <col min="5385" max="5385" width="12.77734375" style="259" customWidth="1"/>
    <col min="5386" max="5386" width="3.44140625" style="259" customWidth="1"/>
    <col min="5387" max="5387" width="2.44140625" style="259" customWidth="1"/>
    <col min="5388" max="5388" width="4.33203125" style="259" customWidth="1"/>
    <col min="5389" max="5389" width="9.21875" style="259" customWidth="1"/>
    <col min="5390" max="5390" width="5.33203125" style="259" customWidth="1"/>
    <col min="5391" max="5391" width="11.44140625" style="259" customWidth="1"/>
    <col min="5392" max="5632" width="8.88671875" style="259"/>
    <col min="5633" max="5633" width="5.77734375" style="259" customWidth="1"/>
    <col min="5634" max="5634" width="12.77734375" style="259" customWidth="1"/>
    <col min="5635" max="5635" width="5.77734375" style="259" customWidth="1"/>
    <col min="5636" max="5637" width="6.77734375" style="259" customWidth="1"/>
    <col min="5638" max="5638" width="5.77734375" style="259" customWidth="1"/>
    <col min="5639" max="5639" width="12.77734375" style="259" customWidth="1"/>
    <col min="5640" max="5640" width="5.77734375" style="259" customWidth="1"/>
    <col min="5641" max="5641" width="12.77734375" style="259" customWidth="1"/>
    <col min="5642" max="5642" width="3.44140625" style="259" customWidth="1"/>
    <col min="5643" max="5643" width="2.44140625" style="259" customWidth="1"/>
    <col min="5644" max="5644" width="4.33203125" style="259" customWidth="1"/>
    <col min="5645" max="5645" width="9.21875" style="259" customWidth="1"/>
    <col min="5646" max="5646" width="5.33203125" style="259" customWidth="1"/>
    <col min="5647" max="5647" width="11.44140625" style="259" customWidth="1"/>
    <col min="5648" max="5888" width="8.88671875" style="259"/>
    <col min="5889" max="5889" width="5.77734375" style="259" customWidth="1"/>
    <col min="5890" max="5890" width="12.77734375" style="259" customWidth="1"/>
    <col min="5891" max="5891" width="5.77734375" style="259" customWidth="1"/>
    <col min="5892" max="5893" width="6.77734375" style="259" customWidth="1"/>
    <col min="5894" max="5894" width="5.77734375" style="259" customWidth="1"/>
    <col min="5895" max="5895" width="12.77734375" style="259" customWidth="1"/>
    <col min="5896" max="5896" width="5.77734375" style="259" customWidth="1"/>
    <col min="5897" max="5897" width="12.77734375" style="259" customWidth="1"/>
    <col min="5898" max="5898" width="3.44140625" style="259" customWidth="1"/>
    <col min="5899" max="5899" width="2.44140625" style="259" customWidth="1"/>
    <col min="5900" max="5900" width="4.33203125" style="259" customWidth="1"/>
    <col min="5901" max="5901" width="9.21875" style="259" customWidth="1"/>
    <col min="5902" max="5902" width="5.33203125" style="259" customWidth="1"/>
    <col min="5903" max="5903" width="11.44140625" style="259" customWidth="1"/>
    <col min="5904" max="6144" width="8.88671875" style="259"/>
    <col min="6145" max="6145" width="5.77734375" style="259" customWidth="1"/>
    <col min="6146" max="6146" width="12.77734375" style="259" customWidth="1"/>
    <col min="6147" max="6147" width="5.77734375" style="259" customWidth="1"/>
    <col min="6148" max="6149" width="6.77734375" style="259" customWidth="1"/>
    <col min="6150" max="6150" width="5.77734375" style="259" customWidth="1"/>
    <col min="6151" max="6151" width="12.77734375" style="259" customWidth="1"/>
    <col min="6152" max="6152" width="5.77734375" style="259" customWidth="1"/>
    <col min="6153" max="6153" width="12.77734375" style="259" customWidth="1"/>
    <col min="6154" max="6154" width="3.44140625" style="259" customWidth="1"/>
    <col min="6155" max="6155" width="2.44140625" style="259" customWidth="1"/>
    <col min="6156" max="6156" width="4.33203125" style="259" customWidth="1"/>
    <col min="6157" max="6157" width="9.21875" style="259" customWidth="1"/>
    <col min="6158" max="6158" width="5.33203125" style="259" customWidth="1"/>
    <col min="6159" max="6159" width="11.44140625" style="259" customWidth="1"/>
    <col min="6160" max="6400" width="8.88671875" style="259"/>
    <col min="6401" max="6401" width="5.77734375" style="259" customWidth="1"/>
    <col min="6402" max="6402" width="12.77734375" style="259" customWidth="1"/>
    <col min="6403" max="6403" width="5.77734375" style="259" customWidth="1"/>
    <col min="6404" max="6405" width="6.77734375" style="259" customWidth="1"/>
    <col min="6406" max="6406" width="5.77734375" style="259" customWidth="1"/>
    <col min="6407" max="6407" width="12.77734375" style="259" customWidth="1"/>
    <col min="6408" max="6408" width="5.77734375" style="259" customWidth="1"/>
    <col min="6409" max="6409" width="12.77734375" style="259" customWidth="1"/>
    <col min="6410" max="6410" width="3.44140625" style="259" customWidth="1"/>
    <col min="6411" max="6411" width="2.44140625" style="259" customWidth="1"/>
    <col min="6412" max="6412" width="4.33203125" style="259" customWidth="1"/>
    <col min="6413" max="6413" width="9.21875" style="259" customWidth="1"/>
    <col min="6414" max="6414" width="5.33203125" style="259" customWidth="1"/>
    <col min="6415" max="6415" width="11.44140625" style="259" customWidth="1"/>
    <col min="6416" max="6656" width="8.88671875" style="259"/>
    <col min="6657" max="6657" width="5.77734375" style="259" customWidth="1"/>
    <col min="6658" max="6658" width="12.77734375" style="259" customWidth="1"/>
    <col min="6659" max="6659" width="5.77734375" style="259" customWidth="1"/>
    <col min="6660" max="6661" width="6.77734375" style="259" customWidth="1"/>
    <col min="6662" max="6662" width="5.77734375" style="259" customWidth="1"/>
    <col min="6663" max="6663" width="12.77734375" style="259" customWidth="1"/>
    <col min="6664" max="6664" width="5.77734375" style="259" customWidth="1"/>
    <col min="6665" max="6665" width="12.77734375" style="259" customWidth="1"/>
    <col min="6666" max="6666" width="3.44140625" style="259" customWidth="1"/>
    <col min="6667" max="6667" width="2.44140625" style="259" customWidth="1"/>
    <col min="6668" max="6668" width="4.33203125" style="259" customWidth="1"/>
    <col min="6669" max="6669" width="9.21875" style="259" customWidth="1"/>
    <col min="6670" max="6670" width="5.33203125" style="259" customWidth="1"/>
    <col min="6671" max="6671" width="11.44140625" style="259" customWidth="1"/>
    <col min="6672" max="6912" width="8.88671875" style="259"/>
    <col min="6913" max="6913" width="5.77734375" style="259" customWidth="1"/>
    <col min="6914" max="6914" width="12.77734375" style="259" customWidth="1"/>
    <col min="6915" max="6915" width="5.77734375" style="259" customWidth="1"/>
    <col min="6916" max="6917" width="6.77734375" style="259" customWidth="1"/>
    <col min="6918" max="6918" width="5.77734375" style="259" customWidth="1"/>
    <col min="6919" max="6919" width="12.77734375" style="259" customWidth="1"/>
    <col min="6920" max="6920" width="5.77734375" style="259" customWidth="1"/>
    <col min="6921" max="6921" width="12.77734375" style="259" customWidth="1"/>
    <col min="6922" max="6922" width="3.44140625" style="259" customWidth="1"/>
    <col min="6923" max="6923" width="2.44140625" style="259" customWidth="1"/>
    <col min="6924" max="6924" width="4.33203125" style="259" customWidth="1"/>
    <col min="6925" max="6925" width="9.21875" style="259" customWidth="1"/>
    <col min="6926" max="6926" width="5.33203125" style="259" customWidth="1"/>
    <col min="6927" max="6927" width="11.44140625" style="259" customWidth="1"/>
    <col min="6928" max="7168" width="8.88671875" style="259"/>
    <col min="7169" max="7169" width="5.77734375" style="259" customWidth="1"/>
    <col min="7170" max="7170" width="12.77734375" style="259" customWidth="1"/>
    <col min="7171" max="7171" width="5.77734375" style="259" customWidth="1"/>
    <col min="7172" max="7173" width="6.77734375" style="259" customWidth="1"/>
    <col min="7174" max="7174" width="5.77734375" style="259" customWidth="1"/>
    <col min="7175" max="7175" width="12.77734375" style="259" customWidth="1"/>
    <col min="7176" max="7176" width="5.77734375" style="259" customWidth="1"/>
    <col min="7177" max="7177" width="12.77734375" style="259" customWidth="1"/>
    <col min="7178" max="7178" width="3.44140625" style="259" customWidth="1"/>
    <col min="7179" max="7179" width="2.44140625" style="259" customWidth="1"/>
    <col min="7180" max="7180" width="4.33203125" style="259" customWidth="1"/>
    <col min="7181" max="7181" width="9.21875" style="259" customWidth="1"/>
    <col min="7182" max="7182" width="5.33203125" style="259" customWidth="1"/>
    <col min="7183" max="7183" width="11.44140625" style="259" customWidth="1"/>
    <col min="7184" max="7424" width="8.88671875" style="259"/>
    <col min="7425" max="7425" width="5.77734375" style="259" customWidth="1"/>
    <col min="7426" max="7426" width="12.77734375" style="259" customWidth="1"/>
    <col min="7427" max="7427" width="5.77734375" style="259" customWidth="1"/>
    <col min="7428" max="7429" width="6.77734375" style="259" customWidth="1"/>
    <col min="7430" max="7430" width="5.77734375" style="259" customWidth="1"/>
    <col min="7431" max="7431" width="12.77734375" style="259" customWidth="1"/>
    <col min="7432" max="7432" width="5.77734375" style="259" customWidth="1"/>
    <col min="7433" max="7433" width="12.77734375" style="259" customWidth="1"/>
    <col min="7434" max="7434" width="3.44140625" style="259" customWidth="1"/>
    <col min="7435" max="7435" width="2.44140625" style="259" customWidth="1"/>
    <col min="7436" max="7436" width="4.33203125" style="259" customWidth="1"/>
    <col min="7437" max="7437" width="9.21875" style="259" customWidth="1"/>
    <col min="7438" max="7438" width="5.33203125" style="259" customWidth="1"/>
    <col min="7439" max="7439" width="11.44140625" style="259" customWidth="1"/>
    <col min="7440" max="7680" width="8.88671875" style="259"/>
    <col min="7681" max="7681" width="5.77734375" style="259" customWidth="1"/>
    <col min="7682" max="7682" width="12.77734375" style="259" customWidth="1"/>
    <col min="7683" max="7683" width="5.77734375" style="259" customWidth="1"/>
    <col min="7684" max="7685" width="6.77734375" style="259" customWidth="1"/>
    <col min="7686" max="7686" width="5.77734375" style="259" customWidth="1"/>
    <col min="7687" max="7687" width="12.77734375" style="259" customWidth="1"/>
    <col min="7688" max="7688" width="5.77734375" style="259" customWidth="1"/>
    <col min="7689" max="7689" width="12.77734375" style="259" customWidth="1"/>
    <col min="7690" max="7690" width="3.44140625" style="259" customWidth="1"/>
    <col min="7691" max="7691" width="2.44140625" style="259" customWidth="1"/>
    <col min="7692" max="7692" width="4.33203125" style="259" customWidth="1"/>
    <col min="7693" max="7693" width="9.21875" style="259" customWidth="1"/>
    <col min="7694" max="7694" width="5.33203125" style="259" customWidth="1"/>
    <col min="7695" max="7695" width="11.44140625" style="259" customWidth="1"/>
    <col min="7696" max="7936" width="8.88671875" style="259"/>
    <col min="7937" max="7937" width="5.77734375" style="259" customWidth="1"/>
    <col min="7938" max="7938" width="12.77734375" style="259" customWidth="1"/>
    <col min="7939" max="7939" width="5.77734375" style="259" customWidth="1"/>
    <col min="7940" max="7941" width="6.77734375" style="259" customWidth="1"/>
    <col min="7942" max="7942" width="5.77734375" style="259" customWidth="1"/>
    <col min="7943" max="7943" width="12.77734375" style="259" customWidth="1"/>
    <col min="7944" max="7944" width="5.77734375" style="259" customWidth="1"/>
    <col min="7945" max="7945" width="12.77734375" style="259" customWidth="1"/>
    <col min="7946" max="7946" width="3.44140625" style="259" customWidth="1"/>
    <col min="7947" max="7947" width="2.44140625" style="259" customWidth="1"/>
    <col min="7948" max="7948" width="4.33203125" style="259" customWidth="1"/>
    <col min="7949" max="7949" width="9.21875" style="259" customWidth="1"/>
    <col min="7950" max="7950" width="5.33203125" style="259" customWidth="1"/>
    <col min="7951" max="7951" width="11.44140625" style="259" customWidth="1"/>
    <col min="7952" max="8192" width="8.88671875" style="259"/>
    <col min="8193" max="8193" width="5.77734375" style="259" customWidth="1"/>
    <col min="8194" max="8194" width="12.77734375" style="259" customWidth="1"/>
    <col min="8195" max="8195" width="5.77734375" style="259" customWidth="1"/>
    <col min="8196" max="8197" width="6.77734375" style="259" customWidth="1"/>
    <col min="8198" max="8198" width="5.77734375" style="259" customWidth="1"/>
    <col min="8199" max="8199" width="12.77734375" style="259" customWidth="1"/>
    <col min="8200" max="8200" width="5.77734375" style="259" customWidth="1"/>
    <col min="8201" max="8201" width="12.77734375" style="259" customWidth="1"/>
    <col min="8202" max="8202" width="3.44140625" style="259" customWidth="1"/>
    <col min="8203" max="8203" width="2.44140625" style="259" customWidth="1"/>
    <col min="8204" max="8204" width="4.33203125" style="259" customWidth="1"/>
    <col min="8205" max="8205" width="9.21875" style="259" customWidth="1"/>
    <col min="8206" max="8206" width="5.33203125" style="259" customWidth="1"/>
    <col min="8207" max="8207" width="11.44140625" style="259" customWidth="1"/>
    <col min="8208" max="8448" width="8.88671875" style="259"/>
    <col min="8449" max="8449" width="5.77734375" style="259" customWidth="1"/>
    <col min="8450" max="8450" width="12.77734375" style="259" customWidth="1"/>
    <col min="8451" max="8451" width="5.77734375" style="259" customWidth="1"/>
    <col min="8452" max="8453" width="6.77734375" style="259" customWidth="1"/>
    <col min="8454" max="8454" width="5.77734375" style="259" customWidth="1"/>
    <col min="8455" max="8455" width="12.77734375" style="259" customWidth="1"/>
    <col min="8456" max="8456" width="5.77734375" style="259" customWidth="1"/>
    <col min="8457" max="8457" width="12.77734375" style="259" customWidth="1"/>
    <col min="8458" max="8458" width="3.44140625" style="259" customWidth="1"/>
    <col min="8459" max="8459" width="2.44140625" style="259" customWidth="1"/>
    <col min="8460" max="8460" width="4.33203125" style="259" customWidth="1"/>
    <col min="8461" max="8461" width="9.21875" style="259" customWidth="1"/>
    <col min="8462" max="8462" width="5.33203125" style="259" customWidth="1"/>
    <col min="8463" max="8463" width="11.44140625" style="259" customWidth="1"/>
    <col min="8464" max="8704" width="8.88671875" style="259"/>
    <col min="8705" max="8705" width="5.77734375" style="259" customWidth="1"/>
    <col min="8706" max="8706" width="12.77734375" style="259" customWidth="1"/>
    <col min="8707" max="8707" width="5.77734375" style="259" customWidth="1"/>
    <col min="8708" max="8709" width="6.77734375" style="259" customWidth="1"/>
    <col min="8710" max="8710" width="5.77734375" style="259" customWidth="1"/>
    <col min="8711" max="8711" width="12.77734375" style="259" customWidth="1"/>
    <col min="8712" max="8712" width="5.77734375" style="259" customWidth="1"/>
    <col min="8713" max="8713" width="12.77734375" style="259" customWidth="1"/>
    <col min="8714" max="8714" width="3.44140625" style="259" customWidth="1"/>
    <col min="8715" max="8715" width="2.44140625" style="259" customWidth="1"/>
    <col min="8716" max="8716" width="4.33203125" style="259" customWidth="1"/>
    <col min="8717" max="8717" width="9.21875" style="259" customWidth="1"/>
    <col min="8718" max="8718" width="5.33203125" style="259" customWidth="1"/>
    <col min="8719" max="8719" width="11.44140625" style="259" customWidth="1"/>
    <col min="8720" max="8960" width="8.88671875" style="259"/>
    <col min="8961" max="8961" width="5.77734375" style="259" customWidth="1"/>
    <col min="8962" max="8962" width="12.77734375" style="259" customWidth="1"/>
    <col min="8963" max="8963" width="5.77734375" style="259" customWidth="1"/>
    <col min="8964" max="8965" width="6.77734375" style="259" customWidth="1"/>
    <col min="8966" max="8966" width="5.77734375" style="259" customWidth="1"/>
    <col min="8967" max="8967" width="12.77734375" style="259" customWidth="1"/>
    <col min="8968" max="8968" width="5.77734375" style="259" customWidth="1"/>
    <col min="8969" max="8969" width="12.77734375" style="259" customWidth="1"/>
    <col min="8970" max="8970" width="3.44140625" style="259" customWidth="1"/>
    <col min="8971" max="8971" width="2.44140625" style="259" customWidth="1"/>
    <col min="8972" max="8972" width="4.33203125" style="259" customWidth="1"/>
    <col min="8973" max="8973" width="9.21875" style="259" customWidth="1"/>
    <col min="8974" max="8974" width="5.33203125" style="259" customWidth="1"/>
    <col min="8975" max="8975" width="11.44140625" style="259" customWidth="1"/>
    <col min="8976" max="9216" width="8.88671875" style="259"/>
    <col min="9217" max="9217" width="5.77734375" style="259" customWidth="1"/>
    <col min="9218" max="9218" width="12.77734375" style="259" customWidth="1"/>
    <col min="9219" max="9219" width="5.77734375" style="259" customWidth="1"/>
    <col min="9220" max="9221" width="6.77734375" style="259" customWidth="1"/>
    <col min="9222" max="9222" width="5.77734375" style="259" customWidth="1"/>
    <col min="9223" max="9223" width="12.77734375" style="259" customWidth="1"/>
    <col min="9224" max="9224" width="5.77734375" style="259" customWidth="1"/>
    <col min="9225" max="9225" width="12.77734375" style="259" customWidth="1"/>
    <col min="9226" max="9226" width="3.44140625" style="259" customWidth="1"/>
    <col min="9227" max="9227" width="2.44140625" style="259" customWidth="1"/>
    <col min="9228" max="9228" width="4.33203125" style="259" customWidth="1"/>
    <col min="9229" max="9229" width="9.21875" style="259" customWidth="1"/>
    <col min="9230" max="9230" width="5.33203125" style="259" customWidth="1"/>
    <col min="9231" max="9231" width="11.44140625" style="259" customWidth="1"/>
    <col min="9232" max="9472" width="8.88671875" style="259"/>
    <col min="9473" max="9473" width="5.77734375" style="259" customWidth="1"/>
    <col min="9474" max="9474" width="12.77734375" style="259" customWidth="1"/>
    <col min="9475" max="9475" width="5.77734375" style="259" customWidth="1"/>
    <col min="9476" max="9477" width="6.77734375" style="259" customWidth="1"/>
    <col min="9478" max="9478" width="5.77734375" style="259" customWidth="1"/>
    <col min="9479" max="9479" width="12.77734375" style="259" customWidth="1"/>
    <col min="9480" max="9480" width="5.77734375" style="259" customWidth="1"/>
    <col min="9481" max="9481" width="12.77734375" style="259" customWidth="1"/>
    <col min="9482" max="9482" width="3.44140625" style="259" customWidth="1"/>
    <col min="9483" max="9483" width="2.44140625" style="259" customWidth="1"/>
    <col min="9484" max="9484" width="4.33203125" style="259" customWidth="1"/>
    <col min="9485" max="9485" width="9.21875" style="259" customWidth="1"/>
    <col min="9486" max="9486" width="5.33203125" style="259" customWidth="1"/>
    <col min="9487" max="9487" width="11.44140625" style="259" customWidth="1"/>
    <col min="9488" max="9728" width="8.88671875" style="259"/>
    <col min="9729" max="9729" width="5.77734375" style="259" customWidth="1"/>
    <col min="9730" max="9730" width="12.77734375" style="259" customWidth="1"/>
    <col min="9731" max="9731" width="5.77734375" style="259" customWidth="1"/>
    <col min="9732" max="9733" width="6.77734375" style="259" customWidth="1"/>
    <col min="9734" max="9734" width="5.77734375" style="259" customWidth="1"/>
    <col min="9735" max="9735" width="12.77734375" style="259" customWidth="1"/>
    <col min="9736" max="9736" width="5.77734375" style="259" customWidth="1"/>
    <col min="9737" max="9737" width="12.77734375" style="259" customWidth="1"/>
    <col min="9738" max="9738" width="3.44140625" style="259" customWidth="1"/>
    <col min="9739" max="9739" width="2.44140625" style="259" customWidth="1"/>
    <col min="9740" max="9740" width="4.33203125" style="259" customWidth="1"/>
    <col min="9741" max="9741" width="9.21875" style="259" customWidth="1"/>
    <col min="9742" max="9742" width="5.33203125" style="259" customWidth="1"/>
    <col min="9743" max="9743" width="11.44140625" style="259" customWidth="1"/>
    <col min="9744" max="9984" width="8.88671875" style="259"/>
    <col min="9985" max="9985" width="5.77734375" style="259" customWidth="1"/>
    <col min="9986" max="9986" width="12.77734375" style="259" customWidth="1"/>
    <col min="9987" max="9987" width="5.77734375" style="259" customWidth="1"/>
    <col min="9988" max="9989" width="6.77734375" style="259" customWidth="1"/>
    <col min="9990" max="9990" width="5.77734375" style="259" customWidth="1"/>
    <col min="9991" max="9991" width="12.77734375" style="259" customWidth="1"/>
    <col min="9992" max="9992" width="5.77734375" style="259" customWidth="1"/>
    <col min="9993" max="9993" width="12.77734375" style="259" customWidth="1"/>
    <col min="9994" max="9994" width="3.44140625" style="259" customWidth="1"/>
    <col min="9995" max="9995" width="2.44140625" style="259" customWidth="1"/>
    <col min="9996" max="9996" width="4.33203125" style="259" customWidth="1"/>
    <col min="9997" max="9997" width="9.21875" style="259" customWidth="1"/>
    <col min="9998" max="9998" width="5.33203125" style="259" customWidth="1"/>
    <col min="9999" max="9999" width="11.44140625" style="259" customWidth="1"/>
    <col min="10000" max="10240" width="8.88671875" style="259"/>
    <col min="10241" max="10241" width="5.77734375" style="259" customWidth="1"/>
    <col min="10242" max="10242" width="12.77734375" style="259" customWidth="1"/>
    <col min="10243" max="10243" width="5.77734375" style="259" customWidth="1"/>
    <col min="10244" max="10245" width="6.77734375" style="259" customWidth="1"/>
    <col min="10246" max="10246" width="5.77734375" style="259" customWidth="1"/>
    <col min="10247" max="10247" width="12.77734375" style="259" customWidth="1"/>
    <col min="10248" max="10248" width="5.77734375" style="259" customWidth="1"/>
    <col min="10249" max="10249" width="12.77734375" style="259" customWidth="1"/>
    <col min="10250" max="10250" width="3.44140625" style="259" customWidth="1"/>
    <col min="10251" max="10251" width="2.44140625" style="259" customWidth="1"/>
    <col min="10252" max="10252" width="4.33203125" style="259" customWidth="1"/>
    <col min="10253" max="10253" width="9.21875" style="259" customWidth="1"/>
    <col min="10254" max="10254" width="5.33203125" style="259" customWidth="1"/>
    <col min="10255" max="10255" width="11.44140625" style="259" customWidth="1"/>
    <col min="10256" max="10496" width="8.88671875" style="259"/>
    <col min="10497" max="10497" width="5.77734375" style="259" customWidth="1"/>
    <col min="10498" max="10498" width="12.77734375" style="259" customWidth="1"/>
    <col min="10499" max="10499" width="5.77734375" style="259" customWidth="1"/>
    <col min="10500" max="10501" width="6.77734375" style="259" customWidth="1"/>
    <col min="10502" max="10502" width="5.77734375" style="259" customWidth="1"/>
    <col min="10503" max="10503" width="12.77734375" style="259" customWidth="1"/>
    <col min="10504" max="10504" width="5.77734375" style="259" customWidth="1"/>
    <col min="10505" max="10505" width="12.77734375" style="259" customWidth="1"/>
    <col min="10506" max="10506" width="3.44140625" style="259" customWidth="1"/>
    <col min="10507" max="10507" width="2.44140625" style="259" customWidth="1"/>
    <col min="10508" max="10508" width="4.33203125" style="259" customWidth="1"/>
    <col min="10509" max="10509" width="9.21875" style="259" customWidth="1"/>
    <col min="10510" max="10510" width="5.33203125" style="259" customWidth="1"/>
    <col min="10511" max="10511" width="11.44140625" style="259" customWidth="1"/>
    <col min="10512" max="10752" width="8.88671875" style="259"/>
    <col min="10753" max="10753" width="5.77734375" style="259" customWidth="1"/>
    <col min="10754" max="10754" width="12.77734375" style="259" customWidth="1"/>
    <col min="10755" max="10755" width="5.77734375" style="259" customWidth="1"/>
    <col min="10756" max="10757" width="6.77734375" style="259" customWidth="1"/>
    <col min="10758" max="10758" width="5.77734375" style="259" customWidth="1"/>
    <col min="10759" max="10759" width="12.77734375" style="259" customWidth="1"/>
    <col min="10760" max="10760" width="5.77734375" style="259" customWidth="1"/>
    <col min="10761" max="10761" width="12.77734375" style="259" customWidth="1"/>
    <col min="10762" max="10762" width="3.44140625" style="259" customWidth="1"/>
    <col min="10763" max="10763" width="2.44140625" style="259" customWidth="1"/>
    <col min="10764" max="10764" width="4.33203125" style="259" customWidth="1"/>
    <col min="10765" max="10765" width="9.21875" style="259" customWidth="1"/>
    <col min="10766" max="10766" width="5.33203125" style="259" customWidth="1"/>
    <col min="10767" max="10767" width="11.44140625" style="259" customWidth="1"/>
    <col min="10768" max="11008" width="8.88671875" style="259"/>
    <col min="11009" max="11009" width="5.77734375" style="259" customWidth="1"/>
    <col min="11010" max="11010" width="12.77734375" style="259" customWidth="1"/>
    <col min="11011" max="11011" width="5.77734375" style="259" customWidth="1"/>
    <col min="11012" max="11013" width="6.77734375" style="259" customWidth="1"/>
    <col min="11014" max="11014" width="5.77734375" style="259" customWidth="1"/>
    <col min="11015" max="11015" width="12.77734375" style="259" customWidth="1"/>
    <col min="11016" max="11016" width="5.77734375" style="259" customWidth="1"/>
    <col min="11017" max="11017" width="12.77734375" style="259" customWidth="1"/>
    <col min="11018" max="11018" width="3.44140625" style="259" customWidth="1"/>
    <col min="11019" max="11019" width="2.44140625" style="259" customWidth="1"/>
    <col min="11020" max="11020" width="4.33203125" style="259" customWidth="1"/>
    <col min="11021" max="11021" width="9.21875" style="259" customWidth="1"/>
    <col min="11022" max="11022" width="5.33203125" style="259" customWidth="1"/>
    <col min="11023" max="11023" width="11.44140625" style="259" customWidth="1"/>
    <col min="11024" max="11264" width="8.88671875" style="259"/>
    <col min="11265" max="11265" width="5.77734375" style="259" customWidth="1"/>
    <col min="11266" max="11266" width="12.77734375" style="259" customWidth="1"/>
    <col min="11267" max="11267" width="5.77734375" style="259" customWidth="1"/>
    <col min="11268" max="11269" width="6.77734375" style="259" customWidth="1"/>
    <col min="11270" max="11270" width="5.77734375" style="259" customWidth="1"/>
    <col min="11271" max="11271" width="12.77734375" style="259" customWidth="1"/>
    <col min="11272" max="11272" width="5.77734375" style="259" customWidth="1"/>
    <col min="11273" max="11273" width="12.77734375" style="259" customWidth="1"/>
    <col min="11274" max="11274" width="3.44140625" style="259" customWidth="1"/>
    <col min="11275" max="11275" width="2.44140625" style="259" customWidth="1"/>
    <col min="11276" max="11276" width="4.33203125" style="259" customWidth="1"/>
    <col min="11277" max="11277" width="9.21875" style="259" customWidth="1"/>
    <col min="11278" max="11278" width="5.33203125" style="259" customWidth="1"/>
    <col min="11279" max="11279" width="11.44140625" style="259" customWidth="1"/>
    <col min="11280" max="11520" width="8.88671875" style="259"/>
    <col min="11521" max="11521" width="5.77734375" style="259" customWidth="1"/>
    <col min="11522" max="11522" width="12.77734375" style="259" customWidth="1"/>
    <col min="11523" max="11523" width="5.77734375" style="259" customWidth="1"/>
    <col min="11524" max="11525" width="6.77734375" style="259" customWidth="1"/>
    <col min="11526" max="11526" width="5.77734375" style="259" customWidth="1"/>
    <col min="11527" max="11527" width="12.77734375" style="259" customWidth="1"/>
    <col min="11528" max="11528" width="5.77734375" style="259" customWidth="1"/>
    <col min="11529" max="11529" width="12.77734375" style="259" customWidth="1"/>
    <col min="11530" max="11530" width="3.44140625" style="259" customWidth="1"/>
    <col min="11531" max="11531" width="2.44140625" style="259" customWidth="1"/>
    <col min="11532" max="11532" width="4.33203125" style="259" customWidth="1"/>
    <col min="11533" max="11533" width="9.21875" style="259" customWidth="1"/>
    <col min="11534" max="11534" width="5.33203125" style="259" customWidth="1"/>
    <col min="11535" max="11535" width="11.44140625" style="259" customWidth="1"/>
    <col min="11536" max="11776" width="8.88671875" style="259"/>
    <col min="11777" max="11777" width="5.77734375" style="259" customWidth="1"/>
    <col min="11778" max="11778" width="12.77734375" style="259" customWidth="1"/>
    <col min="11779" max="11779" width="5.77734375" style="259" customWidth="1"/>
    <col min="11780" max="11781" width="6.77734375" style="259" customWidth="1"/>
    <col min="11782" max="11782" width="5.77734375" style="259" customWidth="1"/>
    <col min="11783" max="11783" width="12.77734375" style="259" customWidth="1"/>
    <col min="11784" max="11784" width="5.77734375" style="259" customWidth="1"/>
    <col min="11785" max="11785" width="12.77734375" style="259" customWidth="1"/>
    <col min="11786" max="11786" width="3.44140625" style="259" customWidth="1"/>
    <col min="11787" max="11787" width="2.44140625" style="259" customWidth="1"/>
    <col min="11788" max="11788" width="4.33203125" style="259" customWidth="1"/>
    <col min="11789" max="11789" width="9.21875" style="259" customWidth="1"/>
    <col min="11790" max="11790" width="5.33203125" style="259" customWidth="1"/>
    <col min="11791" max="11791" width="11.44140625" style="259" customWidth="1"/>
    <col min="11792" max="12032" width="8.88671875" style="259"/>
    <col min="12033" max="12033" width="5.77734375" style="259" customWidth="1"/>
    <col min="12034" max="12034" width="12.77734375" style="259" customWidth="1"/>
    <col min="12035" max="12035" width="5.77734375" style="259" customWidth="1"/>
    <col min="12036" max="12037" width="6.77734375" style="259" customWidth="1"/>
    <col min="12038" max="12038" width="5.77734375" style="259" customWidth="1"/>
    <col min="12039" max="12039" width="12.77734375" style="259" customWidth="1"/>
    <col min="12040" max="12040" width="5.77734375" style="259" customWidth="1"/>
    <col min="12041" max="12041" width="12.77734375" style="259" customWidth="1"/>
    <col min="12042" max="12042" width="3.44140625" style="259" customWidth="1"/>
    <col min="12043" max="12043" width="2.44140625" style="259" customWidth="1"/>
    <col min="12044" max="12044" width="4.33203125" style="259" customWidth="1"/>
    <col min="12045" max="12045" width="9.21875" style="259" customWidth="1"/>
    <col min="12046" max="12046" width="5.33203125" style="259" customWidth="1"/>
    <col min="12047" max="12047" width="11.44140625" style="259" customWidth="1"/>
    <col min="12048" max="12288" width="8.88671875" style="259"/>
    <col min="12289" max="12289" width="5.77734375" style="259" customWidth="1"/>
    <col min="12290" max="12290" width="12.77734375" style="259" customWidth="1"/>
    <col min="12291" max="12291" width="5.77734375" style="259" customWidth="1"/>
    <col min="12292" max="12293" width="6.77734375" style="259" customWidth="1"/>
    <col min="12294" max="12294" width="5.77734375" style="259" customWidth="1"/>
    <col min="12295" max="12295" width="12.77734375" style="259" customWidth="1"/>
    <col min="12296" max="12296" width="5.77734375" style="259" customWidth="1"/>
    <col min="12297" max="12297" width="12.77734375" style="259" customWidth="1"/>
    <col min="12298" max="12298" width="3.44140625" style="259" customWidth="1"/>
    <col min="12299" max="12299" width="2.44140625" style="259" customWidth="1"/>
    <col min="12300" max="12300" width="4.33203125" style="259" customWidth="1"/>
    <col min="12301" max="12301" width="9.21875" style="259" customWidth="1"/>
    <col min="12302" max="12302" width="5.33203125" style="259" customWidth="1"/>
    <col min="12303" max="12303" width="11.44140625" style="259" customWidth="1"/>
    <col min="12304" max="12544" width="8.88671875" style="259"/>
    <col min="12545" max="12545" width="5.77734375" style="259" customWidth="1"/>
    <col min="12546" max="12546" width="12.77734375" style="259" customWidth="1"/>
    <col min="12547" max="12547" width="5.77734375" style="259" customWidth="1"/>
    <col min="12548" max="12549" width="6.77734375" style="259" customWidth="1"/>
    <col min="12550" max="12550" width="5.77734375" style="259" customWidth="1"/>
    <col min="12551" max="12551" width="12.77734375" style="259" customWidth="1"/>
    <col min="12552" max="12552" width="5.77734375" style="259" customWidth="1"/>
    <col min="12553" max="12553" width="12.77734375" style="259" customWidth="1"/>
    <col min="12554" max="12554" width="3.44140625" style="259" customWidth="1"/>
    <col min="12555" max="12555" width="2.44140625" style="259" customWidth="1"/>
    <col min="12556" max="12556" width="4.33203125" style="259" customWidth="1"/>
    <col min="12557" max="12557" width="9.21875" style="259" customWidth="1"/>
    <col min="12558" max="12558" width="5.33203125" style="259" customWidth="1"/>
    <col min="12559" max="12559" width="11.44140625" style="259" customWidth="1"/>
    <col min="12560" max="12800" width="8.88671875" style="259"/>
    <col min="12801" max="12801" width="5.77734375" style="259" customWidth="1"/>
    <col min="12802" max="12802" width="12.77734375" style="259" customWidth="1"/>
    <col min="12803" max="12803" width="5.77734375" style="259" customWidth="1"/>
    <col min="12804" max="12805" width="6.77734375" style="259" customWidth="1"/>
    <col min="12806" max="12806" width="5.77734375" style="259" customWidth="1"/>
    <col min="12807" max="12807" width="12.77734375" style="259" customWidth="1"/>
    <col min="12808" max="12808" width="5.77734375" style="259" customWidth="1"/>
    <col min="12809" max="12809" width="12.77734375" style="259" customWidth="1"/>
    <col min="12810" max="12810" width="3.44140625" style="259" customWidth="1"/>
    <col min="12811" max="12811" width="2.44140625" style="259" customWidth="1"/>
    <col min="12812" max="12812" width="4.33203125" style="259" customWidth="1"/>
    <col min="12813" max="12813" width="9.21875" style="259" customWidth="1"/>
    <col min="12814" max="12814" width="5.33203125" style="259" customWidth="1"/>
    <col min="12815" max="12815" width="11.44140625" style="259" customWidth="1"/>
    <col min="12816" max="13056" width="8.88671875" style="259"/>
    <col min="13057" max="13057" width="5.77734375" style="259" customWidth="1"/>
    <col min="13058" max="13058" width="12.77734375" style="259" customWidth="1"/>
    <col min="13059" max="13059" width="5.77734375" style="259" customWidth="1"/>
    <col min="13060" max="13061" width="6.77734375" style="259" customWidth="1"/>
    <col min="13062" max="13062" width="5.77734375" style="259" customWidth="1"/>
    <col min="13063" max="13063" width="12.77734375" style="259" customWidth="1"/>
    <col min="13064" max="13064" width="5.77734375" style="259" customWidth="1"/>
    <col min="13065" max="13065" width="12.77734375" style="259" customWidth="1"/>
    <col min="13066" max="13066" width="3.44140625" style="259" customWidth="1"/>
    <col min="13067" max="13067" width="2.44140625" style="259" customWidth="1"/>
    <col min="13068" max="13068" width="4.33203125" style="259" customWidth="1"/>
    <col min="13069" max="13069" width="9.21875" style="259" customWidth="1"/>
    <col min="13070" max="13070" width="5.33203125" style="259" customWidth="1"/>
    <col min="13071" max="13071" width="11.44140625" style="259" customWidth="1"/>
    <col min="13072" max="13312" width="8.88671875" style="259"/>
    <col min="13313" max="13313" width="5.77734375" style="259" customWidth="1"/>
    <col min="13314" max="13314" width="12.77734375" style="259" customWidth="1"/>
    <col min="13315" max="13315" width="5.77734375" style="259" customWidth="1"/>
    <col min="13316" max="13317" width="6.77734375" style="259" customWidth="1"/>
    <col min="13318" max="13318" width="5.77734375" style="259" customWidth="1"/>
    <col min="13319" max="13319" width="12.77734375" style="259" customWidth="1"/>
    <col min="13320" max="13320" width="5.77734375" style="259" customWidth="1"/>
    <col min="13321" max="13321" width="12.77734375" style="259" customWidth="1"/>
    <col min="13322" max="13322" width="3.44140625" style="259" customWidth="1"/>
    <col min="13323" max="13323" width="2.44140625" style="259" customWidth="1"/>
    <col min="13324" max="13324" width="4.33203125" style="259" customWidth="1"/>
    <col min="13325" max="13325" width="9.21875" style="259" customWidth="1"/>
    <col min="13326" max="13326" width="5.33203125" style="259" customWidth="1"/>
    <col min="13327" max="13327" width="11.44140625" style="259" customWidth="1"/>
    <col min="13328" max="13568" width="8.88671875" style="259"/>
    <col min="13569" max="13569" width="5.77734375" style="259" customWidth="1"/>
    <col min="13570" max="13570" width="12.77734375" style="259" customWidth="1"/>
    <col min="13571" max="13571" width="5.77734375" style="259" customWidth="1"/>
    <col min="13572" max="13573" width="6.77734375" style="259" customWidth="1"/>
    <col min="13574" max="13574" width="5.77734375" style="259" customWidth="1"/>
    <col min="13575" max="13575" width="12.77734375" style="259" customWidth="1"/>
    <col min="13576" max="13576" width="5.77734375" style="259" customWidth="1"/>
    <col min="13577" max="13577" width="12.77734375" style="259" customWidth="1"/>
    <col min="13578" max="13578" width="3.44140625" style="259" customWidth="1"/>
    <col min="13579" max="13579" width="2.44140625" style="259" customWidth="1"/>
    <col min="13580" max="13580" width="4.33203125" style="259" customWidth="1"/>
    <col min="13581" max="13581" width="9.21875" style="259" customWidth="1"/>
    <col min="13582" max="13582" width="5.33203125" style="259" customWidth="1"/>
    <col min="13583" max="13583" width="11.44140625" style="259" customWidth="1"/>
    <col min="13584" max="13824" width="8.88671875" style="259"/>
    <col min="13825" max="13825" width="5.77734375" style="259" customWidth="1"/>
    <col min="13826" max="13826" width="12.77734375" style="259" customWidth="1"/>
    <col min="13827" max="13827" width="5.77734375" style="259" customWidth="1"/>
    <col min="13828" max="13829" width="6.77734375" style="259" customWidth="1"/>
    <col min="13830" max="13830" width="5.77734375" style="259" customWidth="1"/>
    <col min="13831" max="13831" width="12.77734375" style="259" customWidth="1"/>
    <col min="13832" max="13832" width="5.77734375" style="259" customWidth="1"/>
    <col min="13833" max="13833" width="12.77734375" style="259" customWidth="1"/>
    <col min="13834" max="13834" width="3.44140625" style="259" customWidth="1"/>
    <col min="13835" max="13835" width="2.44140625" style="259" customWidth="1"/>
    <col min="13836" max="13836" width="4.33203125" style="259" customWidth="1"/>
    <col min="13837" max="13837" width="9.21875" style="259" customWidth="1"/>
    <col min="13838" max="13838" width="5.33203125" style="259" customWidth="1"/>
    <col min="13839" max="13839" width="11.44140625" style="259" customWidth="1"/>
    <col min="13840" max="14080" width="8.88671875" style="259"/>
    <col min="14081" max="14081" width="5.77734375" style="259" customWidth="1"/>
    <col min="14082" max="14082" width="12.77734375" style="259" customWidth="1"/>
    <col min="14083" max="14083" width="5.77734375" style="259" customWidth="1"/>
    <col min="14084" max="14085" width="6.77734375" style="259" customWidth="1"/>
    <col min="14086" max="14086" width="5.77734375" style="259" customWidth="1"/>
    <col min="14087" max="14087" width="12.77734375" style="259" customWidth="1"/>
    <col min="14088" max="14088" width="5.77734375" style="259" customWidth="1"/>
    <col min="14089" max="14089" width="12.77734375" style="259" customWidth="1"/>
    <col min="14090" max="14090" width="3.44140625" style="259" customWidth="1"/>
    <col min="14091" max="14091" width="2.44140625" style="259" customWidth="1"/>
    <col min="14092" max="14092" width="4.33203125" style="259" customWidth="1"/>
    <col min="14093" max="14093" width="9.21875" style="259" customWidth="1"/>
    <col min="14094" max="14094" width="5.33203125" style="259" customWidth="1"/>
    <col min="14095" max="14095" width="11.44140625" style="259" customWidth="1"/>
    <col min="14096" max="14336" width="8.88671875" style="259"/>
    <col min="14337" max="14337" width="5.77734375" style="259" customWidth="1"/>
    <col min="14338" max="14338" width="12.77734375" style="259" customWidth="1"/>
    <col min="14339" max="14339" width="5.77734375" style="259" customWidth="1"/>
    <col min="14340" max="14341" width="6.77734375" style="259" customWidth="1"/>
    <col min="14342" max="14342" width="5.77734375" style="259" customWidth="1"/>
    <col min="14343" max="14343" width="12.77734375" style="259" customWidth="1"/>
    <col min="14344" max="14344" width="5.77734375" style="259" customWidth="1"/>
    <col min="14345" max="14345" width="12.77734375" style="259" customWidth="1"/>
    <col min="14346" max="14346" width="3.44140625" style="259" customWidth="1"/>
    <col min="14347" max="14347" width="2.44140625" style="259" customWidth="1"/>
    <col min="14348" max="14348" width="4.33203125" style="259" customWidth="1"/>
    <col min="14349" max="14349" width="9.21875" style="259" customWidth="1"/>
    <col min="14350" max="14350" width="5.33203125" style="259" customWidth="1"/>
    <col min="14351" max="14351" width="11.44140625" style="259" customWidth="1"/>
    <col min="14352" max="14592" width="8.88671875" style="259"/>
    <col min="14593" max="14593" width="5.77734375" style="259" customWidth="1"/>
    <col min="14594" max="14594" width="12.77734375" style="259" customWidth="1"/>
    <col min="14595" max="14595" width="5.77734375" style="259" customWidth="1"/>
    <col min="14596" max="14597" width="6.77734375" style="259" customWidth="1"/>
    <col min="14598" max="14598" width="5.77734375" style="259" customWidth="1"/>
    <col min="14599" max="14599" width="12.77734375" style="259" customWidth="1"/>
    <col min="14600" max="14600" width="5.77734375" style="259" customWidth="1"/>
    <col min="14601" max="14601" width="12.77734375" style="259" customWidth="1"/>
    <col min="14602" max="14602" width="3.44140625" style="259" customWidth="1"/>
    <col min="14603" max="14603" width="2.44140625" style="259" customWidth="1"/>
    <col min="14604" max="14604" width="4.33203125" style="259" customWidth="1"/>
    <col min="14605" max="14605" width="9.21875" style="259" customWidth="1"/>
    <col min="14606" max="14606" width="5.33203125" style="259" customWidth="1"/>
    <col min="14607" max="14607" width="11.44140625" style="259" customWidth="1"/>
    <col min="14608" max="14848" width="8.88671875" style="259"/>
    <col min="14849" max="14849" width="5.77734375" style="259" customWidth="1"/>
    <col min="14850" max="14850" width="12.77734375" style="259" customWidth="1"/>
    <col min="14851" max="14851" width="5.77734375" style="259" customWidth="1"/>
    <col min="14852" max="14853" width="6.77734375" style="259" customWidth="1"/>
    <col min="14854" max="14854" width="5.77734375" style="259" customWidth="1"/>
    <col min="14855" max="14855" width="12.77734375" style="259" customWidth="1"/>
    <col min="14856" max="14856" width="5.77734375" style="259" customWidth="1"/>
    <col min="14857" max="14857" width="12.77734375" style="259" customWidth="1"/>
    <col min="14858" max="14858" width="3.44140625" style="259" customWidth="1"/>
    <col min="14859" max="14859" width="2.44140625" style="259" customWidth="1"/>
    <col min="14860" max="14860" width="4.33203125" style="259" customWidth="1"/>
    <col min="14861" max="14861" width="9.21875" style="259" customWidth="1"/>
    <col min="14862" max="14862" width="5.33203125" style="259" customWidth="1"/>
    <col min="14863" max="14863" width="11.44140625" style="259" customWidth="1"/>
    <col min="14864" max="15104" width="8.88671875" style="259"/>
    <col min="15105" max="15105" width="5.77734375" style="259" customWidth="1"/>
    <col min="15106" max="15106" width="12.77734375" style="259" customWidth="1"/>
    <col min="15107" max="15107" width="5.77734375" style="259" customWidth="1"/>
    <col min="15108" max="15109" width="6.77734375" style="259" customWidth="1"/>
    <col min="15110" max="15110" width="5.77734375" style="259" customWidth="1"/>
    <col min="15111" max="15111" width="12.77734375" style="259" customWidth="1"/>
    <col min="15112" max="15112" width="5.77734375" style="259" customWidth="1"/>
    <col min="15113" max="15113" width="12.77734375" style="259" customWidth="1"/>
    <col min="15114" max="15114" width="3.44140625" style="259" customWidth="1"/>
    <col min="15115" max="15115" width="2.44140625" style="259" customWidth="1"/>
    <col min="15116" max="15116" width="4.33203125" style="259" customWidth="1"/>
    <col min="15117" max="15117" width="9.21875" style="259" customWidth="1"/>
    <col min="15118" max="15118" width="5.33203125" style="259" customWidth="1"/>
    <col min="15119" max="15119" width="11.44140625" style="259" customWidth="1"/>
    <col min="15120" max="15360" width="8.88671875" style="259"/>
    <col min="15361" max="15361" width="5.77734375" style="259" customWidth="1"/>
    <col min="15362" max="15362" width="12.77734375" style="259" customWidth="1"/>
    <col min="15363" max="15363" width="5.77734375" style="259" customWidth="1"/>
    <col min="15364" max="15365" width="6.77734375" style="259" customWidth="1"/>
    <col min="15366" max="15366" width="5.77734375" style="259" customWidth="1"/>
    <col min="15367" max="15367" width="12.77734375" style="259" customWidth="1"/>
    <col min="15368" max="15368" width="5.77734375" style="259" customWidth="1"/>
    <col min="15369" max="15369" width="12.77734375" style="259" customWidth="1"/>
    <col min="15370" max="15370" width="3.44140625" style="259" customWidth="1"/>
    <col min="15371" max="15371" width="2.44140625" style="259" customWidth="1"/>
    <col min="15372" max="15372" width="4.33203125" style="259" customWidth="1"/>
    <col min="15373" max="15373" width="9.21875" style="259" customWidth="1"/>
    <col min="15374" max="15374" width="5.33203125" style="259" customWidth="1"/>
    <col min="15375" max="15375" width="11.44140625" style="259" customWidth="1"/>
    <col min="15376" max="15616" width="8.88671875" style="259"/>
    <col min="15617" max="15617" width="5.77734375" style="259" customWidth="1"/>
    <col min="15618" max="15618" width="12.77734375" style="259" customWidth="1"/>
    <col min="15619" max="15619" width="5.77734375" style="259" customWidth="1"/>
    <col min="15620" max="15621" width="6.77734375" style="259" customWidth="1"/>
    <col min="15622" max="15622" width="5.77734375" style="259" customWidth="1"/>
    <col min="15623" max="15623" width="12.77734375" style="259" customWidth="1"/>
    <col min="15624" max="15624" width="5.77734375" style="259" customWidth="1"/>
    <col min="15625" max="15625" width="12.77734375" style="259" customWidth="1"/>
    <col min="15626" max="15626" width="3.44140625" style="259" customWidth="1"/>
    <col min="15627" max="15627" width="2.44140625" style="259" customWidth="1"/>
    <col min="15628" max="15628" width="4.33203125" style="259" customWidth="1"/>
    <col min="15629" max="15629" width="9.21875" style="259" customWidth="1"/>
    <col min="15630" max="15630" width="5.33203125" style="259" customWidth="1"/>
    <col min="15631" max="15631" width="11.44140625" style="259" customWidth="1"/>
    <col min="15632" max="15872" width="8.88671875" style="259"/>
    <col min="15873" max="15873" width="5.77734375" style="259" customWidth="1"/>
    <col min="15874" max="15874" width="12.77734375" style="259" customWidth="1"/>
    <col min="15875" max="15875" width="5.77734375" style="259" customWidth="1"/>
    <col min="15876" max="15877" width="6.77734375" style="259" customWidth="1"/>
    <col min="15878" max="15878" width="5.77734375" style="259" customWidth="1"/>
    <col min="15879" max="15879" width="12.77734375" style="259" customWidth="1"/>
    <col min="15880" max="15880" width="5.77734375" style="259" customWidth="1"/>
    <col min="15881" max="15881" width="12.77734375" style="259" customWidth="1"/>
    <col min="15882" max="15882" width="3.44140625" style="259" customWidth="1"/>
    <col min="15883" max="15883" width="2.44140625" style="259" customWidth="1"/>
    <col min="15884" max="15884" width="4.33203125" style="259" customWidth="1"/>
    <col min="15885" max="15885" width="9.21875" style="259" customWidth="1"/>
    <col min="15886" max="15886" width="5.33203125" style="259" customWidth="1"/>
    <col min="15887" max="15887" width="11.44140625" style="259" customWidth="1"/>
    <col min="15888" max="16128" width="8.88671875" style="259"/>
    <col min="16129" max="16129" width="5.77734375" style="259" customWidth="1"/>
    <col min="16130" max="16130" width="12.77734375" style="259" customWidth="1"/>
    <col min="16131" max="16131" width="5.77734375" style="259" customWidth="1"/>
    <col min="16132" max="16133" width="6.77734375" style="259" customWidth="1"/>
    <col min="16134" max="16134" width="5.77734375" style="259" customWidth="1"/>
    <col min="16135" max="16135" width="12.77734375" style="259" customWidth="1"/>
    <col min="16136" max="16136" width="5.77734375" style="259" customWidth="1"/>
    <col min="16137" max="16137" width="12.77734375" style="259" customWidth="1"/>
    <col min="16138" max="16138" width="3.44140625" style="259" customWidth="1"/>
    <col min="16139" max="16139" width="2.44140625" style="259" customWidth="1"/>
    <col min="16140" max="16140" width="4.33203125" style="259" customWidth="1"/>
    <col min="16141" max="16141" width="9.21875" style="259" customWidth="1"/>
    <col min="16142" max="16142" width="5.33203125" style="259" customWidth="1"/>
    <col min="16143" max="16143" width="11.44140625" style="259" customWidth="1"/>
    <col min="16144" max="16384" width="8.88671875" style="259"/>
  </cols>
  <sheetData>
    <row r="1" spans="1:15" ht="13.5" customHeight="1">
      <c r="C1" s="301" t="s">
        <v>2275</v>
      </c>
      <c r="D1" s="301"/>
      <c r="E1" s="301"/>
      <c r="F1" s="301"/>
      <c r="G1" s="301"/>
      <c r="H1" s="301"/>
      <c r="I1" s="301"/>
      <c r="J1" s="301"/>
      <c r="K1" s="301"/>
      <c r="L1" s="301"/>
      <c r="M1" s="301"/>
    </row>
    <row r="2" spans="1:15" ht="13.5" customHeight="1"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</row>
    <row r="3" spans="1:15" ht="13.5" customHeight="1"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</row>
    <row r="4" spans="1:15" ht="10.5" customHeight="1"/>
    <row r="5" spans="1:15" ht="10.5" customHeight="1">
      <c r="A5" s="260"/>
    </row>
    <row r="6" spans="1:15" ht="12.75" customHeight="1">
      <c r="A6" s="302" t="s">
        <v>2276</v>
      </c>
      <c r="B6" s="303"/>
      <c r="C6" s="304" t="s">
        <v>2277</v>
      </c>
      <c r="D6" s="302"/>
      <c r="E6" s="302"/>
      <c r="F6" s="302" t="s">
        <v>2278</v>
      </c>
      <c r="G6" s="303"/>
      <c r="H6" s="302" t="s">
        <v>2279</v>
      </c>
      <c r="I6" s="303"/>
      <c r="J6" s="305" t="s">
        <v>2280</v>
      </c>
      <c r="K6" s="306"/>
      <c r="L6" s="306"/>
      <c r="M6" s="306"/>
      <c r="N6" s="306"/>
      <c r="O6" s="307"/>
    </row>
    <row r="7" spans="1:15" ht="12.75" customHeight="1">
      <c r="A7" s="302"/>
      <c r="B7" s="303"/>
      <c r="C7" s="302"/>
      <c r="D7" s="302"/>
      <c r="E7" s="302"/>
      <c r="F7" s="302"/>
      <c r="G7" s="303"/>
      <c r="H7" s="302"/>
      <c r="I7" s="303"/>
      <c r="J7" s="308"/>
      <c r="K7" s="309"/>
      <c r="L7" s="309"/>
      <c r="M7" s="309"/>
      <c r="N7" s="309"/>
      <c r="O7" s="310"/>
    </row>
    <row r="8" spans="1:15" ht="12.75" customHeight="1">
      <c r="A8" s="302"/>
      <c r="B8" s="303"/>
      <c r="C8" s="302"/>
      <c r="D8" s="302"/>
      <c r="E8" s="302"/>
      <c r="F8" s="302"/>
      <c r="G8" s="303"/>
      <c r="H8" s="302"/>
      <c r="I8" s="303"/>
      <c r="J8" s="308"/>
      <c r="K8" s="309"/>
      <c r="L8" s="309"/>
      <c r="M8" s="309"/>
      <c r="N8" s="309"/>
      <c r="O8" s="310"/>
    </row>
    <row r="9" spans="1:15" ht="12.75" customHeight="1">
      <c r="A9" s="302"/>
      <c r="B9" s="303"/>
      <c r="C9" s="302"/>
      <c r="D9" s="302"/>
      <c r="E9" s="302"/>
      <c r="F9" s="302"/>
      <c r="G9" s="303"/>
      <c r="H9" s="302"/>
      <c r="I9" s="303"/>
      <c r="J9" s="311"/>
      <c r="K9" s="312"/>
      <c r="L9" s="312"/>
      <c r="M9" s="312"/>
      <c r="N9" s="312"/>
      <c r="O9" s="313"/>
    </row>
    <row r="10" spans="1:15" ht="13.5" customHeight="1">
      <c r="A10" s="261"/>
      <c r="F10" s="262"/>
      <c r="G10" s="262"/>
      <c r="H10" s="262"/>
      <c r="I10" s="262"/>
      <c r="J10" s="262"/>
      <c r="K10" s="262"/>
      <c r="L10" s="262"/>
      <c r="M10" s="262"/>
      <c r="N10" s="262"/>
      <c r="O10" s="263"/>
    </row>
    <row r="11" spans="1:15" ht="13.5" customHeight="1">
      <c r="A11" s="261"/>
      <c r="B11" s="314" t="s">
        <v>2281</v>
      </c>
      <c r="C11" s="314"/>
      <c r="D11" s="264"/>
      <c r="O11" s="265"/>
    </row>
    <row r="12" spans="1:15" ht="13.5" customHeight="1">
      <c r="A12" s="261"/>
      <c r="B12" s="314"/>
      <c r="C12" s="314"/>
      <c r="D12" s="264"/>
      <c r="O12" s="265"/>
    </row>
    <row r="13" spans="1:15" ht="13.5" customHeight="1">
      <c r="A13" s="261"/>
      <c r="O13" s="265"/>
    </row>
    <row r="14" spans="1:15" ht="13.5" customHeight="1">
      <c r="A14" s="261"/>
      <c r="O14" s="265"/>
    </row>
    <row r="15" spans="1:15" ht="12" customHeight="1">
      <c r="A15" s="315" t="s">
        <v>2290</v>
      </c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7"/>
    </row>
    <row r="16" spans="1:15" ht="12" customHeight="1">
      <c r="A16" s="315"/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7"/>
    </row>
    <row r="17" spans="1:15" ht="12" customHeight="1">
      <c r="A17" s="315"/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7"/>
    </row>
    <row r="18" spans="1:15" ht="12" customHeight="1">
      <c r="A18" s="266"/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8"/>
    </row>
    <row r="19" spans="1:15" ht="13.5" customHeight="1">
      <c r="A19" s="269"/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65"/>
    </row>
    <row r="20" spans="1:15" ht="20.25" customHeight="1">
      <c r="A20" s="269"/>
      <c r="B20" s="271" t="s">
        <v>2282</v>
      </c>
      <c r="C20" s="272" t="s">
        <v>2283</v>
      </c>
      <c r="D20" s="273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65"/>
    </row>
    <row r="21" spans="1:15" ht="20.25" customHeight="1">
      <c r="A21" s="269"/>
      <c r="B21" s="274"/>
      <c r="C21" s="272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65"/>
    </row>
    <row r="22" spans="1:15" ht="20.25" customHeight="1">
      <c r="A22" s="269"/>
      <c r="B22" s="274"/>
      <c r="C22" s="272"/>
      <c r="D22" s="275"/>
      <c r="E22" s="275"/>
      <c r="F22" s="275"/>
      <c r="G22" s="270"/>
      <c r="H22" s="270"/>
      <c r="I22" s="270"/>
      <c r="J22" s="270"/>
      <c r="K22" s="270"/>
      <c r="L22" s="270"/>
      <c r="M22" s="270"/>
      <c r="N22" s="270"/>
      <c r="O22" s="265"/>
    </row>
    <row r="23" spans="1:15" ht="20.25" customHeight="1">
      <c r="A23" s="269"/>
      <c r="B23" s="270"/>
      <c r="C23" s="275"/>
      <c r="D23" s="275"/>
      <c r="E23" s="276"/>
      <c r="F23" s="275"/>
      <c r="G23" s="270"/>
      <c r="H23" s="270"/>
      <c r="I23" s="270"/>
      <c r="J23" s="270"/>
      <c r="K23" s="270"/>
      <c r="L23" s="270"/>
      <c r="M23" s="270"/>
      <c r="N23" s="270"/>
      <c r="O23" s="265"/>
    </row>
    <row r="24" spans="1:15" ht="20.25" customHeight="1">
      <c r="A24" s="277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O24" s="265"/>
    </row>
    <row r="25" spans="1:15" ht="20.25" customHeight="1">
      <c r="A25" s="277"/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O25" s="265"/>
    </row>
    <row r="26" spans="1:15" ht="21" customHeight="1">
      <c r="A26" s="269"/>
      <c r="B26" s="279"/>
      <c r="C26" s="279" t="s">
        <v>2284</v>
      </c>
      <c r="D26" s="280" t="str">
        <f>" 일금"&amp;NUMBERSTRING(I26,1)&amp;"원정"</f>
        <v xml:space="preserve"> 일금육천사백육십칠만일천원정</v>
      </c>
      <c r="E26" s="280"/>
      <c r="F26" s="280"/>
      <c r="G26" s="270"/>
      <c r="H26" s="270"/>
      <c r="I26" s="318">
        <f>E33</f>
        <v>64671000</v>
      </c>
      <c r="J26" s="318"/>
      <c r="K26" s="318"/>
      <c r="L26" s="318"/>
      <c r="M26" s="270"/>
      <c r="N26" s="270"/>
      <c r="O26" s="265"/>
    </row>
    <row r="27" spans="1:15" ht="3.75" customHeight="1">
      <c r="A27" s="261"/>
      <c r="G27" s="259" t="s">
        <v>2285</v>
      </c>
      <c r="O27" s="265"/>
    </row>
    <row r="28" spans="1:15" ht="6" customHeight="1">
      <c r="A28" s="277"/>
      <c r="B28" s="278"/>
      <c r="C28" s="278"/>
      <c r="D28" s="278"/>
      <c r="E28" s="278"/>
      <c r="F28" s="278"/>
      <c r="G28" s="278"/>
      <c r="H28" s="278"/>
      <c r="I28" s="278"/>
      <c r="J28" s="278"/>
      <c r="K28" s="278"/>
      <c r="L28" s="278"/>
      <c r="M28" s="278"/>
      <c r="O28" s="265"/>
    </row>
    <row r="29" spans="1:15" ht="18.75">
      <c r="A29" s="281"/>
      <c r="B29" s="282"/>
      <c r="C29" s="275"/>
      <c r="D29" s="282"/>
      <c r="E29" s="283"/>
      <c r="F29" s="282"/>
      <c r="G29" s="282"/>
      <c r="H29" s="282"/>
      <c r="I29" s="282"/>
      <c r="J29" s="282"/>
      <c r="K29" s="282"/>
      <c r="L29" s="282"/>
      <c r="M29" s="282"/>
      <c r="O29" s="265"/>
    </row>
    <row r="30" spans="1:15" ht="23.25" customHeight="1">
      <c r="A30" s="284" t="s">
        <v>2286</v>
      </c>
      <c r="B30" s="285"/>
      <c r="C30" s="286" t="s">
        <v>2287</v>
      </c>
      <c r="E30" s="319">
        <f>원가계산!E32</f>
        <v>0</v>
      </c>
      <c r="F30" s="319"/>
      <c r="G30" s="319"/>
      <c r="H30" s="278"/>
      <c r="I30" s="320"/>
      <c r="J30" s="320"/>
      <c r="K30" s="319"/>
      <c r="L30" s="319"/>
      <c r="M30" s="319"/>
      <c r="O30" s="265"/>
    </row>
    <row r="31" spans="1:15" ht="26.1" customHeight="1">
      <c r="A31" s="277"/>
      <c r="B31" s="278"/>
      <c r="C31" s="294" t="s">
        <v>2291</v>
      </c>
      <c r="E31" s="319">
        <f>원가계산!E35</f>
        <v>0</v>
      </c>
      <c r="F31" s="319"/>
      <c r="G31" s="319"/>
      <c r="H31" s="278"/>
      <c r="I31" s="286"/>
      <c r="K31" s="319"/>
      <c r="L31" s="319"/>
      <c r="M31" s="319"/>
      <c r="N31" s="270"/>
      <c r="O31" s="265"/>
    </row>
    <row r="32" spans="1:15" ht="26.1" customHeight="1">
      <c r="A32" s="277"/>
      <c r="B32" s="278"/>
      <c r="C32" s="294" t="s">
        <v>2292</v>
      </c>
      <c r="E32" s="319">
        <f>원가계산!E36</f>
        <v>64671000</v>
      </c>
      <c r="F32" s="319"/>
      <c r="G32" s="319"/>
      <c r="H32" s="278"/>
      <c r="I32" s="286"/>
      <c r="K32" s="322"/>
      <c r="L32" s="322"/>
      <c r="M32" s="322"/>
      <c r="N32" s="270"/>
      <c r="O32" s="265"/>
    </row>
    <row r="33" spans="1:15" ht="20.100000000000001" customHeight="1">
      <c r="A33" s="277"/>
      <c r="B33" s="278"/>
      <c r="C33" s="287" t="s">
        <v>2288</v>
      </c>
      <c r="D33" s="287"/>
      <c r="E33" s="321">
        <f>E30+E31+K30+K31+E32+K32+K32</f>
        <v>64671000</v>
      </c>
      <c r="F33" s="321"/>
      <c r="G33" s="321"/>
      <c r="H33" s="278"/>
      <c r="I33" s="278"/>
      <c r="J33" s="278"/>
      <c r="K33" s="278"/>
      <c r="L33" s="278"/>
      <c r="M33" s="278"/>
      <c r="N33" s="270"/>
      <c r="O33" s="265"/>
    </row>
    <row r="34" spans="1:15" ht="20.100000000000001" customHeight="1">
      <c r="A34" s="288"/>
      <c r="B34" s="289"/>
      <c r="C34" s="290"/>
      <c r="D34" s="290"/>
      <c r="E34" s="291"/>
      <c r="F34" s="291"/>
      <c r="G34" s="291"/>
      <c r="H34" s="289"/>
      <c r="I34" s="289"/>
      <c r="J34" s="289"/>
      <c r="K34" s="289"/>
      <c r="L34" s="289"/>
      <c r="M34" s="289"/>
      <c r="N34" s="292"/>
      <c r="O34" s="293"/>
    </row>
    <row r="39" spans="1:15" ht="13.5" customHeight="1"/>
    <row r="40" spans="1:15" ht="13.5" customHeight="1"/>
  </sheetData>
  <mergeCells count="21">
    <mergeCell ref="E31:G31"/>
    <mergeCell ref="K31:M31"/>
    <mergeCell ref="E33:G33"/>
    <mergeCell ref="E32:G32"/>
    <mergeCell ref="K32:M32"/>
    <mergeCell ref="B11:C12"/>
    <mergeCell ref="A15:O17"/>
    <mergeCell ref="I26:L26"/>
    <mergeCell ref="E30:G30"/>
    <mergeCell ref="I30:J30"/>
    <mergeCell ref="K30:M30"/>
    <mergeCell ref="C1:M3"/>
    <mergeCell ref="A6:A9"/>
    <mergeCell ref="B6:B9"/>
    <mergeCell ref="C6:C9"/>
    <mergeCell ref="D6:E9"/>
    <mergeCell ref="F6:F9"/>
    <mergeCell ref="G6:G9"/>
    <mergeCell ref="H6:H9"/>
    <mergeCell ref="I6:I9"/>
    <mergeCell ref="J6:O9"/>
  </mergeCells>
  <phoneticPr fontId="2" type="noConversion"/>
  <pageMargins left="0.97" right="0.39370078740157483" top="0.54" bottom="0.32" header="0.51181102362204722" footer="0.26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D89"/>
  <sheetViews>
    <sheetView showZeros="0" view="pageBreakPreview" zoomScaleNormal="100" zoomScaleSheetLayoutView="100" workbookViewId="0">
      <selection activeCell="D14" sqref="D14"/>
    </sheetView>
  </sheetViews>
  <sheetFormatPr defaultColWidth="8" defaultRowHeight="39.950000000000003" customHeight="1"/>
  <cols>
    <col min="1" max="1" width="5.44140625" style="168" customWidth="1"/>
    <col min="2" max="2" width="1" style="168" customWidth="1"/>
    <col min="3" max="3" width="2.33203125" style="168" customWidth="1"/>
    <col min="4" max="4" width="8.6640625" style="168" customWidth="1"/>
    <col min="5" max="5" width="27.5546875" style="168" customWidth="1"/>
    <col min="6" max="6" width="13.6640625" style="168" customWidth="1"/>
    <col min="7" max="7" width="9.21875" style="168" customWidth="1"/>
    <col min="8" max="8" width="4.6640625" style="169" customWidth="1"/>
    <col min="9" max="9" width="7.77734375" style="170" customWidth="1"/>
    <col min="10" max="10" width="13" style="168" customWidth="1"/>
    <col min="11" max="11" width="8.5546875" style="168" customWidth="1"/>
    <col min="12" max="12" width="1.21875" style="168" customWidth="1"/>
    <col min="13" max="13" width="2.109375" style="168" customWidth="1"/>
    <col min="14" max="14" width="9.88671875" style="171" bestFit="1" customWidth="1"/>
    <col min="15" max="16" width="21.44140625" style="168" bestFit="1" customWidth="1"/>
    <col min="17" max="256" width="8" style="168"/>
    <col min="257" max="257" width="5.44140625" style="168" customWidth="1"/>
    <col min="258" max="258" width="1" style="168" customWidth="1"/>
    <col min="259" max="259" width="2.33203125" style="168" customWidth="1"/>
    <col min="260" max="260" width="8.6640625" style="168" customWidth="1"/>
    <col min="261" max="261" width="27.5546875" style="168" customWidth="1"/>
    <col min="262" max="262" width="13.6640625" style="168" customWidth="1"/>
    <col min="263" max="263" width="9.21875" style="168" customWidth="1"/>
    <col min="264" max="264" width="4.6640625" style="168" customWidth="1"/>
    <col min="265" max="265" width="7.77734375" style="168" customWidth="1"/>
    <col min="266" max="266" width="13" style="168" customWidth="1"/>
    <col min="267" max="267" width="8.5546875" style="168" customWidth="1"/>
    <col min="268" max="268" width="1.21875" style="168" customWidth="1"/>
    <col min="269" max="269" width="2.109375" style="168" customWidth="1"/>
    <col min="270" max="270" width="9.88671875" style="168" bestFit="1" customWidth="1"/>
    <col min="271" max="272" width="21.44140625" style="168" bestFit="1" customWidth="1"/>
    <col min="273" max="512" width="8" style="168"/>
    <col min="513" max="513" width="5.44140625" style="168" customWidth="1"/>
    <col min="514" max="514" width="1" style="168" customWidth="1"/>
    <col min="515" max="515" width="2.33203125" style="168" customWidth="1"/>
    <col min="516" max="516" width="8.6640625" style="168" customWidth="1"/>
    <col min="517" max="517" width="27.5546875" style="168" customWidth="1"/>
    <col min="518" max="518" width="13.6640625" style="168" customWidth="1"/>
    <col min="519" max="519" width="9.21875" style="168" customWidth="1"/>
    <col min="520" max="520" width="4.6640625" style="168" customWidth="1"/>
    <col min="521" max="521" width="7.77734375" style="168" customWidth="1"/>
    <col min="522" max="522" width="13" style="168" customWidth="1"/>
    <col min="523" max="523" width="8.5546875" style="168" customWidth="1"/>
    <col min="524" max="524" width="1.21875" style="168" customWidth="1"/>
    <col min="525" max="525" width="2.109375" style="168" customWidth="1"/>
    <col min="526" max="526" width="9.88671875" style="168" bestFit="1" customWidth="1"/>
    <col min="527" max="528" width="21.44140625" style="168" bestFit="1" customWidth="1"/>
    <col min="529" max="768" width="8" style="168"/>
    <col min="769" max="769" width="5.44140625" style="168" customWidth="1"/>
    <col min="770" max="770" width="1" style="168" customWidth="1"/>
    <col min="771" max="771" width="2.33203125" style="168" customWidth="1"/>
    <col min="772" max="772" width="8.6640625" style="168" customWidth="1"/>
    <col min="773" max="773" width="27.5546875" style="168" customWidth="1"/>
    <col min="774" max="774" width="13.6640625" style="168" customWidth="1"/>
    <col min="775" max="775" width="9.21875" style="168" customWidth="1"/>
    <col min="776" max="776" width="4.6640625" style="168" customWidth="1"/>
    <col min="777" max="777" width="7.77734375" style="168" customWidth="1"/>
    <col min="778" max="778" width="13" style="168" customWidth="1"/>
    <col min="779" max="779" width="8.5546875" style="168" customWidth="1"/>
    <col min="780" max="780" width="1.21875" style="168" customWidth="1"/>
    <col min="781" max="781" width="2.109375" style="168" customWidth="1"/>
    <col min="782" max="782" width="9.88671875" style="168" bestFit="1" customWidth="1"/>
    <col min="783" max="784" width="21.44140625" style="168" bestFit="1" customWidth="1"/>
    <col min="785" max="1024" width="8" style="168"/>
    <col min="1025" max="1025" width="5.44140625" style="168" customWidth="1"/>
    <col min="1026" max="1026" width="1" style="168" customWidth="1"/>
    <col min="1027" max="1027" width="2.33203125" style="168" customWidth="1"/>
    <col min="1028" max="1028" width="8.6640625" style="168" customWidth="1"/>
    <col min="1029" max="1029" width="27.5546875" style="168" customWidth="1"/>
    <col min="1030" max="1030" width="13.6640625" style="168" customWidth="1"/>
    <col min="1031" max="1031" width="9.21875" style="168" customWidth="1"/>
    <col min="1032" max="1032" width="4.6640625" style="168" customWidth="1"/>
    <col min="1033" max="1033" width="7.77734375" style="168" customWidth="1"/>
    <col min="1034" max="1034" width="13" style="168" customWidth="1"/>
    <col min="1035" max="1035" width="8.5546875" style="168" customWidth="1"/>
    <col min="1036" max="1036" width="1.21875" style="168" customWidth="1"/>
    <col min="1037" max="1037" width="2.109375" style="168" customWidth="1"/>
    <col min="1038" max="1038" width="9.88671875" style="168" bestFit="1" customWidth="1"/>
    <col min="1039" max="1040" width="21.44140625" style="168" bestFit="1" customWidth="1"/>
    <col min="1041" max="1280" width="8" style="168"/>
    <col min="1281" max="1281" width="5.44140625" style="168" customWidth="1"/>
    <col min="1282" max="1282" width="1" style="168" customWidth="1"/>
    <col min="1283" max="1283" width="2.33203125" style="168" customWidth="1"/>
    <col min="1284" max="1284" width="8.6640625" style="168" customWidth="1"/>
    <col min="1285" max="1285" width="27.5546875" style="168" customWidth="1"/>
    <col min="1286" max="1286" width="13.6640625" style="168" customWidth="1"/>
    <col min="1287" max="1287" width="9.21875" style="168" customWidth="1"/>
    <col min="1288" max="1288" width="4.6640625" style="168" customWidth="1"/>
    <col min="1289" max="1289" width="7.77734375" style="168" customWidth="1"/>
    <col min="1290" max="1290" width="13" style="168" customWidth="1"/>
    <col min="1291" max="1291" width="8.5546875" style="168" customWidth="1"/>
    <col min="1292" max="1292" width="1.21875" style="168" customWidth="1"/>
    <col min="1293" max="1293" width="2.109375" style="168" customWidth="1"/>
    <col min="1294" max="1294" width="9.88671875" style="168" bestFit="1" customWidth="1"/>
    <col min="1295" max="1296" width="21.44140625" style="168" bestFit="1" customWidth="1"/>
    <col min="1297" max="1536" width="8" style="168"/>
    <col min="1537" max="1537" width="5.44140625" style="168" customWidth="1"/>
    <col min="1538" max="1538" width="1" style="168" customWidth="1"/>
    <col min="1539" max="1539" width="2.33203125" style="168" customWidth="1"/>
    <col min="1540" max="1540" width="8.6640625" style="168" customWidth="1"/>
    <col min="1541" max="1541" width="27.5546875" style="168" customWidth="1"/>
    <col min="1542" max="1542" width="13.6640625" style="168" customWidth="1"/>
    <col min="1543" max="1543" width="9.21875" style="168" customWidth="1"/>
    <col min="1544" max="1544" width="4.6640625" style="168" customWidth="1"/>
    <col min="1545" max="1545" width="7.77734375" style="168" customWidth="1"/>
    <col min="1546" max="1546" width="13" style="168" customWidth="1"/>
    <col min="1547" max="1547" width="8.5546875" style="168" customWidth="1"/>
    <col min="1548" max="1548" width="1.21875" style="168" customWidth="1"/>
    <col min="1549" max="1549" width="2.109375" style="168" customWidth="1"/>
    <col min="1550" max="1550" width="9.88671875" style="168" bestFit="1" customWidth="1"/>
    <col min="1551" max="1552" width="21.44140625" style="168" bestFit="1" customWidth="1"/>
    <col min="1553" max="1792" width="8" style="168"/>
    <col min="1793" max="1793" width="5.44140625" style="168" customWidth="1"/>
    <col min="1794" max="1794" width="1" style="168" customWidth="1"/>
    <col min="1795" max="1795" width="2.33203125" style="168" customWidth="1"/>
    <col min="1796" max="1796" width="8.6640625" style="168" customWidth="1"/>
    <col min="1797" max="1797" width="27.5546875" style="168" customWidth="1"/>
    <col min="1798" max="1798" width="13.6640625" style="168" customWidth="1"/>
    <col min="1799" max="1799" width="9.21875" style="168" customWidth="1"/>
    <col min="1800" max="1800" width="4.6640625" style="168" customWidth="1"/>
    <col min="1801" max="1801" width="7.77734375" style="168" customWidth="1"/>
    <col min="1802" max="1802" width="13" style="168" customWidth="1"/>
    <col min="1803" max="1803" width="8.5546875" style="168" customWidth="1"/>
    <col min="1804" max="1804" width="1.21875" style="168" customWidth="1"/>
    <col min="1805" max="1805" width="2.109375" style="168" customWidth="1"/>
    <col min="1806" max="1806" width="9.88671875" style="168" bestFit="1" customWidth="1"/>
    <col min="1807" max="1808" width="21.44140625" style="168" bestFit="1" customWidth="1"/>
    <col min="1809" max="2048" width="8" style="168"/>
    <col min="2049" max="2049" width="5.44140625" style="168" customWidth="1"/>
    <col min="2050" max="2050" width="1" style="168" customWidth="1"/>
    <col min="2051" max="2051" width="2.33203125" style="168" customWidth="1"/>
    <col min="2052" max="2052" width="8.6640625" style="168" customWidth="1"/>
    <col min="2053" max="2053" width="27.5546875" style="168" customWidth="1"/>
    <col min="2054" max="2054" width="13.6640625" style="168" customWidth="1"/>
    <col min="2055" max="2055" width="9.21875" style="168" customWidth="1"/>
    <col min="2056" max="2056" width="4.6640625" style="168" customWidth="1"/>
    <col min="2057" max="2057" width="7.77734375" style="168" customWidth="1"/>
    <col min="2058" max="2058" width="13" style="168" customWidth="1"/>
    <col min="2059" max="2059" width="8.5546875" style="168" customWidth="1"/>
    <col min="2060" max="2060" width="1.21875" style="168" customWidth="1"/>
    <col min="2061" max="2061" width="2.109375" style="168" customWidth="1"/>
    <col min="2062" max="2062" width="9.88671875" style="168" bestFit="1" customWidth="1"/>
    <col min="2063" max="2064" width="21.44140625" style="168" bestFit="1" customWidth="1"/>
    <col min="2065" max="2304" width="8" style="168"/>
    <col min="2305" max="2305" width="5.44140625" style="168" customWidth="1"/>
    <col min="2306" max="2306" width="1" style="168" customWidth="1"/>
    <col min="2307" max="2307" width="2.33203125" style="168" customWidth="1"/>
    <col min="2308" max="2308" width="8.6640625" style="168" customWidth="1"/>
    <col min="2309" max="2309" width="27.5546875" style="168" customWidth="1"/>
    <col min="2310" max="2310" width="13.6640625" style="168" customWidth="1"/>
    <col min="2311" max="2311" width="9.21875" style="168" customWidth="1"/>
    <col min="2312" max="2312" width="4.6640625" style="168" customWidth="1"/>
    <col min="2313" max="2313" width="7.77734375" style="168" customWidth="1"/>
    <col min="2314" max="2314" width="13" style="168" customWidth="1"/>
    <col min="2315" max="2315" width="8.5546875" style="168" customWidth="1"/>
    <col min="2316" max="2316" width="1.21875" style="168" customWidth="1"/>
    <col min="2317" max="2317" width="2.109375" style="168" customWidth="1"/>
    <col min="2318" max="2318" width="9.88671875" style="168" bestFit="1" customWidth="1"/>
    <col min="2319" max="2320" width="21.44140625" style="168" bestFit="1" customWidth="1"/>
    <col min="2321" max="2560" width="8" style="168"/>
    <col min="2561" max="2561" width="5.44140625" style="168" customWidth="1"/>
    <col min="2562" max="2562" width="1" style="168" customWidth="1"/>
    <col min="2563" max="2563" width="2.33203125" style="168" customWidth="1"/>
    <col min="2564" max="2564" width="8.6640625" style="168" customWidth="1"/>
    <col min="2565" max="2565" width="27.5546875" style="168" customWidth="1"/>
    <col min="2566" max="2566" width="13.6640625" style="168" customWidth="1"/>
    <col min="2567" max="2567" width="9.21875" style="168" customWidth="1"/>
    <col min="2568" max="2568" width="4.6640625" style="168" customWidth="1"/>
    <col min="2569" max="2569" width="7.77734375" style="168" customWidth="1"/>
    <col min="2570" max="2570" width="13" style="168" customWidth="1"/>
    <col min="2571" max="2571" width="8.5546875" style="168" customWidth="1"/>
    <col min="2572" max="2572" width="1.21875" style="168" customWidth="1"/>
    <col min="2573" max="2573" width="2.109375" style="168" customWidth="1"/>
    <col min="2574" max="2574" width="9.88671875" style="168" bestFit="1" customWidth="1"/>
    <col min="2575" max="2576" width="21.44140625" style="168" bestFit="1" customWidth="1"/>
    <col min="2577" max="2816" width="8" style="168"/>
    <col min="2817" max="2817" width="5.44140625" style="168" customWidth="1"/>
    <col min="2818" max="2818" width="1" style="168" customWidth="1"/>
    <col min="2819" max="2819" width="2.33203125" style="168" customWidth="1"/>
    <col min="2820" max="2820" width="8.6640625" style="168" customWidth="1"/>
    <col min="2821" max="2821" width="27.5546875" style="168" customWidth="1"/>
    <col min="2822" max="2822" width="13.6640625" style="168" customWidth="1"/>
    <col min="2823" max="2823" width="9.21875" style="168" customWidth="1"/>
    <col min="2824" max="2824" width="4.6640625" style="168" customWidth="1"/>
    <col min="2825" max="2825" width="7.77734375" style="168" customWidth="1"/>
    <col min="2826" max="2826" width="13" style="168" customWidth="1"/>
    <col min="2827" max="2827" width="8.5546875" style="168" customWidth="1"/>
    <col min="2828" max="2828" width="1.21875" style="168" customWidth="1"/>
    <col min="2829" max="2829" width="2.109375" style="168" customWidth="1"/>
    <col min="2830" max="2830" width="9.88671875" style="168" bestFit="1" customWidth="1"/>
    <col min="2831" max="2832" width="21.44140625" style="168" bestFit="1" customWidth="1"/>
    <col min="2833" max="3072" width="8" style="168"/>
    <col min="3073" max="3073" width="5.44140625" style="168" customWidth="1"/>
    <col min="3074" max="3074" width="1" style="168" customWidth="1"/>
    <col min="3075" max="3075" width="2.33203125" style="168" customWidth="1"/>
    <col min="3076" max="3076" width="8.6640625" style="168" customWidth="1"/>
    <col min="3077" max="3077" width="27.5546875" style="168" customWidth="1"/>
    <col min="3078" max="3078" width="13.6640625" style="168" customWidth="1"/>
    <col min="3079" max="3079" width="9.21875" style="168" customWidth="1"/>
    <col min="3080" max="3080" width="4.6640625" style="168" customWidth="1"/>
    <col min="3081" max="3081" width="7.77734375" style="168" customWidth="1"/>
    <col min="3082" max="3082" width="13" style="168" customWidth="1"/>
    <col min="3083" max="3083" width="8.5546875" style="168" customWidth="1"/>
    <col min="3084" max="3084" width="1.21875" style="168" customWidth="1"/>
    <col min="3085" max="3085" width="2.109375" style="168" customWidth="1"/>
    <col min="3086" max="3086" width="9.88671875" style="168" bestFit="1" customWidth="1"/>
    <col min="3087" max="3088" width="21.44140625" style="168" bestFit="1" customWidth="1"/>
    <col min="3089" max="3328" width="8" style="168"/>
    <col min="3329" max="3329" width="5.44140625" style="168" customWidth="1"/>
    <col min="3330" max="3330" width="1" style="168" customWidth="1"/>
    <col min="3331" max="3331" width="2.33203125" style="168" customWidth="1"/>
    <col min="3332" max="3332" width="8.6640625" style="168" customWidth="1"/>
    <col min="3333" max="3333" width="27.5546875" style="168" customWidth="1"/>
    <col min="3334" max="3334" width="13.6640625" style="168" customWidth="1"/>
    <col min="3335" max="3335" width="9.21875" style="168" customWidth="1"/>
    <col min="3336" max="3336" width="4.6640625" style="168" customWidth="1"/>
    <col min="3337" max="3337" width="7.77734375" style="168" customWidth="1"/>
    <col min="3338" max="3338" width="13" style="168" customWidth="1"/>
    <col min="3339" max="3339" width="8.5546875" style="168" customWidth="1"/>
    <col min="3340" max="3340" width="1.21875" style="168" customWidth="1"/>
    <col min="3341" max="3341" width="2.109375" style="168" customWidth="1"/>
    <col min="3342" max="3342" width="9.88671875" style="168" bestFit="1" customWidth="1"/>
    <col min="3343" max="3344" width="21.44140625" style="168" bestFit="1" customWidth="1"/>
    <col min="3345" max="3584" width="8" style="168"/>
    <col min="3585" max="3585" width="5.44140625" style="168" customWidth="1"/>
    <col min="3586" max="3586" width="1" style="168" customWidth="1"/>
    <col min="3587" max="3587" width="2.33203125" style="168" customWidth="1"/>
    <col min="3588" max="3588" width="8.6640625" style="168" customWidth="1"/>
    <col min="3589" max="3589" width="27.5546875" style="168" customWidth="1"/>
    <col min="3590" max="3590" width="13.6640625" style="168" customWidth="1"/>
    <col min="3591" max="3591" width="9.21875" style="168" customWidth="1"/>
    <col min="3592" max="3592" width="4.6640625" style="168" customWidth="1"/>
    <col min="3593" max="3593" width="7.77734375" style="168" customWidth="1"/>
    <col min="3594" max="3594" width="13" style="168" customWidth="1"/>
    <col min="3595" max="3595" width="8.5546875" style="168" customWidth="1"/>
    <col min="3596" max="3596" width="1.21875" style="168" customWidth="1"/>
    <col min="3597" max="3597" width="2.109375" style="168" customWidth="1"/>
    <col min="3598" max="3598" width="9.88671875" style="168" bestFit="1" customWidth="1"/>
    <col min="3599" max="3600" width="21.44140625" style="168" bestFit="1" customWidth="1"/>
    <col min="3601" max="3840" width="8" style="168"/>
    <col min="3841" max="3841" width="5.44140625" style="168" customWidth="1"/>
    <col min="3842" max="3842" width="1" style="168" customWidth="1"/>
    <col min="3843" max="3843" width="2.33203125" style="168" customWidth="1"/>
    <col min="3844" max="3844" width="8.6640625" style="168" customWidth="1"/>
    <col min="3845" max="3845" width="27.5546875" style="168" customWidth="1"/>
    <col min="3846" max="3846" width="13.6640625" style="168" customWidth="1"/>
    <col min="3847" max="3847" width="9.21875" style="168" customWidth="1"/>
    <col min="3848" max="3848" width="4.6640625" style="168" customWidth="1"/>
    <col min="3849" max="3849" width="7.77734375" style="168" customWidth="1"/>
    <col min="3850" max="3850" width="13" style="168" customWidth="1"/>
    <col min="3851" max="3851" width="8.5546875" style="168" customWidth="1"/>
    <col min="3852" max="3852" width="1.21875" style="168" customWidth="1"/>
    <col min="3853" max="3853" width="2.109375" style="168" customWidth="1"/>
    <col min="3854" max="3854" width="9.88671875" style="168" bestFit="1" customWidth="1"/>
    <col min="3855" max="3856" width="21.44140625" style="168" bestFit="1" customWidth="1"/>
    <col min="3857" max="4096" width="8" style="168"/>
    <col min="4097" max="4097" width="5.44140625" style="168" customWidth="1"/>
    <col min="4098" max="4098" width="1" style="168" customWidth="1"/>
    <col min="4099" max="4099" width="2.33203125" style="168" customWidth="1"/>
    <col min="4100" max="4100" width="8.6640625" style="168" customWidth="1"/>
    <col min="4101" max="4101" width="27.5546875" style="168" customWidth="1"/>
    <col min="4102" max="4102" width="13.6640625" style="168" customWidth="1"/>
    <col min="4103" max="4103" width="9.21875" style="168" customWidth="1"/>
    <col min="4104" max="4104" width="4.6640625" style="168" customWidth="1"/>
    <col min="4105" max="4105" width="7.77734375" style="168" customWidth="1"/>
    <col min="4106" max="4106" width="13" style="168" customWidth="1"/>
    <col min="4107" max="4107" width="8.5546875" style="168" customWidth="1"/>
    <col min="4108" max="4108" width="1.21875" style="168" customWidth="1"/>
    <col min="4109" max="4109" width="2.109375" style="168" customWidth="1"/>
    <col min="4110" max="4110" width="9.88671875" style="168" bestFit="1" customWidth="1"/>
    <col min="4111" max="4112" width="21.44140625" style="168" bestFit="1" customWidth="1"/>
    <col min="4113" max="4352" width="8" style="168"/>
    <col min="4353" max="4353" width="5.44140625" style="168" customWidth="1"/>
    <col min="4354" max="4354" width="1" style="168" customWidth="1"/>
    <col min="4355" max="4355" width="2.33203125" style="168" customWidth="1"/>
    <col min="4356" max="4356" width="8.6640625" style="168" customWidth="1"/>
    <col min="4357" max="4357" width="27.5546875" style="168" customWidth="1"/>
    <col min="4358" max="4358" width="13.6640625" style="168" customWidth="1"/>
    <col min="4359" max="4359" width="9.21875" style="168" customWidth="1"/>
    <col min="4360" max="4360" width="4.6640625" style="168" customWidth="1"/>
    <col min="4361" max="4361" width="7.77734375" style="168" customWidth="1"/>
    <col min="4362" max="4362" width="13" style="168" customWidth="1"/>
    <col min="4363" max="4363" width="8.5546875" style="168" customWidth="1"/>
    <col min="4364" max="4364" width="1.21875" style="168" customWidth="1"/>
    <col min="4365" max="4365" width="2.109375" style="168" customWidth="1"/>
    <col min="4366" max="4366" width="9.88671875" style="168" bestFit="1" customWidth="1"/>
    <col min="4367" max="4368" width="21.44140625" style="168" bestFit="1" customWidth="1"/>
    <col min="4369" max="4608" width="8" style="168"/>
    <col min="4609" max="4609" width="5.44140625" style="168" customWidth="1"/>
    <col min="4610" max="4610" width="1" style="168" customWidth="1"/>
    <col min="4611" max="4611" width="2.33203125" style="168" customWidth="1"/>
    <col min="4612" max="4612" width="8.6640625" style="168" customWidth="1"/>
    <col min="4613" max="4613" width="27.5546875" style="168" customWidth="1"/>
    <col min="4614" max="4614" width="13.6640625" style="168" customWidth="1"/>
    <col min="4615" max="4615" width="9.21875" style="168" customWidth="1"/>
    <col min="4616" max="4616" width="4.6640625" style="168" customWidth="1"/>
    <col min="4617" max="4617" width="7.77734375" style="168" customWidth="1"/>
    <col min="4618" max="4618" width="13" style="168" customWidth="1"/>
    <col min="4619" max="4619" width="8.5546875" style="168" customWidth="1"/>
    <col min="4620" max="4620" width="1.21875" style="168" customWidth="1"/>
    <col min="4621" max="4621" width="2.109375" style="168" customWidth="1"/>
    <col min="4622" max="4622" width="9.88671875" style="168" bestFit="1" customWidth="1"/>
    <col min="4623" max="4624" width="21.44140625" style="168" bestFit="1" customWidth="1"/>
    <col min="4625" max="4864" width="8" style="168"/>
    <col min="4865" max="4865" width="5.44140625" style="168" customWidth="1"/>
    <col min="4866" max="4866" width="1" style="168" customWidth="1"/>
    <col min="4867" max="4867" width="2.33203125" style="168" customWidth="1"/>
    <col min="4868" max="4868" width="8.6640625" style="168" customWidth="1"/>
    <col min="4869" max="4869" width="27.5546875" style="168" customWidth="1"/>
    <col min="4870" max="4870" width="13.6640625" style="168" customWidth="1"/>
    <col min="4871" max="4871" width="9.21875" style="168" customWidth="1"/>
    <col min="4872" max="4872" width="4.6640625" style="168" customWidth="1"/>
    <col min="4873" max="4873" width="7.77734375" style="168" customWidth="1"/>
    <col min="4874" max="4874" width="13" style="168" customWidth="1"/>
    <col min="4875" max="4875" width="8.5546875" style="168" customWidth="1"/>
    <col min="4876" max="4876" width="1.21875" style="168" customWidth="1"/>
    <col min="4877" max="4877" width="2.109375" style="168" customWidth="1"/>
    <col min="4878" max="4878" width="9.88671875" style="168" bestFit="1" customWidth="1"/>
    <col min="4879" max="4880" width="21.44140625" style="168" bestFit="1" customWidth="1"/>
    <col min="4881" max="5120" width="8" style="168"/>
    <col min="5121" max="5121" width="5.44140625" style="168" customWidth="1"/>
    <col min="5122" max="5122" width="1" style="168" customWidth="1"/>
    <col min="5123" max="5123" width="2.33203125" style="168" customWidth="1"/>
    <col min="5124" max="5124" width="8.6640625" style="168" customWidth="1"/>
    <col min="5125" max="5125" width="27.5546875" style="168" customWidth="1"/>
    <col min="5126" max="5126" width="13.6640625" style="168" customWidth="1"/>
    <col min="5127" max="5127" width="9.21875" style="168" customWidth="1"/>
    <col min="5128" max="5128" width="4.6640625" style="168" customWidth="1"/>
    <col min="5129" max="5129" width="7.77734375" style="168" customWidth="1"/>
    <col min="5130" max="5130" width="13" style="168" customWidth="1"/>
    <col min="5131" max="5131" width="8.5546875" style="168" customWidth="1"/>
    <col min="5132" max="5132" width="1.21875" style="168" customWidth="1"/>
    <col min="5133" max="5133" width="2.109375" style="168" customWidth="1"/>
    <col min="5134" max="5134" width="9.88671875" style="168" bestFit="1" customWidth="1"/>
    <col min="5135" max="5136" width="21.44140625" style="168" bestFit="1" customWidth="1"/>
    <col min="5137" max="5376" width="8" style="168"/>
    <col min="5377" max="5377" width="5.44140625" style="168" customWidth="1"/>
    <col min="5378" max="5378" width="1" style="168" customWidth="1"/>
    <col min="5379" max="5379" width="2.33203125" style="168" customWidth="1"/>
    <col min="5380" max="5380" width="8.6640625" style="168" customWidth="1"/>
    <col min="5381" max="5381" width="27.5546875" style="168" customWidth="1"/>
    <col min="5382" max="5382" width="13.6640625" style="168" customWidth="1"/>
    <col min="5383" max="5383" width="9.21875" style="168" customWidth="1"/>
    <col min="5384" max="5384" width="4.6640625" style="168" customWidth="1"/>
    <col min="5385" max="5385" width="7.77734375" style="168" customWidth="1"/>
    <col min="5386" max="5386" width="13" style="168" customWidth="1"/>
    <col min="5387" max="5387" width="8.5546875" style="168" customWidth="1"/>
    <col min="5388" max="5388" width="1.21875" style="168" customWidth="1"/>
    <col min="5389" max="5389" width="2.109375" style="168" customWidth="1"/>
    <col min="5390" max="5390" width="9.88671875" style="168" bestFit="1" customWidth="1"/>
    <col min="5391" max="5392" width="21.44140625" style="168" bestFit="1" customWidth="1"/>
    <col min="5393" max="5632" width="8" style="168"/>
    <col min="5633" max="5633" width="5.44140625" style="168" customWidth="1"/>
    <col min="5634" max="5634" width="1" style="168" customWidth="1"/>
    <col min="5635" max="5635" width="2.33203125" style="168" customWidth="1"/>
    <col min="5636" max="5636" width="8.6640625" style="168" customWidth="1"/>
    <col min="5637" max="5637" width="27.5546875" style="168" customWidth="1"/>
    <col min="5638" max="5638" width="13.6640625" style="168" customWidth="1"/>
    <col min="5639" max="5639" width="9.21875" style="168" customWidth="1"/>
    <col min="5640" max="5640" width="4.6640625" style="168" customWidth="1"/>
    <col min="5641" max="5641" width="7.77734375" style="168" customWidth="1"/>
    <col min="5642" max="5642" width="13" style="168" customWidth="1"/>
    <col min="5643" max="5643" width="8.5546875" style="168" customWidth="1"/>
    <col min="5644" max="5644" width="1.21875" style="168" customWidth="1"/>
    <col min="5645" max="5645" width="2.109375" style="168" customWidth="1"/>
    <col min="5646" max="5646" width="9.88671875" style="168" bestFit="1" customWidth="1"/>
    <col min="5647" max="5648" width="21.44140625" style="168" bestFit="1" customWidth="1"/>
    <col min="5649" max="5888" width="8" style="168"/>
    <col min="5889" max="5889" width="5.44140625" style="168" customWidth="1"/>
    <col min="5890" max="5890" width="1" style="168" customWidth="1"/>
    <col min="5891" max="5891" width="2.33203125" style="168" customWidth="1"/>
    <col min="5892" max="5892" width="8.6640625" style="168" customWidth="1"/>
    <col min="5893" max="5893" width="27.5546875" style="168" customWidth="1"/>
    <col min="5894" max="5894" width="13.6640625" style="168" customWidth="1"/>
    <col min="5895" max="5895" width="9.21875" style="168" customWidth="1"/>
    <col min="5896" max="5896" width="4.6640625" style="168" customWidth="1"/>
    <col min="5897" max="5897" width="7.77734375" style="168" customWidth="1"/>
    <col min="5898" max="5898" width="13" style="168" customWidth="1"/>
    <col min="5899" max="5899" width="8.5546875" style="168" customWidth="1"/>
    <col min="5900" max="5900" width="1.21875" style="168" customWidth="1"/>
    <col min="5901" max="5901" width="2.109375" style="168" customWidth="1"/>
    <col min="5902" max="5902" width="9.88671875" style="168" bestFit="1" customWidth="1"/>
    <col min="5903" max="5904" width="21.44140625" style="168" bestFit="1" customWidth="1"/>
    <col min="5905" max="6144" width="8" style="168"/>
    <col min="6145" max="6145" width="5.44140625" style="168" customWidth="1"/>
    <col min="6146" max="6146" width="1" style="168" customWidth="1"/>
    <col min="6147" max="6147" width="2.33203125" style="168" customWidth="1"/>
    <col min="6148" max="6148" width="8.6640625" style="168" customWidth="1"/>
    <col min="6149" max="6149" width="27.5546875" style="168" customWidth="1"/>
    <col min="6150" max="6150" width="13.6640625" style="168" customWidth="1"/>
    <col min="6151" max="6151" width="9.21875" style="168" customWidth="1"/>
    <col min="6152" max="6152" width="4.6640625" style="168" customWidth="1"/>
    <col min="6153" max="6153" width="7.77734375" style="168" customWidth="1"/>
    <col min="6154" max="6154" width="13" style="168" customWidth="1"/>
    <col min="6155" max="6155" width="8.5546875" style="168" customWidth="1"/>
    <col min="6156" max="6156" width="1.21875" style="168" customWidth="1"/>
    <col min="6157" max="6157" width="2.109375" style="168" customWidth="1"/>
    <col min="6158" max="6158" width="9.88671875" style="168" bestFit="1" customWidth="1"/>
    <col min="6159" max="6160" width="21.44140625" style="168" bestFit="1" customWidth="1"/>
    <col min="6161" max="6400" width="8" style="168"/>
    <col min="6401" max="6401" width="5.44140625" style="168" customWidth="1"/>
    <col min="6402" max="6402" width="1" style="168" customWidth="1"/>
    <col min="6403" max="6403" width="2.33203125" style="168" customWidth="1"/>
    <col min="6404" max="6404" width="8.6640625" style="168" customWidth="1"/>
    <col min="6405" max="6405" width="27.5546875" style="168" customWidth="1"/>
    <col min="6406" max="6406" width="13.6640625" style="168" customWidth="1"/>
    <col min="6407" max="6407" width="9.21875" style="168" customWidth="1"/>
    <col min="6408" max="6408" width="4.6640625" style="168" customWidth="1"/>
    <col min="6409" max="6409" width="7.77734375" style="168" customWidth="1"/>
    <col min="6410" max="6410" width="13" style="168" customWidth="1"/>
    <col min="6411" max="6411" width="8.5546875" style="168" customWidth="1"/>
    <col min="6412" max="6412" width="1.21875" style="168" customWidth="1"/>
    <col min="6413" max="6413" width="2.109375" style="168" customWidth="1"/>
    <col min="6414" max="6414" width="9.88671875" style="168" bestFit="1" customWidth="1"/>
    <col min="6415" max="6416" width="21.44140625" style="168" bestFit="1" customWidth="1"/>
    <col min="6417" max="6656" width="8" style="168"/>
    <col min="6657" max="6657" width="5.44140625" style="168" customWidth="1"/>
    <col min="6658" max="6658" width="1" style="168" customWidth="1"/>
    <col min="6659" max="6659" width="2.33203125" style="168" customWidth="1"/>
    <col min="6660" max="6660" width="8.6640625" style="168" customWidth="1"/>
    <col min="6661" max="6661" width="27.5546875" style="168" customWidth="1"/>
    <col min="6662" max="6662" width="13.6640625" style="168" customWidth="1"/>
    <col min="6663" max="6663" width="9.21875" style="168" customWidth="1"/>
    <col min="6664" max="6664" width="4.6640625" style="168" customWidth="1"/>
    <col min="6665" max="6665" width="7.77734375" style="168" customWidth="1"/>
    <col min="6666" max="6666" width="13" style="168" customWidth="1"/>
    <col min="6667" max="6667" width="8.5546875" style="168" customWidth="1"/>
    <col min="6668" max="6668" width="1.21875" style="168" customWidth="1"/>
    <col min="6669" max="6669" width="2.109375" style="168" customWidth="1"/>
    <col min="6670" max="6670" width="9.88671875" style="168" bestFit="1" customWidth="1"/>
    <col min="6671" max="6672" width="21.44140625" style="168" bestFit="1" customWidth="1"/>
    <col min="6673" max="6912" width="8" style="168"/>
    <col min="6913" max="6913" width="5.44140625" style="168" customWidth="1"/>
    <col min="6914" max="6914" width="1" style="168" customWidth="1"/>
    <col min="6915" max="6915" width="2.33203125" style="168" customWidth="1"/>
    <col min="6916" max="6916" width="8.6640625" style="168" customWidth="1"/>
    <col min="6917" max="6917" width="27.5546875" style="168" customWidth="1"/>
    <col min="6918" max="6918" width="13.6640625" style="168" customWidth="1"/>
    <col min="6919" max="6919" width="9.21875" style="168" customWidth="1"/>
    <col min="6920" max="6920" width="4.6640625" style="168" customWidth="1"/>
    <col min="6921" max="6921" width="7.77734375" style="168" customWidth="1"/>
    <col min="6922" max="6922" width="13" style="168" customWidth="1"/>
    <col min="6923" max="6923" width="8.5546875" style="168" customWidth="1"/>
    <col min="6924" max="6924" width="1.21875" style="168" customWidth="1"/>
    <col min="6925" max="6925" width="2.109375" style="168" customWidth="1"/>
    <col min="6926" max="6926" width="9.88671875" style="168" bestFit="1" customWidth="1"/>
    <col min="6927" max="6928" width="21.44140625" style="168" bestFit="1" customWidth="1"/>
    <col min="6929" max="7168" width="8" style="168"/>
    <col min="7169" max="7169" width="5.44140625" style="168" customWidth="1"/>
    <col min="7170" max="7170" width="1" style="168" customWidth="1"/>
    <col min="7171" max="7171" width="2.33203125" style="168" customWidth="1"/>
    <col min="7172" max="7172" width="8.6640625" style="168" customWidth="1"/>
    <col min="7173" max="7173" width="27.5546875" style="168" customWidth="1"/>
    <col min="7174" max="7174" width="13.6640625" style="168" customWidth="1"/>
    <col min="7175" max="7175" width="9.21875" style="168" customWidth="1"/>
    <col min="7176" max="7176" width="4.6640625" style="168" customWidth="1"/>
    <col min="7177" max="7177" width="7.77734375" style="168" customWidth="1"/>
    <col min="7178" max="7178" width="13" style="168" customWidth="1"/>
    <col min="7179" max="7179" width="8.5546875" style="168" customWidth="1"/>
    <col min="7180" max="7180" width="1.21875" style="168" customWidth="1"/>
    <col min="7181" max="7181" width="2.109375" style="168" customWidth="1"/>
    <col min="7182" max="7182" width="9.88671875" style="168" bestFit="1" customWidth="1"/>
    <col min="7183" max="7184" width="21.44140625" style="168" bestFit="1" customWidth="1"/>
    <col min="7185" max="7424" width="8" style="168"/>
    <col min="7425" max="7425" width="5.44140625" style="168" customWidth="1"/>
    <col min="7426" max="7426" width="1" style="168" customWidth="1"/>
    <col min="7427" max="7427" width="2.33203125" style="168" customWidth="1"/>
    <col min="7428" max="7428" width="8.6640625" style="168" customWidth="1"/>
    <col min="7429" max="7429" width="27.5546875" style="168" customWidth="1"/>
    <col min="7430" max="7430" width="13.6640625" style="168" customWidth="1"/>
    <col min="7431" max="7431" width="9.21875" style="168" customWidth="1"/>
    <col min="7432" max="7432" width="4.6640625" style="168" customWidth="1"/>
    <col min="7433" max="7433" width="7.77734375" style="168" customWidth="1"/>
    <col min="7434" max="7434" width="13" style="168" customWidth="1"/>
    <col min="7435" max="7435" width="8.5546875" style="168" customWidth="1"/>
    <col min="7436" max="7436" width="1.21875" style="168" customWidth="1"/>
    <col min="7437" max="7437" width="2.109375" style="168" customWidth="1"/>
    <col min="7438" max="7438" width="9.88671875" style="168" bestFit="1" customWidth="1"/>
    <col min="7439" max="7440" width="21.44140625" style="168" bestFit="1" customWidth="1"/>
    <col min="7441" max="7680" width="8" style="168"/>
    <col min="7681" max="7681" width="5.44140625" style="168" customWidth="1"/>
    <col min="7682" max="7682" width="1" style="168" customWidth="1"/>
    <col min="7683" max="7683" width="2.33203125" style="168" customWidth="1"/>
    <col min="7684" max="7684" width="8.6640625" style="168" customWidth="1"/>
    <col min="7685" max="7685" width="27.5546875" style="168" customWidth="1"/>
    <col min="7686" max="7686" width="13.6640625" style="168" customWidth="1"/>
    <col min="7687" max="7687" width="9.21875" style="168" customWidth="1"/>
    <col min="7688" max="7688" width="4.6640625" style="168" customWidth="1"/>
    <col min="7689" max="7689" width="7.77734375" style="168" customWidth="1"/>
    <col min="7690" max="7690" width="13" style="168" customWidth="1"/>
    <col min="7691" max="7691" width="8.5546875" style="168" customWidth="1"/>
    <col min="7692" max="7692" width="1.21875" style="168" customWidth="1"/>
    <col min="7693" max="7693" width="2.109375" style="168" customWidth="1"/>
    <col min="7694" max="7694" width="9.88671875" style="168" bestFit="1" customWidth="1"/>
    <col min="7695" max="7696" width="21.44140625" style="168" bestFit="1" customWidth="1"/>
    <col min="7697" max="7936" width="8" style="168"/>
    <col min="7937" max="7937" width="5.44140625" style="168" customWidth="1"/>
    <col min="7938" max="7938" width="1" style="168" customWidth="1"/>
    <col min="7939" max="7939" width="2.33203125" style="168" customWidth="1"/>
    <col min="7940" max="7940" width="8.6640625" style="168" customWidth="1"/>
    <col min="7941" max="7941" width="27.5546875" style="168" customWidth="1"/>
    <col min="7942" max="7942" width="13.6640625" style="168" customWidth="1"/>
    <col min="7943" max="7943" width="9.21875" style="168" customWidth="1"/>
    <col min="7944" max="7944" width="4.6640625" style="168" customWidth="1"/>
    <col min="7945" max="7945" width="7.77734375" style="168" customWidth="1"/>
    <col min="7946" max="7946" width="13" style="168" customWidth="1"/>
    <col min="7947" max="7947" width="8.5546875" style="168" customWidth="1"/>
    <col min="7948" max="7948" width="1.21875" style="168" customWidth="1"/>
    <col min="7949" max="7949" width="2.109375" style="168" customWidth="1"/>
    <col min="7950" max="7950" width="9.88671875" style="168" bestFit="1" customWidth="1"/>
    <col min="7951" max="7952" width="21.44140625" style="168" bestFit="1" customWidth="1"/>
    <col min="7953" max="8192" width="8" style="168"/>
    <col min="8193" max="8193" width="5.44140625" style="168" customWidth="1"/>
    <col min="8194" max="8194" width="1" style="168" customWidth="1"/>
    <col min="8195" max="8195" width="2.33203125" style="168" customWidth="1"/>
    <col min="8196" max="8196" width="8.6640625" style="168" customWidth="1"/>
    <col min="8197" max="8197" width="27.5546875" style="168" customWidth="1"/>
    <col min="8198" max="8198" width="13.6640625" style="168" customWidth="1"/>
    <col min="8199" max="8199" width="9.21875" style="168" customWidth="1"/>
    <col min="8200" max="8200" width="4.6640625" style="168" customWidth="1"/>
    <col min="8201" max="8201" width="7.77734375" style="168" customWidth="1"/>
    <col min="8202" max="8202" width="13" style="168" customWidth="1"/>
    <col min="8203" max="8203" width="8.5546875" style="168" customWidth="1"/>
    <col min="8204" max="8204" width="1.21875" style="168" customWidth="1"/>
    <col min="8205" max="8205" width="2.109375" style="168" customWidth="1"/>
    <col min="8206" max="8206" width="9.88671875" style="168" bestFit="1" customWidth="1"/>
    <col min="8207" max="8208" width="21.44140625" style="168" bestFit="1" customWidth="1"/>
    <col min="8209" max="8448" width="8" style="168"/>
    <col min="8449" max="8449" width="5.44140625" style="168" customWidth="1"/>
    <col min="8450" max="8450" width="1" style="168" customWidth="1"/>
    <col min="8451" max="8451" width="2.33203125" style="168" customWidth="1"/>
    <col min="8452" max="8452" width="8.6640625" style="168" customWidth="1"/>
    <col min="8453" max="8453" width="27.5546875" style="168" customWidth="1"/>
    <col min="8454" max="8454" width="13.6640625" style="168" customWidth="1"/>
    <col min="8455" max="8455" width="9.21875" style="168" customWidth="1"/>
    <col min="8456" max="8456" width="4.6640625" style="168" customWidth="1"/>
    <col min="8457" max="8457" width="7.77734375" style="168" customWidth="1"/>
    <col min="8458" max="8458" width="13" style="168" customWidth="1"/>
    <col min="8459" max="8459" width="8.5546875" style="168" customWidth="1"/>
    <col min="8460" max="8460" width="1.21875" style="168" customWidth="1"/>
    <col min="8461" max="8461" width="2.109375" style="168" customWidth="1"/>
    <col min="8462" max="8462" width="9.88671875" style="168" bestFit="1" customWidth="1"/>
    <col min="8463" max="8464" width="21.44140625" style="168" bestFit="1" customWidth="1"/>
    <col min="8465" max="8704" width="8" style="168"/>
    <col min="8705" max="8705" width="5.44140625" style="168" customWidth="1"/>
    <col min="8706" max="8706" width="1" style="168" customWidth="1"/>
    <col min="8707" max="8707" width="2.33203125" style="168" customWidth="1"/>
    <col min="8708" max="8708" width="8.6640625" style="168" customWidth="1"/>
    <col min="8709" max="8709" width="27.5546875" style="168" customWidth="1"/>
    <col min="8710" max="8710" width="13.6640625" style="168" customWidth="1"/>
    <col min="8711" max="8711" width="9.21875" style="168" customWidth="1"/>
    <col min="8712" max="8712" width="4.6640625" style="168" customWidth="1"/>
    <col min="8713" max="8713" width="7.77734375" style="168" customWidth="1"/>
    <col min="8714" max="8714" width="13" style="168" customWidth="1"/>
    <col min="8715" max="8715" width="8.5546875" style="168" customWidth="1"/>
    <col min="8716" max="8716" width="1.21875" style="168" customWidth="1"/>
    <col min="8717" max="8717" width="2.109375" style="168" customWidth="1"/>
    <col min="8718" max="8718" width="9.88671875" style="168" bestFit="1" customWidth="1"/>
    <col min="8719" max="8720" width="21.44140625" style="168" bestFit="1" customWidth="1"/>
    <col min="8721" max="8960" width="8" style="168"/>
    <col min="8961" max="8961" width="5.44140625" style="168" customWidth="1"/>
    <col min="8962" max="8962" width="1" style="168" customWidth="1"/>
    <col min="8963" max="8963" width="2.33203125" style="168" customWidth="1"/>
    <col min="8964" max="8964" width="8.6640625" style="168" customWidth="1"/>
    <col min="8965" max="8965" width="27.5546875" style="168" customWidth="1"/>
    <col min="8966" max="8966" width="13.6640625" style="168" customWidth="1"/>
    <col min="8967" max="8967" width="9.21875" style="168" customWidth="1"/>
    <col min="8968" max="8968" width="4.6640625" style="168" customWidth="1"/>
    <col min="8969" max="8969" width="7.77734375" style="168" customWidth="1"/>
    <col min="8970" max="8970" width="13" style="168" customWidth="1"/>
    <col min="8971" max="8971" width="8.5546875" style="168" customWidth="1"/>
    <col min="8972" max="8972" width="1.21875" style="168" customWidth="1"/>
    <col min="8973" max="8973" width="2.109375" style="168" customWidth="1"/>
    <col min="8974" max="8974" width="9.88671875" style="168" bestFit="1" customWidth="1"/>
    <col min="8975" max="8976" width="21.44140625" style="168" bestFit="1" customWidth="1"/>
    <col min="8977" max="9216" width="8" style="168"/>
    <col min="9217" max="9217" width="5.44140625" style="168" customWidth="1"/>
    <col min="9218" max="9218" width="1" style="168" customWidth="1"/>
    <col min="9219" max="9219" width="2.33203125" style="168" customWidth="1"/>
    <col min="9220" max="9220" width="8.6640625" style="168" customWidth="1"/>
    <col min="9221" max="9221" width="27.5546875" style="168" customWidth="1"/>
    <col min="9222" max="9222" width="13.6640625" style="168" customWidth="1"/>
    <col min="9223" max="9223" width="9.21875" style="168" customWidth="1"/>
    <col min="9224" max="9224" width="4.6640625" style="168" customWidth="1"/>
    <col min="9225" max="9225" width="7.77734375" style="168" customWidth="1"/>
    <col min="9226" max="9226" width="13" style="168" customWidth="1"/>
    <col min="9227" max="9227" width="8.5546875" style="168" customWidth="1"/>
    <col min="9228" max="9228" width="1.21875" style="168" customWidth="1"/>
    <col min="9229" max="9229" width="2.109375" style="168" customWidth="1"/>
    <col min="9230" max="9230" width="9.88671875" style="168" bestFit="1" customWidth="1"/>
    <col min="9231" max="9232" width="21.44140625" style="168" bestFit="1" customWidth="1"/>
    <col min="9233" max="9472" width="8" style="168"/>
    <col min="9473" max="9473" width="5.44140625" style="168" customWidth="1"/>
    <col min="9474" max="9474" width="1" style="168" customWidth="1"/>
    <col min="9475" max="9475" width="2.33203125" style="168" customWidth="1"/>
    <col min="9476" max="9476" width="8.6640625" style="168" customWidth="1"/>
    <col min="9477" max="9477" width="27.5546875" style="168" customWidth="1"/>
    <col min="9478" max="9478" width="13.6640625" style="168" customWidth="1"/>
    <col min="9479" max="9479" width="9.21875" style="168" customWidth="1"/>
    <col min="9480" max="9480" width="4.6640625" style="168" customWidth="1"/>
    <col min="9481" max="9481" width="7.77734375" style="168" customWidth="1"/>
    <col min="9482" max="9482" width="13" style="168" customWidth="1"/>
    <col min="9483" max="9483" width="8.5546875" style="168" customWidth="1"/>
    <col min="9484" max="9484" width="1.21875" style="168" customWidth="1"/>
    <col min="9485" max="9485" width="2.109375" style="168" customWidth="1"/>
    <col min="9486" max="9486" width="9.88671875" style="168" bestFit="1" customWidth="1"/>
    <col min="9487" max="9488" width="21.44140625" style="168" bestFit="1" customWidth="1"/>
    <col min="9489" max="9728" width="8" style="168"/>
    <col min="9729" max="9729" width="5.44140625" style="168" customWidth="1"/>
    <col min="9730" max="9730" width="1" style="168" customWidth="1"/>
    <col min="9731" max="9731" width="2.33203125" style="168" customWidth="1"/>
    <col min="9732" max="9732" width="8.6640625" style="168" customWidth="1"/>
    <col min="9733" max="9733" width="27.5546875" style="168" customWidth="1"/>
    <col min="9734" max="9734" width="13.6640625" style="168" customWidth="1"/>
    <col min="9735" max="9735" width="9.21875" style="168" customWidth="1"/>
    <col min="9736" max="9736" width="4.6640625" style="168" customWidth="1"/>
    <col min="9737" max="9737" width="7.77734375" style="168" customWidth="1"/>
    <col min="9738" max="9738" width="13" style="168" customWidth="1"/>
    <col min="9739" max="9739" width="8.5546875" style="168" customWidth="1"/>
    <col min="9740" max="9740" width="1.21875" style="168" customWidth="1"/>
    <col min="9741" max="9741" width="2.109375" style="168" customWidth="1"/>
    <col min="9742" max="9742" width="9.88671875" style="168" bestFit="1" customWidth="1"/>
    <col min="9743" max="9744" width="21.44140625" style="168" bestFit="1" customWidth="1"/>
    <col min="9745" max="9984" width="8" style="168"/>
    <col min="9985" max="9985" width="5.44140625" style="168" customWidth="1"/>
    <col min="9986" max="9986" width="1" style="168" customWidth="1"/>
    <col min="9987" max="9987" width="2.33203125" style="168" customWidth="1"/>
    <col min="9988" max="9988" width="8.6640625" style="168" customWidth="1"/>
    <col min="9989" max="9989" width="27.5546875" style="168" customWidth="1"/>
    <col min="9990" max="9990" width="13.6640625" style="168" customWidth="1"/>
    <col min="9991" max="9991" width="9.21875" style="168" customWidth="1"/>
    <col min="9992" max="9992" width="4.6640625" style="168" customWidth="1"/>
    <col min="9993" max="9993" width="7.77734375" style="168" customWidth="1"/>
    <col min="9994" max="9994" width="13" style="168" customWidth="1"/>
    <col min="9995" max="9995" width="8.5546875" style="168" customWidth="1"/>
    <col min="9996" max="9996" width="1.21875" style="168" customWidth="1"/>
    <col min="9997" max="9997" width="2.109375" style="168" customWidth="1"/>
    <col min="9998" max="9998" width="9.88671875" style="168" bestFit="1" customWidth="1"/>
    <col min="9999" max="10000" width="21.44140625" style="168" bestFit="1" customWidth="1"/>
    <col min="10001" max="10240" width="8" style="168"/>
    <col min="10241" max="10241" width="5.44140625" style="168" customWidth="1"/>
    <col min="10242" max="10242" width="1" style="168" customWidth="1"/>
    <col min="10243" max="10243" width="2.33203125" style="168" customWidth="1"/>
    <col min="10244" max="10244" width="8.6640625" style="168" customWidth="1"/>
    <col min="10245" max="10245" width="27.5546875" style="168" customWidth="1"/>
    <col min="10246" max="10246" width="13.6640625" style="168" customWidth="1"/>
    <col min="10247" max="10247" width="9.21875" style="168" customWidth="1"/>
    <col min="10248" max="10248" width="4.6640625" style="168" customWidth="1"/>
    <col min="10249" max="10249" width="7.77734375" style="168" customWidth="1"/>
    <col min="10250" max="10250" width="13" style="168" customWidth="1"/>
    <col min="10251" max="10251" width="8.5546875" style="168" customWidth="1"/>
    <col min="10252" max="10252" width="1.21875" style="168" customWidth="1"/>
    <col min="10253" max="10253" width="2.109375" style="168" customWidth="1"/>
    <col min="10254" max="10254" width="9.88671875" style="168" bestFit="1" customWidth="1"/>
    <col min="10255" max="10256" width="21.44140625" style="168" bestFit="1" customWidth="1"/>
    <col min="10257" max="10496" width="8" style="168"/>
    <col min="10497" max="10497" width="5.44140625" style="168" customWidth="1"/>
    <col min="10498" max="10498" width="1" style="168" customWidth="1"/>
    <col min="10499" max="10499" width="2.33203125" style="168" customWidth="1"/>
    <col min="10500" max="10500" width="8.6640625" style="168" customWidth="1"/>
    <col min="10501" max="10501" width="27.5546875" style="168" customWidth="1"/>
    <col min="10502" max="10502" width="13.6640625" style="168" customWidth="1"/>
    <col min="10503" max="10503" width="9.21875" style="168" customWidth="1"/>
    <col min="10504" max="10504" width="4.6640625" style="168" customWidth="1"/>
    <col min="10505" max="10505" width="7.77734375" style="168" customWidth="1"/>
    <col min="10506" max="10506" width="13" style="168" customWidth="1"/>
    <col min="10507" max="10507" width="8.5546875" style="168" customWidth="1"/>
    <col min="10508" max="10508" width="1.21875" style="168" customWidth="1"/>
    <col min="10509" max="10509" width="2.109375" style="168" customWidth="1"/>
    <col min="10510" max="10510" width="9.88671875" style="168" bestFit="1" customWidth="1"/>
    <col min="10511" max="10512" width="21.44140625" style="168" bestFit="1" customWidth="1"/>
    <col min="10513" max="10752" width="8" style="168"/>
    <col min="10753" max="10753" width="5.44140625" style="168" customWidth="1"/>
    <col min="10754" max="10754" width="1" style="168" customWidth="1"/>
    <col min="10755" max="10755" width="2.33203125" style="168" customWidth="1"/>
    <col min="10756" max="10756" width="8.6640625" style="168" customWidth="1"/>
    <col min="10757" max="10757" width="27.5546875" style="168" customWidth="1"/>
    <col min="10758" max="10758" width="13.6640625" style="168" customWidth="1"/>
    <col min="10759" max="10759" width="9.21875" style="168" customWidth="1"/>
    <col min="10760" max="10760" width="4.6640625" style="168" customWidth="1"/>
    <col min="10761" max="10761" width="7.77734375" style="168" customWidth="1"/>
    <col min="10762" max="10762" width="13" style="168" customWidth="1"/>
    <col min="10763" max="10763" width="8.5546875" style="168" customWidth="1"/>
    <col min="10764" max="10764" width="1.21875" style="168" customWidth="1"/>
    <col min="10765" max="10765" width="2.109375" style="168" customWidth="1"/>
    <col min="10766" max="10766" width="9.88671875" style="168" bestFit="1" customWidth="1"/>
    <col min="10767" max="10768" width="21.44140625" style="168" bestFit="1" customWidth="1"/>
    <col min="10769" max="11008" width="8" style="168"/>
    <col min="11009" max="11009" width="5.44140625" style="168" customWidth="1"/>
    <col min="11010" max="11010" width="1" style="168" customWidth="1"/>
    <col min="11011" max="11011" width="2.33203125" style="168" customWidth="1"/>
    <col min="11012" max="11012" width="8.6640625" style="168" customWidth="1"/>
    <col min="11013" max="11013" width="27.5546875" style="168" customWidth="1"/>
    <col min="11014" max="11014" width="13.6640625" style="168" customWidth="1"/>
    <col min="11015" max="11015" width="9.21875" style="168" customWidth="1"/>
    <col min="11016" max="11016" width="4.6640625" style="168" customWidth="1"/>
    <col min="11017" max="11017" width="7.77734375" style="168" customWidth="1"/>
    <col min="11018" max="11018" width="13" style="168" customWidth="1"/>
    <col min="11019" max="11019" width="8.5546875" style="168" customWidth="1"/>
    <col min="11020" max="11020" width="1.21875" style="168" customWidth="1"/>
    <col min="11021" max="11021" width="2.109375" style="168" customWidth="1"/>
    <col min="11022" max="11022" width="9.88671875" style="168" bestFit="1" customWidth="1"/>
    <col min="11023" max="11024" width="21.44140625" style="168" bestFit="1" customWidth="1"/>
    <col min="11025" max="11264" width="8" style="168"/>
    <col min="11265" max="11265" width="5.44140625" style="168" customWidth="1"/>
    <col min="11266" max="11266" width="1" style="168" customWidth="1"/>
    <col min="11267" max="11267" width="2.33203125" style="168" customWidth="1"/>
    <col min="11268" max="11268" width="8.6640625" style="168" customWidth="1"/>
    <col min="11269" max="11269" width="27.5546875" style="168" customWidth="1"/>
    <col min="11270" max="11270" width="13.6640625" style="168" customWidth="1"/>
    <col min="11271" max="11271" width="9.21875" style="168" customWidth="1"/>
    <col min="11272" max="11272" width="4.6640625" style="168" customWidth="1"/>
    <col min="11273" max="11273" width="7.77734375" style="168" customWidth="1"/>
    <col min="11274" max="11274" width="13" style="168" customWidth="1"/>
    <col min="11275" max="11275" width="8.5546875" style="168" customWidth="1"/>
    <col min="11276" max="11276" width="1.21875" style="168" customWidth="1"/>
    <col min="11277" max="11277" width="2.109375" style="168" customWidth="1"/>
    <col min="11278" max="11278" width="9.88671875" style="168" bestFit="1" customWidth="1"/>
    <col min="11279" max="11280" width="21.44140625" style="168" bestFit="1" customWidth="1"/>
    <col min="11281" max="11520" width="8" style="168"/>
    <col min="11521" max="11521" width="5.44140625" style="168" customWidth="1"/>
    <col min="11522" max="11522" width="1" style="168" customWidth="1"/>
    <col min="11523" max="11523" width="2.33203125" style="168" customWidth="1"/>
    <col min="11524" max="11524" width="8.6640625" style="168" customWidth="1"/>
    <col min="11525" max="11525" width="27.5546875" style="168" customWidth="1"/>
    <col min="11526" max="11526" width="13.6640625" style="168" customWidth="1"/>
    <col min="11527" max="11527" width="9.21875" style="168" customWidth="1"/>
    <col min="11528" max="11528" width="4.6640625" style="168" customWidth="1"/>
    <col min="11529" max="11529" width="7.77734375" style="168" customWidth="1"/>
    <col min="11530" max="11530" width="13" style="168" customWidth="1"/>
    <col min="11531" max="11531" width="8.5546875" style="168" customWidth="1"/>
    <col min="11532" max="11532" width="1.21875" style="168" customWidth="1"/>
    <col min="11533" max="11533" width="2.109375" style="168" customWidth="1"/>
    <col min="11534" max="11534" width="9.88671875" style="168" bestFit="1" customWidth="1"/>
    <col min="11535" max="11536" width="21.44140625" style="168" bestFit="1" customWidth="1"/>
    <col min="11537" max="11776" width="8" style="168"/>
    <col min="11777" max="11777" width="5.44140625" style="168" customWidth="1"/>
    <col min="11778" max="11778" width="1" style="168" customWidth="1"/>
    <col min="11779" max="11779" width="2.33203125" style="168" customWidth="1"/>
    <col min="11780" max="11780" width="8.6640625" style="168" customWidth="1"/>
    <col min="11781" max="11781" width="27.5546875" style="168" customWidth="1"/>
    <col min="11782" max="11782" width="13.6640625" style="168" customWidth="1"/>
    <col min="11783" max="11783" width="9.21875" style="168" customWidth="1"/>
    <col min="11784" max="11784" width="4.6640625" style="168" customWidth="1"/>
    <col min="11785" max="11785" width="7.77734375" style="168" customWidth="1"/>
    <col min="11786" max="11786" width="13" style="168" customWidth="1"/>
    <col min="11787" max="11787" width="8.5546875" style="168" customWidth="1"/>
    <col min="11788" max="11788" width="1.21875" style="168" customWidth="1"/>
    <col min="11789" max="11789" width="2.109375" style="168" customWidth="1"/>
    <col min="11790" max="11790" width="9.88671875" style="168" bestFit="1" customWidth="1"/>
    <col min="11791" max="11792" width="21.44140625" style="168" bestFit="1" customWidth="1"/>
    <col min="11793" max="12032" width="8" style="168"/>
    <col min="12033" max="12033" width="5.44140625" style="168" customWidth="1"/>
    <col min="12034" max="12034" width="1" style="168" customWidth="1"/>
    <col min="12035" max="12035" width="2.33203125" style="168" customWidth="1"/>
    <col min="12036" max="12036" width="8.6640625" style="168" customWidth="1"/>
    <col min="12037" max="12037" width="27.5546875" style="168" customWidth="1"/>
    <col min="12038" max="12038" width="13.6640625" style="168" customWidth="1"/>
    <col min="12039" max="12039" width="9.21875" style="168" customWidth="1"/>
    <col min="12040" max="12040" width="4.6640625" style="168" customWidth="1"/>
    <col min="12041" max="12041" width="7.77734375" style="168" customWidth="1"/>
    <col min="12042" max="12042" width="13" style="168" customWidth="1"/>
    <col min="12043" max="12043" width="8.5546875" style="168" customWidth="1"/>
    <col min="12044" max="12044" width="1.21875" style="168" customWidth="1"/>
    <col min="12045" max="12045" width="2.109375" style="168" customWidth="1"/>
    <col min="12046" max="12046" width="9.88671875" style="168" bestFit="1" customWidth="1"/>
    <col min="12047" max="12048" width="21.44140625" style="168" bestFit="1" customWidth="1"/>
    <col min="12049" max="12288" width="8" style="168"/>
    <col min="12289" max="12289" width="5.44140625" style="168" customWidth="1"/>
    <col min="12290" max="12290" width="1" style="168" customWidth="1"/>
    <col min="12291" max="12291" width="2.33203125" style="168" customWidth="1"/>
    <col min="12292" max="12292" width="8.6640625" style="168" customWidth="1"/>
    <col min="12293" max="12293" width="27.5546875" style="168" customWidth="1"/>
    <col min="12294" max="12294" width="13.6640625" style="168" customWidth="1"/>
    <col min="12295" max="12295" width="9.21875" style="168" customWidth="1"/>
    <col min="12296" max="12296" width="4.6640625" style="168" customWidth="1"/>
    <col min="12297" max="12297" width="7.77734375" style="168" customWidth="1"/>
    <col min="12298" max="12298" width="13" style="168" customWidth="1"/>
    <col min="12299" max="12299" width="8.5546875" style="168" customWidth="1"/>
    <col min="12300" max="12300" width="1.21875" style="168" customWidth="1"/>
    <col min="12301" max="12301" width="2.109375" style="168" customWidth="1"/>
    <col min="12302" max="12302" width="9.88671875" style="168" bestFit="1" customWidth="1"/>
    <col min="12303" max="12304" width="21.44140625" style="168" bestFit="1" customWidth="1"/>
    <col min="12305" max="12544" width="8" style="168"/>
    <col min="12545" max="12545" width="5.44140625" style="168" customWidth="1"/>
    <col min="12546" max="12546" width="1" style="168" customWidth="1"/>
    <col min="12547" max="12547" width="2.33203125" style="168" customWidth="1"/>
    <col min="12548" max="12548" width="8.6640625" style="168" customWidth="1"/>
    <col min="12549" max="12549" width="27.5546875" style="168" customWidth="1"/>
    <col min="12550" max="12550" width="13.6640625" style="168" customWidth="1"/>
    <col min="12551" max="12551" width="9.21875" style="168" customWidth="1"/>
    <col min="12552" max="12552" width="4.6640625" style="168" customWidth="1"/>
    <col min="12553" max="12553" width="7.77734375" style="168" customWidth="1"/>
    <col min="12554" max="12554" width="13" style="168" customWidth="1"/>
    <col min="12555" max="12555" width="8.5546875" style="168" customWidth="1"/>
    <col min="12556" max="12556" width="1.21875" style="168" customWidth="1"/>
    <col min="12557" max="12557" width="2.109375" style="168" customWidth="1"/>
    <col min="12558" max="12558" width="9.88671875" style="168" bestFit="1" customWidth="1"/>
    <col min="12559" max="12560" width="21.44140625" style="168" bestFit="1" customWidth="1"/>
    <col min="12561" max="12800" width="8" style="168"/>
    <col min="12801" max="12801" width="5.44140625" style="168" customWidth="1"/>
    <col min="12802" max="12802" width="1" style="168" customWidth="1"/>
    <col min="12803" max="12803" width="2.33203125" style="168" customWidth="1"/>
    <col min="12804" max="12804" width="8.6640625" style="168" customWidth="1"/>
    <col min="12805" max="12805" width="27.5546875" style="168" customWidth="1"/>
    <col min="12806" max="12806" width="13.6640625" style="168" customWidth="1"/>
    <col min="12807" max="12807" width="9.21875" style="168" customWidth="1"/>
    <col min="12808" max="12808" width="4.6640625" style="168" customWidth="1"/>
    <col min="12809" max="12809" width="7.77734375" style="168" customWidth="1"/>
    <col min="12810" max="12810" width="13" style="168" customWidth="1"/>
    <col min="12811" max="12811" width="8.5546875" style="168" customWidth="1"/>
    <col min="12812" max="12812" width="1.21875" style="168" customWidth="1"/>
    <col min="12813" max="12813" width="2.109375" style="168" customWidth="1"/>
    <col min="12814" max="12814" width="9.88671875" style="168" bestFit="1" customWidth="1"/>
    <col min="12815" max="12816" width="21.44140625" style="168" bestFit="1" customWidth="1"/>
    <col min="12817" max="13056" width="8" style="168"/>
    <col min="13057" max="13057" width="5.44140625" style="168" customWidth="1"/>
    <col min="13058" max="13058" width="1" style="168" customWidth="1"/>
    <col min="13059" max="13059" width="2.33203125" style="168" customWidth="1"/>
    <col min="13060" max="13060" width="8.6640625" style="168" customWidth="1"/>
    <col min="13061" max="13061" width="27.5546875" style="168" customWidth="1"/>
    <col min="13062" max="13062" width="13.6640625" style="168" customWidth="1"/>
    <col min="13063" max="13063" width="9.21875" style="168" customWidth="1"/>
    <col min="13064" max="13064" width="4.6640625" style="168" customWidth="1"/>
    <col min="13065" max="13065" width="7.77734375" style="168" customWidth="1"/>
    <col min="13066" max="13066" width="13" style="168" customWidth="1"/>
    <col min="13067" max="13067" width="8.5546875" style="168" customWidth="1"/>
    <col min="13068" max="13068" width="1.21875" style="168" customWidth="1"/>
    <col min="13069" max="13069" width="2.109375" style="168" customWidth="1"/>
    <col min="13070" max="13070" width="9.88671875" style="168" bestFit="1" customWidth="1"/>
    <col min="13071" max="13072" width="21.44140625" style="168" bestFit="1" customWidth="1"/>
    <col min="13073" max="13312" width="8" style="168"/>
    <col min="13313" max="13313" width="5.44140625" style="168" customWidth="1"/>
    <col min="13314" max="13314" width="1" style="168" customWidth="1"/>
    <col min="13315" max="13315" width="2.33203125" style="168" customWidth="1"/>
    <col min="13316" max="13316" width="8.6640625" style="168" customWidth="1"/>
    <col min="13317" max="13317" width="27.5546875" style="168" customWidth="1"/>
    <col min="13318" max="13318" width="13.6640625" style="168" customWidth="1"/>
    <col min="13319" max="13319" width="9.21875" style="168" customWidth="1"/>
    <col min="13320" max="13320" width="4.6640625" style="168" customWidth="1"/>
    <col min="13321" max="13321" width="7.77734375" style="168" customWidth="1"/>
    <col min="13322" max="13322" width="13" style="168" customWidth="1"/>
    <col min="13323" max="13323" width="8.5546875" style="168" customWidth="1"/>
    <col min="13324" max="13324" width="1.21875" style="168" customWidth="1"/>
    <col min="13325" max="13325" width="2.109375" style="168" customWidth="1"/>
    <col min="13326" max="13326" width="9.88671875" style="168" bestFit="1" customWidth="1"/>
    <col min="13327" max="13328" width="21.44140625" style="168" bestFit="1" customWidth="1"/>
    <col min="13329" max="13568" width="8" style="168"/>
    <col min="13569" max="13569" width="5.44140625" style="168" customWidth="1"/>
    <col min="13570" max="13570" width="1" style="168" customWidth="1"/>
    <col min="13571" max="13571" width="2.33203125" style="168" customWidth="1"/>
    <col min="13572" max="13572" width="8.6640625" style="168" customWidth="1"/>
    <col min="13573" max="13573" width="27.5546875" style="168" customWidth="1"/>
    <col min="13574" max="13574" width="13.6640625" style="168" customWidth="1"/>
    <col min="13575" max="13575" width="9.21875" style="168" customWidth="1"/>
    <col min="13576" max="13576" width="4.6640625" style="168" customWidth="1"/>
    <col min="13577" max="13577" width="7.77734375" style="168" customWidth="1"/>
    <col min="13578" max="13578" width="13" style="168" customWidth="1"/>
    <col min="13579" max="13579" width="8.5546875" style="168" customWidth="1"/>
    <col min="13580" max="13580" width="1.21875" style="168" customWidth="1"/>
    <col min="13581" max="13581" width="2.109375" style="168" customWidth="1"/>
    <col min="13582" max="13582" width="9.88671875" style="168" bestFit="1" customWidth="1"/>
    <col min="13583" max="13584" width="21.44140625" style="168" bestFit="1" customWidth="1"/>
    <col min="13585" max="13824" width="8" style="168"/>
    <col min="13825" max="13825" width="5.44140625" style="168" customWidth="1"/>
    <col min="13826" max="13826" width="1" style="168" customWidth="1"/>
    <col min="13827" max="13827" width="2.33203125" style="168" customWidth="1"/>
    <col min="13828" max="13828" width="8.6640625" style="168" customWidth="1"/>
    <col min="13829" max="13829" width="27.5546875" style="168" customWidth="1"/>
    <col min="13830" max="13830" width="13.6640625" style="168" customWidth="1"/>
    <col min="13831" max="13831" width="9.21875" style="168" customWidth="1"/>
    <col min="13832" max="13832" width="4.6640625" style="168" customWidth="1"/>
    <col min="13833" max="13833" width="7.77734375" style="168" customWidth="1"/>
    <col min="13834" max="13834" width="13" style="168" customWidth="1"/>
    <col min="13835" max="13835" width="8.5546875" style="168" customWidth="1"/>
    <col min="13836" max="13836" width="1.21875" style="168" customWidth="1"/>
    <col min="13837" max="13837" width="2.109375" style="168" customWidth="1"/>
    <col min="13838" max="13838" width="9.88671875" style="168" bestFit="1" customWidth="1"/>
    <col min="13839" max="13840" width="21.44140625" style="168" bestFit="1" customWidth="1"/>
    <col min="13841" max="14080" width="8" style="168"/>
    <col min="14081" max="14081" width="5.44140625" style="168" customWidth="1"/>
    <col min="14082" max="14082" width="1" style="168" customWidth="1"/>
    <col min="14083" max="14083" width="2.33203125" style="168" customWidth="1"/>
    <col min="14084" max="14084" width="8.6640625" style="168" customWidth="1"/>
    <col min="14085" max="14085" width="27.5546875" style="168" customWidth="1"/>
    <col min="14086" max="14086" width="13.6640625" style="168" customWidth="1"/>
    <col min="14087" max="14087" width="9.21875" style="168" customWidth="1"/>
    <col min="14088" max="14088" width="4.6640625" style="168" customWidth="1"/>
    <col min="14089" max="14089" width="7.77734375" style="168" customWidth="1"/>
    <col min="14090" max="14090" width="13" style="168" customWidth="1"/>
    <col min="14091" max="14091" width="8.5546875" style="168" customWidth="1"/>
    <col min="14092" max="14092" width="1.21875" style="168" customWidth="1"/>
    <col min="14093" max="14093" width="2.109375" style="168" customWidth="1"/>
    <col min="14094" max="14094" width="9.88671875" style="168" bestFit="1" customWidth="1"/>
    <col min="14095" max="14096" width="21.44140625" style="168" bestFit="1" customWidth="1"/>
    <col min="14097" max="14336" width="8" style="168"/>
    <col min="14337" max="14337" width="5.44140625" style="168" customWidth="1"/>
    <col min="14338" max="14338" width="1" style="168" customWidth="1"/>
    <col min="14339" max="14339" width="2.33203125" style="168" customWidth="1"/>
    <col min="14340" max="14340" width="8.6640625" style="168" customWidth="1"/>
    <col min="14341" max="14341" width="27.5546875" style="168" customWidth="1"/>
    <col min="14342" max="14342" width="13.6640625" style="168" customWidth="1"/>
    <col min="14343" max="14343" width="9.21875" style="168" customWidth="1"/>
    <col min="14344" max="14344" width="4.6640625" style="168" customWidth="1"/>
    <col min="14345" max="14345" width="7.77734375" style="168" customWidth="1"/>
    <col min="14346" max="14346" width="13" style="168" customWidth="1"/>
    <col min="14347" max="14347" width="8.5546875" style="168" customWidth="1"/>
    <col min="14348" max="14348" width="1.21875" style="168" customWidth="1"/>
    <col min="14349" max="14349" width="2.109375" style="168" customWidth="1"/>
    <col min="14350" max="14350" width="9.88671875" style="168" bestFit="1" customWidth="1"/>
    <col min="14351" max="14352" width="21.44140625" style="168" bestFit="1" customWidth="1"/>
    <col min="14353" max="14592" width="8" style="168"/>
    <col min="14593" max="14593" width="5.44140625" style="168" customWidth="1"/>
    <col min="14594" max="14594" width="1" style="168" customWidth="1"/>
    <col min="14595" max="14595" width="2.33203125" style="168" customWidth="1"/>
    <col min="14596" max="14596" width="8.6640625" style="168" customWidth="1"/>
    <col min="14597" max="14597" width="27.5546875" style="168" customWidth="1"/>
    <col min="14598" max="14598" width="13.6640625" style="168" customWidth="1"/>
    <col min="14599" max="14599" width="9.21875" style="168" customWidth="1"/>
    <col min="14600" max="14600" width="4.6640625" style="168" customWidth="1"/>
    <col min="14601" max="14601" width="7.77734375" style="168" customWidth="1"/>
    <col min="14602" max="14602" width="13" style="168" customWidth="1"/>
    <col min="14603" max="14603" width="8.5546875" style="168" customWidth="1"/>
    <col min="14604" max="14604" width="1.21875" style="168" customWidth="1"/>
    <col min="14605" max="14605" width="2.109375" style="168" customWidth="1"/>
    <col min="14606" max="14606" width="9.88671875" style="168" bestFit="1" customWidth="1"/>
    <col min="14607" max="14608" width="21.44140625" style="168" bestFit="1" customWidth="1"/>
    <col min="14609" max="14848" width="8" style="168"/>
    <col min="14849" max="14849" width="5.44140625" style="168" customWidth="1"/>
    <col min="14850" max="14850" width="1" style="168" customWidth="1"/>
    <col min="14851" max="14851" width="2.33203125" style="168" customWidth="1"/>
    <col min="14852" max="14852" width="8.6640625" style="168" customWidth="1"/>
    <col min="14853" max="14853" width="27.5546875" style="168" customWidth="1"/>
    <col min="14854" max="14854" width="13.6640625" style="168" customWidth="1"/>
    <col min="14855" max="14855" width="9.21875" style="168" customWidth="1"/>
    <col min="14856" max="14856" width="4.6640625" style="168" customWidth="1"/>
    <col min="14857" max="14857" width="7.77734375" style="168" customWidth="1"/>
    <col min="14858" max="14858" width="13" style="168" customWidth="1"/>
    <col min="14859" max="14859" width="8.5546875" style="168" customWidth="1"/>
    <col min="14860" max="14860" width="1.21875" style="168" customWidth="1"/>
    <col min="14861" max="14861" width="2.109375" style="168" customWidth="1"/>
    <col min="14862" max="14862" width="9.88671875" style="168" bestFit="1" customWidth="1"/>
    <col min="14863" max="14864" width="21.44140625" style="168" bestFit="1" customWidth="1"/>
    <col min="14865" max="15104" width="8" style="168"/>
    <col min="15105" max="15105" width="5.44140625" style="168" customWidth="1"/>
    <col min="15106" max="15106" width="1" style="168" customWidth="1"/>
    <col min="15107" max="15107" width="2.33203125" style="168" customWidth="1"/>
    <col min="15108" max="15108" width="8.6640625" style="168" customWidth="1"/>
    <col min="15109" max="15109" width="27.5546875" style="168" customWidth="1"/>
    <col min="15110" max="15110" width="13.6640625" style="168" customWidth="1"/>
    <col min="15111" max="15111" width="9.21875" style="168" customWidth="1"/>
    <col min="15112" max="15112" width="4.6640625" style="168" customWidth="1"/>
    <col min="15113" max="15113" width="7.77734375" style="168" customWidth="1"/>
    <col min="15114" max="15114" width="13" style="168" customWidth="1"/>
    <col min="15115" max="15115" width="8.5546875" style="168" customWidth="1"/>
    <col min="15116" max="15116" width="1.21875" style="168" customWidth="1"/>
    <col min="15117" max="15117" width="2.109375" style="168" customWidth="1"/>
    <col min="15118" max="15118" width="9.88671875" style="168" bestFit="1" customWidth="1"/>
    <col min="15119" max="15120" width="21.44140625" style="168" bestFit="1" customWidth="1"/>
    <col min="15121" max="15360" width="8" style="168"/>
    <col min="15361" max="15361" width="5.44140625" style="168" customWidth="1"/>
    <col min="15362" max="15362" width="1" style="168" customWidth="1"/>
    <col min="15363" max="15363" width="2.33203125" style="168" customWidth="1"/>
    <col min="15364" max="15364" width="8.6640625" style="168" customWidth="1"/>
    <col min="15365" max="15365" width="27.5546875" style="168" customWidth="1"/>
    <col min="15366" max="15366" width="13.6640625" style="168" customWidth="1"/>
    <col min="15367" max="15367" width="9.21875" style="168" customWidth="1"/>
    <col min="15368" max="15368" width="4.6640625" style="168" customWidth="1"/>
    <col min="15369" max="15369" width="7.77734375" style="168" customWidth="1"/>
    <col min="15370" max="15370" width="13" style="168" customWidth="1"/>
    <col min="15371" max="15371" width="8.5546875" style="168" customWidth="1"/>
    <col min="15372" max="15372" width="1.21875" style="168" customWidth="1"/>
    <col min="15373" max="15373" width="2.109375" style="168" customWidth="1"/>
    <col min="15374" max="15374" width="9.88671875" style="168" bestFit="1" customWidth="1"/>
    <col min="15375" max="15376" width="21.44140625" style="168" bestFit="1" customWidth="1"/>
    <col min="15377" max="15616" width="8" style="168"/>
    <col min="15617" max="15617" width="5.44140625" style="168" customWidth="1"/>
    <col min="15618" max="15618" width="1" style="168" customWidth="1"/>
    <col min="15619" max="15619" width="2.33203125" style="168" customWidth="1"/>
    <col min="15620" max="15620" width="8.6640625" style="168" customWidth="1"/>
    <col min="15621" max="15621" width="27.5546875" style="168" customWidth="1"/>
    <col min="15622" max="15622" width="13.6640625" style="168" customWidth="1"/>
    <col min="15623" max="15623" width="9.21875" style="168" customWidth="1"/>
    <col min="15624" max="15624" width="4.6640625" style="168" customWidth="1"/>
    <col min="15625" max="15625" width="7.77734375" style="168" customWidth="1"/>
    <col min="15626" max="15626" width="13" style="168" customWidth="1"/>
    <col min="15627" max="15627" width="8.5546875" style="168" customWidth="1"/>
    <col min="15628" max="15628" width="1.21875" style="168" customWidth="1"/>
    <col min="15629" max="15629" width="2.109375" style="168" customWidth="1"/>
    <col min="15630" max="15630" width="9.88671875" style="168" bestFit="1" customWidth="1"/>
    <col min="15631" max="15632" width="21.44140625" style="168" bestFit="1" customWidth="1"/>
    <col min="15633" max="15872" width="8" style="168"/>
    <col min="15873" max="15873" width="5.44140625" style="168" customWidth="1"/>
    <col min="15874" max="15874" width="1" style="168" customWidth="1"/>
    <col min="15875" max="15875" width="2.33203125" style="168" customWidth="1"/>
    <col min="15876" max="15876" width="8.6640625" style="168" customWidth="1"/>
    <col min="15877" max="15877" width="27.5546875" style="168" customWidth="1"/>
    <col min="15878" max="15878" width="13.6640625" style="168" customWidth="1"/>
    <col min="15879" max="15879" width="9.21875" style="168" customWidth="1"/>
    <col min="15880" max="15880" width="4.6640625" style="168" customWidth="1"/>
    <col min="15881" max="15881" width="7.77734375" style="168" customWidth="1"/>
    <col min="15882" max="15882" width="13" style="168" customWidth="1"/>
    <col min="15883" max="15883" width="8.5546875" style="168" customWidth="1"/>
    <col min="15884" max="15884" width="1.21875" style="168" customWidth="1"/>
    <col min="15885" max="15885" width="2.109375" style="168" customWidth="1"/>
    <col min="15886" max="15886" width="9.88671875" style="168" bestFit="1" customWidth="1"/>
    <col min="15887" max="15888" width="21.44140625" style="168" bestFit="1" customWidth="1"/>
    <col min="15889" max="16128" width="8" style="168"/>
    <col min="16129" max="16129" width="5.44140625" style="168" customWidth="1"/>
    <col min="16130" max="16130" width="1" style="168" customWidth="1"/>
    <col min="16131" max="16131" width="2.33203125" style="168" customWidth="1"/>
    <col min="16132" max="16132" width="8.6640625" style="168" customWidth="1"/>
    <col min="16133" max="16133" width="27.5546875" style="168" customWidth="1"/>
    <col min="16134" max="16134" width="13.6640625" style="168" customWidth="1"/>
    <col min="16135" max="16135" width="9.21875" style="168" customWidth="1"/>
    <col min="16136" max="16136" width="4.6640625" style="168" customWidth="1"/>
    <col min="16137" max="16137" width="7.77734375" style="168" customWidth="1"/>
    <col min="16138" max="16138" width="13" style="168" customWidth="1"/>
    <col min="16139" max="16139" width="8.5546875" style="168" customWidth="1"/>
    <col min="16140" max="16140" width="1.21875" style="168" customWidth="1"/>
    <col min="16141" max="16141" width="2.109375" style="168" customWidth="1"/>
    <col min="16142" max="16142" width="9.88671875" style="168" bestFit="1" customWidth="1"/>
    <col min="16143" max="16144" width="21.44140625" style="168" bestFit="1" customWidth="1"/>
    <col min="16145" max="16384" width="8" style="168"/>
  </cols>
  <sheetData>
    <row r="1" spans="2:30" ht="13.5" customHeight="1"/>
    <row r="2" spans="2:30" ht="27" customHeight="1">
      <c r="B2" s="373" t="s">
        <v>2187</v>
      </c>
      <c r="C2" s="373"/>
      <c r="D2" s="373"/>
      <c r="E2" s="373"/>
      <c r="F2" s="373"/>
      <c r="G2" s="373"/>
      <c r="H2" s="373"/>
      <c r="I2" s="373"/>
      <c r="J2" s="373"/>
      <c r="K2" s="373"/>
      <c r="L2" s="172"/>
      <c r="M2" s="173"/>
    </row>
    <row r="3" spans="2:30" s="59" customFormat="1" ht="24.75" customHeight="1">
      <c r="B3" s="374" t="s">
        <v>2266</v>
      </c>
      <c r="C3" s="374"/>
      <c r="D3" s="374"/>
      <c r="E3" s="374"/>
      <c r="F3" s="374"/>
      <c r="G3" s="174"/>
      <c r="H3" s="174"/>
      <c r="I3" s="175"/>
      <c r="J3" s="174"/>
      <c r="K3" s="176"/>
      <c r="L3" s="177"/>
      <c r="M3" s="177"/>
      <c r="N3" s="178"/>
      <c r="O3" s="179"/>
      <c r="W3" s="323"/>
    </row>
    <row r="4" spans="2:30" s="59" customFormat="1" ht="14.25" customHeight="1">
      <c r="B4" s="180"/>
      <c r="C4" s="180"/>
      <c r="D4" s="181" t="s">
        <v>2267</v>
      </c>
      <c r="E4" s="180"/>
      <c r="F4" s="180"/>
      <c r="G4" s="180"/>
      <c r="H4" s="180"/>
      <c r="I4" s="180"/>
      <c r="J4" s="180"/>
      <c r="K4" s="180"/>
      <c r="L4" s="180"/>
      <c r="M4" s="180"/>
      <c r="N4" s="178"/>
      <c r="W4" s="323"/>
    </row>
    <row r="5" spans="2:30" s="186" customFormat="1" ht="17.25" customHeight="1">
      <c r="B5" s="375" t="s">
        <v>2188</v>
      </c>
      <c r="C5" s="376"/>
      <c r="D5" s="376"/>
      <c r="E5" s="376"/>
      <c r="F5" s="377"/>
      <c r="G5" s="182" t="s">
        <v>2189</v>
      </c>
      <c r="H5" s="182" t="s">
        <v>2190</v>
      </c>
      <c r="I5" s="183" t="s">
        <v>2191</v>
      </c>
      <c r="J5" s="182" t="s">
        <v>2192</v>
      </c>
      <c r="K5" s="375" t="s">
        <v>2193</v>
      </c>
      <c r="L5" s="377"/>
      <c r="M5" s="184"/>
      <c r="N5" s="185"/>
      <c r="W5" s="323"/>
      <c r="X5" s="59"/>
      <c r="Y5" s="59"/>
      <c r="Z5" s="59"/>
      <c r="AA5" s="59"/>
      <c r="AB5" s="59"/>
      <c r="AC5" s="59"/>
      <c r="AD5" s="59"/>
    </row>
    <row r="6" spans="2:30" s="191" customFormat="1" ht="14.1" customHeight="1">
      <c r="B6" s="187" t="s">
        <v>2194</v>
      </c>
      <c r="C6" s="180"/>
      <c r="D6" s="180"/>
      <c r="E6" s="180"/>
      <c r="F6" s="180"/>
      <c r="G6" s="180"/>
      <c r="H6" s="177"/>
      <c r="I6" s="188"/>
      <c r="J6" s="180"/>
      <c r="K6" s="180"/>
      <c r="L6" s="189"/>
      <c r="M6" s="180"/>
      <c r="N6" s="190"/>
      <c r="O6" s="190"/>
      <c r="P6" s="190"/>
      <c r="W6" s="323"/>
      <c r="X6" s="59"/>
      <c r="Y6" s="59"/>
      <c r="Z6" s="59"/>
      <c r="AA6" s="59"/>
      <c r="AB6" s="59"/>
      <c r="AC6" s="59"/>
      <c r="AD6" s="59"/>
    </row>
    <row r="7" spans="2:30" s="191" customFormat="1" ht="14.1" customHeight="1">
      <c r="B7" s="192"/>
      <c r="C7" s="180" t="s">
        <v>2195</v>
      </c>
      <c r="D7" s="180"/>
      <c r="E7" s="180"/>
      <c r="F7" s="180"/>
      <c r="G7" s="180"/>
      <c r="H7" s="177"/>
      <c r="I7" s="188"/>
      <c r="J7" s="180"/>
      <c r="K7" s="193"/>
      <c r="L7" s="189"/>
      <c r="M7" s="180"/>
      <c r="N7" s="190"/>
      <c r="O7" s="190"/>
      <c r="P7" s="190"/>
      <c r="W7" s="323"/>
      <c r="X7" s="59"/>
      <c r="Y7" s="59"/>
      <c r="Z7" s="59"/>
      <c r="AA7" s="59"/>
      <c r="AB7" s="59"/>
      <c r="AC7" s="59"/>
      <c r="AD7" s="59"/>
    </row>
    <row r="8" spans="2:30" s="191" customFormat="1" ht="14.1" customHeight="1">
      <c r="B8" s="192"/>
      <c r="C8" s="180"/>
      <c r="D8" s="368" t="s">
        <v>2196</v>
      </c>
      <c r="E8" s="194" t="s">
        <v>2197</v>
      </c>
      <c r="F8" s="194" t="s">
        <v>2198</v>
      </c>
      <c r="G8" s="195">
        <v>306000</v>
      </c>
      <c r="H8" s="196" t="s">
        <v>2199</v>
      </c>
      <c r="I8" s="197"/>
      <c r="J8" s="198">
        <f t="shared" ref="J8:J13" si="0">G8*I8</f>
        <v>0</v>
      </c>
      <c r="K8" s="199"/>
      <c r="L8" s="189"/>
      <c r="M8" s="180"/>
      <c r="N8" s="369" t="s">
        <v>2200</v>
      </c>
      <c r="O8" s="369"/>
      <c r="P8" s="369"/>
      <c r="Q8" s="369"/>
      <c r="R8" s="369"/>
      <c r="S8" s="369"/>
      <c r="W8" s="323"/>
      <c r="X8" s="59"/>
      <c r="Y8" s="59"/>
      <c r="Z8" s="59"/>
      <c r="AA8" s="59"/>
      <c r="AB8" s="59"/>
      <c r="AC8" s="59"/>
      <c r="AD8" s="59"/>
    </row>
    <row r="9" spans="2:30" s="191" customFormat="1" ht="14.1" customHeight="1">
      <c r="B9" s="192"/>
      <c r="C9" s="180"/>
      <c r="D9" s="368"/>
      <c r="E9" s="194" t="s">
        <v>2201</v>
      </c>
      <c r="F9" s="194" t="s">
        <v>2198</v>
      </c>
      <c r="G9" s="195">
        <v>121000</v>
      </c>
      <c r="H9" s="196" t="s">
        <v>2202</v>
      </c>
      <c r="I9" s="197"/>
      <c r="J9" s="198">
        <f t="shared" si="0"/>
        <v>0</v>
      </c>
      <c r="K9" s="199"/>
      <c r="L9" s="189"/>
      <c r="M9" s="180"/>
      <c r="N9" s="369"/>
      <c r="O9" s="369"/>
      <c r="P9" s="369"/>
      <c r="Q9" s="369"/>
      <c r="R9" s="369"/>
      <c r="S9" s="369"/>
      <c r="W9" s="323"/>
      <c r="X9" s="59"/>
      <c r="Y9" s="59"/>
      <c r="Z9" s="59"/>
      <c r="AA9" s="59"/>
      <c r="AB9" s="59"/>
      <c r="AC9" s="59"/>
      <c r="AD9" s="59"/>
    </row>
    <row r="10" spans="2:30" s="191" customFormat="1" ht="14.1" customHeight="1">
      <c r="B10" s="192"/>
      <c r="C10" s="180"/>
      <c r="D10" s="368"/>
      <c r="E10" s="194" t="s">
        <v>2203</v>
      </c>
      <c r="F10" s="194" t="s">
        <v>2204</v>
      </c>
      <c r="G10" s="195">
        <v>24000</v>
      </c>
      <c r="H10" s="196" t="s">
        <v>2202</v>
      </c>
      <c r="I10" s="197"/>
      <c r="J10" s="198">
        <f t="shared" si="0"/>
        <v>0</v>
      </c>
      <c r="K10" s="199"/>
      <c r="L10" s="189"/>
      <c r="M10" s="180"/>
      <c r="N10" s="369"/>
      <c r="O10" s="369"/>
      <c r="P10" s="369"/>
      <c r="Q10" s="369"/>
      <c r="R10" s="369"/>
      <c r="S10" s="369"/>
      <c r="W10" s="323"/>
      <c r="X10" s="59"/>
      <c r="Y10" s="59"/>
      <c r="Z10" s="59"/>
      <c r="AA10" s="59"/>
      <c r="AB10" s="59"/>
      <c r="AC10" s="59"/>
      <c r="AD10" s="59"/>
    </row>
    <row r="11" spans="2:30" s="191" customFormat="1" ht="14.1" customHeight="1">
      <c r="B11" s="192"/>
      <c r="C11" s="180"/>
      <c r="D11" s="368" t="s">
        <v>2205</v>
      </c>
      <c r="E11" s="194" t="s">
        <v>2197</v>
      </c>
      <c r="F11" s="194" t="s">
        <v>2198</v>
      </c>
      <c r="G11" s="195">
        <v>588000</v>
      </c>
      <c r="H11" s="196" t="s">
        <v>2199</v>
      </c>
      <c r="I11" s="197">
        <v>1</v>
      </c>
      <c r="J11" s="198">
        <f t="shared" si="0"/>
        <v>588000</v>
      </c>
      <c r="K11" s="199"/>
      <c r="L11" s="189"/>
      <c r="M11" s="180"/>
      <c r="N11" s="369"/>
      <c r="O11" s="369"/>
      <c r="P11" s="369"/>
      <c r="Q11" s="369"/>
      <c r="R11" s="369"/>
      <c r="S11" s="369"/>
      <c r="W11" s="323"/>
      <c r="X11" s="59"/>
      <c r="Y11" s="59"/>
      <c r="Z11" s="59"/>
      <c r="AA11" s="59"/>
      <c r="AB11" s="59"/>
      <c r="AC11" s="59"/>
      <c r="AD11" s="59"/>
    </row>
    <row r="12" spans="2:30" s="191" customFormat="1" ht="14.1" customHeight="1">
      <c r="B12" s="192"/>
      <c r="C12" s="180"/>
      <c r="D12" s="368"/>
      <c r="E12" s="194" t="s">
        <v>2201</v>
      </c>
      <c r="F12" s="194" t="s">
        <v>2198</v>
      </c>
      <c r="G12" s="195">
        <v>141000</v>
      </c>
      <c r="H12" s="196" t="s">
        <v>2202</v>
      </c>
      <c r="I12" s="197">
        <v>295</v>
      </c>
      <c r="J12" s="198">
        <f t="shared" si="0"/>
        <v>41595000</v>
      </c>
      <c r="K12" s="199"/>
      <c r="L12" s="189"/>
      <c r="M12" s="180"/>
      <c r="N12" s="369"/>
      <c r="O12" s="369"/>
      <c r="P12" s="369"/>
      <c r="Q12" s="369"/>
      <c r="R12" s="369"/>
      <c r="S12" s="369"/>
      <c r="W12" s="323"/>
      <c r="X12" s="59"/>
      <c r="Y12" s="59"/>
      <c r="Z12" s="59"/>
      <c r="AA12" s="59"/>
      <c r="AB12" s="59"/>
      <c r="AC12" s="59"/>
      <c r="AD12" s="59"/>
    </row>
    <row r="13" spans="2:30" s="191" customFormat="1" ht="14.1" customHeight="1">
      <c r="B13" s="192"/>
      <c r="C13" s="180"/>
      <c r="D13" s="368"/>
      <c r="E13" s="194" t="s">
        <v>2203</v>
      </c>
      <c r="F13" s="194" t="s">
        <v>2204</v>
      </c>
      <c r="G13" s="195">
        <v>50000</v>
      </c>
      <c r="H13" s="196" t="s">
        <v>2202</v>
      </c>
      <c r="I13" s="197"/>
      <c r="J13" s="198">
        <f t="shared" si="0"/>
        <v>0</v>
      </c>
      <c r="K13" s="199"/>
      <c r="L13" s="189"/>
      <c r="M13" s="180"/>
      <c r="N13" s="369"/>
      <c r="O13" s="369"/>
      <c r="P13" s="369"/>
      <c r="Q13" s="369"/>
      <c r="R13" s="369"/>
      <c r="S13" s="369"/>
      <c r="W13" s="105"/>
      <c r="X13" s="59"/>
      <c r="Y13" s="59"/>
      <c r="Z13" s="59"/>
      <c r="AA13" s="59"/>
      <c r="AB13" s="59"/>
      <c r="AC13" s="59"/>
      <c r="AD13" s="59"/>
    </row>
    <row r="14" spans="2:30" s="191" customFormat="1" ht="14.1" customHeight="1">
      <c r="B14" s="192"/>
      <c r="C14" s="180"/>
      <c r="D14" s="200"/>
      <c r="E14" s="200"/>
      <c r="F14" s="200"/>
      <c r="G14" s="201"/>
      <c r="H14" s="202" t="s">
        <v>2206</v>
      </c>
      <c r="I14" s="202"/>
      <c r="J14" s="201">
        <f>SUM(J8:J13)</f>
        <v>42183000</v>
      </c>
      <c r="K14" s="203"/>
      <c r="L14" s="189"/>
      <c r="M14" s="180"/>
      <c r="N14" s="190"/>
      <c r="O14" s="190"/>
      <c r="P14" s="190"/>
      <c r="W14" s="105"/>
      <c r="X14" s="59"/>
      <c r="Y14" s="59"/>
      <c r="Z14" s="59"/>
      <c r="AA14" s="59"/>
      <c r="AB14" s="59"/>
      <c r="AC14" s="59"/>
      <c r="AD14" s="59"/>
    </row>
    <row r="15" spans="2:30" s="191" customFormat="1" ht="14.1" customHeight="1">
      <c r="B15" s="192"/>
      <c r="C15" s="180" t="s">
        <v>2207</v>
      </c>
      <c r="D15" s="204"/>
      <c r="E15" s="205"/>
      <c r="F15" s="204"/>
      <c r="G15" s="206"/>
      <c r="H15" s="207"/>
      <c r="I15" s="188"/>
      <c r="J15" s="180"/>
      <c r="K15" s="208"/>
      <c r="L15" s="189"/>
      <c r="M15" s="180"/>
      <c r="N15" s="190"/>
      <c r="O15" s="190"/>
      <c r="P15" s="190"/>
      <c r="W15" s="105"/>
      <c r="X15" s="59"/>
      <c r="Y15" s="59"/>
      <c r="Z15" s="59"/>
      <c r="AA15" s="59"/>
      <c r="AB15" s="59"/>
      <c r="AC15" s="59"/>
      <c r="AD15" s="59"/>
    </row>
    <row r="16" spans="2:30" s="191" customFormat="1" ht="14.1" customHeight="1">
      <c r="B16" s="192"/>
      <c r="C16" s="180"/>
      <c r="D16" s="367" t="s">
        <v>2196</v>
      </c>
      <c r="E16" s="372" t="s">
        <v>2208</v>
      </c>
      <c r="F16" s="194" t="s">
        <v>2209</v>
      </c>
      <c r="G16" s="195">
        <v>48000</v>
      </c>
      <c r="H16" s="196" t="s">
        <v>139</v>
      </c>
      <c r="I16" s="197"/>
      <c r="J16" s="198">
        <f>G16*I16</f>
        <v>0</v>
      </c>
      <c r="K16" s="199"/>
      <c r="L16" s="189"/>
      <c r="M16" s="180"/>
      <c r="N16" s="370" t="s">
        <v>2210</v>
      </c>
      <c r="O16" s="370"/>
      <c r="P16" s="370"/>
      <c r="Q16" s="370"/>
      <c r="R16" s="370"/>
      <c r="S16" s="370"/>
      <c r="T16" s="370"/>
      <c r="W16" s="59"/>
      <c r="X16" s="59"/>
      <c r="Y16" s="59"/>
      <c r="Z16" s="59"/>
      <c r="AA16" s="59"/>
      <c r="AB16" s="59"/>
      <c r="AC16" s="59"/>
      <c r="AD16" s="59"/>
    </row>
    <row r="17" spans="2:30" s="191" customFormat="1" ht="14.1" customHeight="1">
      <c r="B17" s="192"/>
      <c r="C17" s="180"/>
      <c r="D17" s="367"/>
      <c r="E17" s="372"/>
      <c r="F17" s="194" t="s">
        <v>2211</v>
      </c>
      <c r="G17" s="195">
        <v>53000</v>
      </c>
      <c r="H17" s="196" t="s">
        <v>139</v>
      </c>
      <c r="I17" s="197"/>
      <c r="J17" s="198">
        <f>G17*I17</f>
        <v>0</v>
      </c>
      <c r="K17" s="199"/>
      <c r="L17" s="189"/>
      <c r="M17" s="180"/>
      <c r="N17" s="370"/>
      <c r="O17" s="370"/>
      <c r="P17" s="370"/>
      <c r="Q17" s="370"/>
      <c r="R17" s="370"/>
      <c r="S17" s="370"/>
      <c r="T17" s="370"/>
      <c r="W17" s="59"/>
      <c r="X17" s="59"/>
      <c r="Y17" s="59"/>
      <c r="Z17" s="59"/>
      <c r="AA17" s="59"/>
      <c r="AB17" s="59"/>
      <c r="AC17" s="59"/>
      <c r="AD17" s="59"/>
    </row>
    <row r="18" spans="2:30" s="191" customFormat="1" ht="14.1" customHeight="1">
      <c r="B18" s="192"/>
      <c r="C18" s="180"/>
      <c r="D18" s="367"/>
      <c r="E18" s="372"/>
      <c r="F18" s="194" t="s">
        <v>2204</v>
      </c>
      <c r="G18" s="195">
        <v>53000</v>
      </c>
      <c r="H18" s="196" t="s">
        <v>139</v>
      </c>
      <c r="I18" s="197"/>
      <c r="J18" s="198">
        <f>G18*I18</f>
        <v>0</v>
      </c>
      <c r="K18" s="199"/>
      <c r="L18" s="189"/>
      <c r="M18" s="180"/>
      <c r="N18" s="370"/>
      <c r="O18" s="370"/>
      <c r="P18" s="370"/>
      <c r="Q18" s="370"/>
      <c r="R18" s="370"/>
      <c r="S18" s="370"/>
      <c r="T18" s="370"/>
      <c r="W18" s="59"/>
      <c r="X18" s="59"/>
      <c r="Y18" s="59"/>
      <c r="Z18" s="59"/>
      <c r="AA18" s="59"/>
      <c r="AB18" s="59"/>
      <c r="AC18" s="59"/>
      <c r="AD18" s="59"/>
    </row>
    <row r="19" spans="2:30" s="191" customFormat="1" ht="14.1" customHeight="1">
      <c r="B19" s="192"/>
      <c r="C19" s="180"/>
      <c r="D19" s="367" t="s">
        <v>2205</v>
      </c>
      <c r="E19" s="372" t="s">
        <v>2212</v>
      </c>
      <c r="F19" s="194" t="s">
        <v>2198</v>
      </c>
      <c r="G19" s="195">
        <v>75000</v>
      </c>
      <c r="H19" s="209" t="s">
        <v>139</v>
      </c>
      <c r="I19" s="197"/>
      <c r="J19" s="198">
        <f>G19*I19</f>
        <v>0</v>
      </c>
      <c r="K19" s="199"/>
      <c r="L19" s="189"/>
      <c r="M19" s="180"/>
      <c r="N19" s="370"/>
      <c r="O19" s="370"/>
      <c r="P19" s="370"/>
      <c r="Q19" s="370"/>
      <c r="R19" s="370"/>
      <c r="S19" s="370"/>
      <c r="T19" s="370"/>
      <c r="W19" s="59"/>
      <c r="X19" s="59"/>
      <c r="Y19" s="59"/>
      <c r="Z19" s="59"/>
      <c r="AA19" s="59"/>
      <c r="AB19" s="59"/>
      <c r="AC19" s="59"/>
      <c r="AD19" s="59"/>
    </row>
    <row r="20" spans="2:30" s="191" customFormat="1" ht="14.1" customHeight="1">
      <c r="B20" s="192"/>
      <c r="C20" s="180"/>
      <c r="D20" s="367"/>
      <c r="E20" s="372"/>
      <c r="F20" s="194" t="s">
        <v>2204</v>
      </c>
      <c r="G20" s="195">
        <v>137000</v>
      </c>
      <c r="H20" s="209" t="s">
        <v>139</v>
      </c>
      <c r="I20" s="197"/>
      <c r="J20" s="198">
        <f>G20*I20</f>
        <v>0</v>
      </c>
      <c r="K20" s="199"/>
      <c r="L20" s="189"/>
      <c r="M20" s="180"/>
      <c r="N20" s="370"/>
      <c r="O20" s="370"/>
      <c r="P20" s="370"/>
      <c r="Q20" s="370"/>
      <c r="R20" s="370"/>
      <c r="S20" s="370"/>
      <c r="T20" s="370"/>
      <c r="W20" s="59"/>
      <c r="X20" s="59"/>
      <c r="Y20" s="59"/>
      <c r="Z20" s="59"/>
      <c r="AA20" s="59"/>
      <c r="AB20" s="59"/>
      <c r="AC20" s="59"/>
      <c r="AD20" s="59"/>
    </row>
    <row r="21" spans="2:30" s="191" customFormat="1" ht="14.1" customHeight="1">
      <c r="B21" s="192"/>
      <c r="C21" s="180" t="s">
        <v>2213</v>
      </c>
      <c r="D21" s="180"/>
      <c r="E21" s="180"/>
      <c r="F21" s="180"/>
      <c r="G21" s="180"/>
      <c r="H21" s="177"/>
      <c r="I21" s="188"/>
      <c r="J21" s="180"/>
      <c r="K21" s="208"/>
      <c r="L21" s="189"/>
      <c r="M21" s="180"/>
      <c r="N21" s="370"/>
      <c r="O21" s="370"/>
      <c r="P21" s="370"/>
      <c r="Q21" s="370"/>
      <c r="R21" s="370"/>
      <c r="S21" s="370"/>
      <c r="T21" s="370"/>
      <c r="W21" s="59"/>
      <c r="X21" s="59"/>
      <c r="Y21" s="59"/>
      <c r="Z21" s="59"/>
      <c r="AA21" s="59"/>
      <c r="AB21" s="59"/>
      <c r="AC21" s="59"/>
      <c r="AD21" s="59"/>
    </row>
    <row r="22" spans="2:30" s="191" customFormat="1" ht="14.1" customHeight="1">
      <c r="B22" s="192"/>
      <c r="C22" s="180"/>
      <c r="D22" s="367" t="s">
        <v>2196</v>
      </c>
      <c r="E22" s="372" t="s">
        <v>2214</v>
      </c>
      <c r="F22" s="194" t="s">
        <v>2198</v>
      </c>
      <c r="G22" s="195">
        <v>7000</v>
      </c>
      <c r="H22" s="209" t="s">
        <v>139</v>
      </c>
      <c r="I22" s="197"/>
      <c r="J22" s="198">
        <f>G22*I22</f>
        <v>0</v>
      </c>
      <c r="K22" s="199"/>
      <c r="L22" s="189"/>
      <c r="M22" s="180"/>
      <c r="N22" s="370"/>
      <c r="O22" s="370"/>
      <c r="P22" s="370"/>
      <c r="Q22" s="370"/>
      <c r="R22" s="370"/>
      <c r="S22" s="370"/>
      <c r="T22" s="370"/>
      <c r="W22" s="59"/>
      <c r="X22" s="59"/>
      <c r="Y22" s="59"/>
      <c r="Z22" s="59"/>
      <c r="AA22" s="59"/>
      <c r="AB22" s="59"/>
      <c r="AC22" s="59"/>
      <c r="AD22" s="59"/>
    </row>
    <row r="23" spans="2:30" s="191" customFormat="1" ht="14.1" customHeight="1">
      <c r="B23" s="192"/>
      <c r="C23" s="180"/>
      <c r="D23" s="367"/>
      <c r="E23" s="372"/>
      <c r="F23" s="194" t="s">
        <v>2204</v>
      </c>
      <c r="G23" s="195">
        <v>12000</v>
      </c>
      <c r="H23" s="209" t="s">
        <v>139</v>
      </c>
      <c r="I23" s="197"/>
      <c r="J23" s="198">
        <f>G23*I23</f>
        <v>0</v>
      </c>
      <c r="K23" s="199"/>
      <c r="L23" s="189"/>
      <c r="M23" s="180"/>
      <c r="N23" s="370"/>
      <c r="O23" s="370"/>
      <c r="P23" s="370"/>
      <c r="Q23" s="370"/>
      <c r="R23" s="370"/>
      <c r="S23" s="370"/>
      <c r="T23" s="370"/>
      <c r="W23" s="59"/>
      <c r="X23" s="59"/>
      <c r="Y23" s="59"/>
      <c r="Z23" s="59"/>
      <c r="AA23" s="59"/>
      <c r="AB23" s="59"/>
      <c r="AC23" s="59"/>
      <c r="AD23" s="59"/>
    </row>
    <row r="24" spans="2:30" s="191" customFormat="1" ht="14.1" customHeight="1">
      <c r="B24" s="192"/>
      <c r="C24" s="180"/>
      <c r="D24" s="203"/>
      <c r="E24" s="203"/>
      <c r="F24" s="203"/>
      <c r="G24" s="201"/>
      <c r="H24" s="202" t="s">
        <v>2206</v>
      </c>
      <c r="I24" s="202"/>
      <c r="J24" s="201">
        <f>SUM(J16:J23)</f>
        <v>0</v>
      </c>
      <c r="K24" s="203"/>
      <c r="L24" s="189"/>
      <c r="M24" s="180"/>
      <c r="N24" s="210"/>
      <c r="W24" s="59"/>
      <c r="X24" s="59"/>
      <c r="Y24" s="59"/>
      <c r="Z24" s="59"/>
      <c r="AA24" s="59"/>
      <c r="AB24" s="59"/>
      <c r="AC24" s="59"/>
      <c r="AD24" s="59"/>
    </row>
    <row r="25" spans="2:30" s="191" customFormat="1" ht="14.1" customHeight="1">
      <c r="B25" s="192"/>
      <c r="C25" s="180"/>
      <c r="D25" s="211"/>
      <c r="E25" s="211"/>
      <c r="F25" s="211"/>
      <c r="G25" s="212"/>
      <c r="H25" s="213" t="s">
        <v>2215</v>
      </c>
      <c r="I25" s="213"/>
      <c r="J25" s="214">
        <f>J24+J14</f>
        <v>42183000</v>
      </c>
      <c r="K25" s="211"/>
      <c r="L25" s="189"/>
      <c r="M25" s="180"/>
      <c r="N25" s="210">
        <f>J25</f>
        <v>42183000</v>
      </c>
      <c r="O25" s="215">
        <f>N25*10%</f>
        <v>4218300</v>
      </c>
      <c r="P25" s="215">
        <f>N25+O25</f>
        <v>46401300</v>
      </c>
      <c r="W25" s="59"/>
      <c r="X25" s="59"/>
      <c r="Y25" s="59"/>
      <c r="Z25" s="59"/>
      <c r="AA25" s="59"/>
      <c r="AB25" s="59"/>
      <c r="AC25" s="59"/>
      <c r="AD25" s="59"/>
    </row>
    <row r="26" spans="2:30" s="191" customFormat="1" ht="14.1" customHeight="1">
      <c r="B26" s="187" t="s">
        <v>2216</v>
      </c>
      <c r="C26" s="180"/>
      <c r="D26" s="180"/>
      <c r="E26" s="180"/>
      <c r="F26" s="180"/>
      <c r="G26" s="206"/>
      <c r="H26" s="207"/>
      <c r="I26" s="216"/>
      <c r="J26" s="206"/>
      <c r="K26" s="217"/>
      <c r="L26" s="189"/>
      <c r="M26" s="180"/>
      <c r="N26" s="210"/>
      <c r="W26" s="59"/>
      <c r="X26" s="59"/>
      <c r="Y26" s="59"/>
      <c r="Z26" s="59"/>
      <c r="AA26" s="59"/>
      <c r="AB26" s="59"/>
      <c r="AC26" s="59"/>
      <c r="AD26" s="59"/>
    </row>
    <row r="27" spans="2:30" s="59" customFormat="1" ht="14.1" customHeight="1">
      <c r="B27" s="192"/>
      <c r="C27" s="180" t="s">
        <v>2217</v>
      </c>
      <c r="D27" s="180"/>
      <c r="E27" s="180"/>
      <c r="F27" s="180"/>
      <c r="G27" s="206"/>
      <c r="H27" s="207"/>
      <c r="I27" s="216"/>
      <c r="J27" s="206"/>
      <c r="K27" s="193"/>
      <c r="L27" s="189"/>
      <c r="M27" s="180"/>
      <c r="N27" s="190"/>
      <c r="O27" s="190"/>
      <c r="P27" s="190"/>
      <c r="Q27" s="218"/>
      <c r="R27" s="218"/>
      <c r="S27" s="218"/>
      <c r="T27" s="218"/>
      <c r="U27" s="218"/>
    </row>
    <row r="28" spans="2:30" s="59" customFormat="1" ht="14.1" customHeight="1">
      <c r="B28" s="192"/>
      <c r="C28" s="180"/>
      <c r="D28" s="367" t="s">
        <v>2218</v>
      </c>
      <c r="E28" s="199" t="s">
        <v>2198</v>
      </c>
      <c r="F28" s="199" t="s">
        <v>2218</v>
      </c>
      <c r="G28" s="195">
        <v>94000</v>
      </c>
      <c r="H28" s="209" t="s">
        <v>2199</v>
      </c>
      <c r="I28" s="219">
        <v>1</v>
      </c>
      <c r="J28" s="198">
        <f t="shared" ref="J28:J34" si="1">G28*I28</f>
        <v>94000</v>
      </c>
      <c r="K28" s="199"/>
      <c r="L28" s="189"/>
      <c r="M28" s="180"/>
      <c r="N28" s="210"/>
      <c r="O28" s="220"/>
      <c r="P28" s="220"/>
    </row>
    <row r="29" spans="2:30" s="59" customFormat="1" ht="14.1" customHeight="1">
      <c r="B29" s="192"/>
      <c r="C29" s="180"/>
      <c r="D29" s="367"/>
      <c r="E29" s="199" t="s">
        <v>2219</v>
      </c>
      <c r="F29" s="199" t="s">
        <v>2218</v>
      </c>
      <c r="G29" s="195">
        <v>298000</v>
      </c>
      <c r="H29" s="209" t="s">
        <v>2199</v>
      </c>
      <c r="I29" s="219"/>
      <c r="J29" s="198">
        <f t="shared" si="1"/>
        <v>0</v>
      </c>
      <c r="K29" s="199"/>
      <c r="L29" s="189"/>
      <c r="M29" s="180"/>
      <c r="N29" s="210"/>
      <c r="O29" s="220"/>
      <c r="P29" s="220"/>
    </row>
    <row r="30" spans="2:30" s="59" customFormat="1" ht="14.1" customHeight="1">
      <c r="B30" s="192"/>
      <c r="C30" s="180"/>
      <c r="D30" s="367"/>
      <c r="E30" s="199" t="s">
        <v>2220</v>
      </c>
      <c r="F30" s="199" t="s">
        <v>2218</v>
      </c>
      <c r="G30" s="195">
        <v>559000</v>
      </c>
      <c r="H30" s="209" t="s">
        <v>2199</v>
      </c>
      <c r="I30" s="219"/>
      <c r="J30" s="198">
        <f t="shared" si="1"/>
        <v>0</v>
      </c>
      <c r="K30" s="199"/>
      <c r="L30" s="189"/>
      <c r="M30" s="180"/>
      <c r="N30" s="210"/>
      <c r="O30" s="220"/>
      <c r="P30" s="220"/>
      <c r="V30" s="323"/>
    </row>
    <row r="31" spans="2:30" s="59" customFormat="1" ht="14.1" customHeight="1">
      <c r="B31" s="192"/>
      <c r="C31" s="180"/>
      <c r="D31" s="367"/>
      <c r="E31" s="199" t="s">
        <v>2221</v>
      </c>
      <c r="F31" s="199" t="s">
        <v>2218</v>
      </c>
      <c r="G31" s="195">
        <v>678000</v>
      </c>
      <c r="H31" s="209" t="s">
        <v>2199</v>
      </c>
      <c r="I31" s="219"/>
      <c r="J31" s="198">
        <f t="shared" si="1"/>
        <v>0</v>
      </c>
      <c r="K31" s="199"/>
      <c r="L31" s="189"/>
      <c r="M31" s="180"/>
      <c r="N31" s="210"/>
      <c r="O31" s="220"/>
      <c r="P31" s="220"/>
      <c r="V31" s="323"/>
    </row>
    <row r="32" spans="2:30" s="59" customFormat="1" ht="14.1" customHeight="1">
      <c r="B32" s="192"/>
      <c r="C32" s="180"/>
      <c r="D32" s="368" t="s">
        <v>2222</v>
      </c>
      <c r="E32" s="199" t="s">
        <v>2198</v>
      </c>
      <c r="F32" s="199" t="s">
        <v>2223</v>
      </c>
      <c r="G32" s="195">
        <v>391</v>
      </c>
      <c r="H32" s="209" t="s">
        <v>2202</v>
      </c>
      <c r="I32" s="219">
        <v>300</v>
      </c>
      <c r="J32" s="198">
        <f t="shared" si="1"/>
        <v>117300</v>
      </c>
      <c r="K32" s="199"/>
      <c r="L32" s="189"/>
      <c r="M32" s="180"/>
      <c r="N32" s="369" t="s">
        <v>2224</v>
      </c>
      <c r="O32" s="370"/>
      <c r="P32" s="370"/>
      <c r="Q32" s="370"/>
      <c r="R32" s="370"/>
      <c r="S32" s="370"/>
      <c r="V32" s="323"/>
    </row>
    <row r="33" spans="2:22" s="59" customFormat="1" ht="14.1" customHeight="1">
      <c r="B33" s="192"/>
      <c r="C33" s="180"/>
      <c r="D33" s="368"/>
      <c r="E33" s="199" t="s">
        <v>2219</v>
      </c>
      <c r="F33" s="199" t="s">
        <v>2223</v>
      </c>
      <c r="G33" s="195">
        <v>660</v>
      </c>
      <c r="H33" s="209" t="s">
        <v>2202</v>
      </c>
      <c r="I33" s="219"/>
      <c r="J33" s="198">
        <f t="shared" si="1"/>
        <v>0</v>
      </c>
      <c r="K33" s="199"/>
      <c r="L33" s="189"/>
      <c r="M33" s="180"/>
      <c r="N33" s="370"/>
      <c r="O33" s="370"/>
      <c r="P33" s="370"/>
      <c r="Q33" s="370"/>
      <c r="R33" s="370"/>
      <c r="S33" s="370"/>
      <c r="V33" s="323"/>
    </row>
    <row r="34" spans="2:22" s="59" customFormat="1" ht="14.1" customHeight="1">
      <c r="B34" s="192"/>
      <c r="C34" s="180"/>
      <c r="D34" s="368"/>
      <c r="E34" s="199" t="s">
        <v>2220</v>
      </c>
      <c r="F34" s="199" t="s">
        <v>2223</v>
      </c>
      <c r="G34" s="195">
        <v>315</v>
      </c>
      <c r="H34" s="209" t="s">
        <v>2202</v>
      </c>
      <c r="I34" s="219"/>
      <c r="J34" s="198">
        <f t="shared" si="1"/>
        <v>0</v>
      </c>
      <c r="K34" s="199"/>
      <c r="L34" s="189"/>
      <c r="M34" s="180"/>
      <c r="N34" s="370"/>
      <c r="O34" s="370"/>
      <c r="P34" s="370"/>
      <c r="Q34" s="370"/>
      <c r="R34" s="370"/>
      <c r="S34" s="370"/>
      <c r="V34" s="323"/>
    </row>
    <row r="35" spans="2:22" s="59" customFormat="1" ht="14.1" customHeight="1">
      <c r="B35" s="192"/>
      <c r="C35" s="180"/>
      <c r="D35" s="368"/>
      <c r="E35" s="199" t="s">
        <v>2225</v>
      </c>
      <c r="F35" s="199" t="s">
        <v>2223</v>
      </c>
      <c r="G35" s="195">
        <v>268</v>
      </c>
      <c r="H35" s="209" t="s">
        <v>2202</v>
      </c>
      <c r="I35" s="219"/>
      <c r="J35" s="198">
        <f>(G35*I35)*2</f>
        <v>0</v>
      </c>
      <c r="K35" s="199"/>
      <c r="L35" s="189"/>
      <c r="M35" s="180"/>
      <c r="N35" s="370"/>
      <c r="O35" s="370"/>
      <c r="P35" s="370"/>
      <c r="Q35" s="370"/>
      <c r="R35" s="370"/>
      <c r="S35" s="370"/>
      <c r="V35" s="323"/>
    </row>
    <row r="36" spans="2:22" s="59" customFormat="1" ht="14.1" customHeight="1">
      <c r="B36" s="192"/>
      <c r="C36" s="180"/>
      <c r="D36" s="368"/>
      <c r="E36" s="199" t="s">
        <v>2226</v>
      </c>
      <c r="F36" s="199" t="s">
        <v>2223</v>
      </c>
      <c r="G36" s="195">
        <v>152</v>
      </c>
      <c r="H36" s="209" t="s">
        <v>2202</v>
      </c>
      <c r="I36" s="219"/>
      <c r="J36" s="198">
        <f>(G36*I36)*2</f>
        <v>0</v>
      </c>
      <c r="K36" s="199"/>
      <c r="L36" s="189"/>
      <c r="M36" s="180"/>
      <c r="N36" s="370"/>
      <c r="O36" s="370"/>
      <c r="P36" s="370"/>
      <c r="Q36" s="370"/>
      <c r="R36" s="370"/>
      <c r="S36" s="370"/>
      <c r="V36" s="323"/>
    </row>
    <row r="37" spans="2:22" s="59" customFormat="1" ht="14.1" customHeight="1">
      <c r="B37" s="192"/>
      <c r="C37" s="180"/>
      <c r="D37" s="368"/>
      <c r="E37" s="199" t="s">
        <v>2227</v>
      </c>
      <c r="F37" s="199" t="s">
        <v>2223</v>
      </c>
      <c r="G37" s="195">
        <v>32</v>
      </c>
      <c r="H37" s="209" t="s">
        <v>2202</v>
      </c>
      <c r="I37" s="219"/>
      <c r="J37" s="198">
        <f>G37*I37</f>
        <v>0</v>
      </c>
      <c r="K37" s="199"/>
      <c r="L37" s="189"/>
      <c r="M37" s="180"/>
      <c r="N37" s="370"/>
      <c r="O37" s="370"/>
      <c r="P37" s="370"/>
      <c r="Q37" s="370"/>
      <c r="R37" s="370"/>
      <c r="S37" s="370"/>
      <c r="V37" s="323"/>
    </row>
    <row r="38" spans="2:22" s="59" customFormat="1" ht="14.1" customHeight="1">
      <c r="B38" s="192"/>
      <c r="C38" s="180"/>
      <c r="D38" s="203"/>
      <c r="E38" s="203"/>
      <c r="F38" s="203"/>
      <c r="G38" s="201"/>
      <c r="H38" s="202" t="s">
        <v>2206</v>
      </c>
      <c r="I38" s="202"/>
      <c r="J38" s="201">
        <f>SUM(J28:J37)</f>
        <v>211300</v>
      </c>
      <c r="K38" s="203"/>
      <c r="L38" s="189"/>
      <c r="M38" s="180"/>
      <c r="N38" s="210" t="s">
        <v>2228</v>
      </c>
      <c r="O38" s="220"/>
      <c r="P38" s="220"/>
      <c r="V38" s="323"/>
    </row>
    <row r="39" spans="2:22" s="59" customFormat="1" ht="14.1" customHeight="1">
      <c r="B39" s="192"/>
      <c r="C39" s="180" t="s">
        <v>2229</v>
      </c>
      <c r="D39" s="180"/>
      <c r="E39" s="180"/>
      <c r="F39" s="180"/>
      <c r="G39" s="206"/>
      <c r="H39" s="207"/>
      <c r="I39" s="216"/>
      <c r="J39" s="206"/>
      <c r="K39" s="221"/>
      <c r="L39" s="189"/>
      <c r="M39" s="180"/>
      <c r="N39" s="206"/>
      <c r="O39" s="220"/>
      <c r="P39" s="220"/>
      <c r="V39" s="323"/>
    </row>
    <row r="40" spans="2:22" s="59" customFormat="1" ht="14.1" customHeight="1">
      <c r="B40" s="192"/>
      <c r="C40" s="180"/>
      <c r="D40" s="367" t="s">
        <v>2218</v>
      </c>
      <c r="E40" s="199" t="s">
        <v>2230</v>
      </c>
      <c r="F40" s="199" t="s">
        <v>2218</v>
      </c>
      <c r="G40" s="195">
        <v>88000</v>
      </c>
      <c r="H40" s="196" t="s">
        <v>2199</v>
      </c>
      <c r="I40" s="219"/>
      <c r="J40" s="198">
        <f t="shared" ref="J40:J50" si="2">G40*I40</f>
        <v>0</v>
      </c>
      <c r="K40" s="199"/>
      <c r="L40" s="189"/>
      <c r="M40" s="180"/>
      <c r="N40" s="222" t="s">
        <v>2231</v>
      </c>
      <c r="O40" s="222"/>
      <c r="P40" s="222"/>
      <c r="Q40" s="223"/>
      <c r="V40" s="105"/>
    </row>
    <row r="41" spans="2:22" s="59" customFormat="1" ht="14.1" customHeight="1">
      <c r="B41" s="192"/>
      <c r="C41" s="180"/>
      <c r="D41" s="367"/>
      <c r="E41" s="199" t="s">
        <v>2232</v>
      </c>
      <c r="F41" s="199" t="s">
        <v>2218</v>
      </c>
      <c r="G41" s="195">
        <v>293000</v>
      </c>
      <c r="H41" s="196" t="s">
        <v>2199</v>
      </c>
      <c r="I41" s="219"/>
      <c r="J41" s="198">
        <f t="shared" si="2"/>
        <v>0</v>
      </c>
      <c r="K41" s="199"/>
      <c r="L41" s="189"/>
      <c r="M41" s="180"/>
      <c r="N41" s="222"/>
      <c r="O41" s="222"/>
      <c r="P41" s="222"/>
      <c r="Q41" s="223"/>
      <c r="V41" s="105"/>
    </row>
    <row r="42" spans="2:22" s="59" customFormat="1" ht="14.1" customHeight="1">
      <c r="B42" s="192"/>
      <c r="C42" s="180"/>
      <c r="D42" s="367"/>
      <c r="E42" s="199" t="s">
        <v>2233</v>
      </c>
      <c r="F42" s="199" t="s">
        <v>2218</v>
      </c>
      <c r="G42" s="195">
        <v>3804000</v>
      </c>
      <c r="H42" s="196" t="s">
        <v>2199</v>
      </c>
      <c r="I42" s="219"/>
      <c r="J42" s="198">
        <f t="shared" si="2"/>
        <v>0</v>
      </c>
      <c r="K42" s="199"/>
      <c r="L42" s="189"/>
      <c r="M42" s="180"/>
      <c r="N42" s="222"/>
      <c r="O42" s="222"/>
      <c r="P42" s="222"/>
      <c r="Q42" s="223"/>
      <c r="V42" s="105"/>
    </row>
    <row r="43" spans="2:22" s="59" customFormat="1" ht="14.1" customHeight="1">
      <c r="B43" s="192"/>
      <c r="C43" s="180"/>
      <c r="D43" s="368" t="s">
        <v>2222</v>
      </c>
      <c r="E43" s="199" t="s">
        <v>2230</v>
      </c>
      <c r="F43" s="224"/>
      <c r="G43" s="195">
        <v>203</v>
      </c>
      <c r="H43" s="209" t="s">
        <v>2202</v>
      </c>
      <c r="I43" s="219"/>
      <c r="J43" s="198">
        <f t="shared" si="2"/>
        <v>0</v>
      </c>
      <c r="K43" s="199"/>
      <c r="L43" s="189"/>
      <c r="M43" s="180"/>
      <c r="N43" s="206"/>
      <c r="O43" s="225"/>
      <c r="P43" s="220"/>
    </row>
    <row r="44" spans="2:22" s="59" customFormat="1" ht="14.1" customHeight="1">
      <c r="B44" s="192"/>
      <c r="C44" s="180"/>
      <c r="D44" s="368"/>
      <c r="E44" s="371" t="s">
        <v>2232</v>
      </c>
      <c r="F44" s="224" t="s">
        <v>2234</v>
      </c>
      <c r="G44" s="195">
        <v>177</v>
      </c>
      <c r="H44" s="209" t="s">
        <v>2202</v>
      </c>
      <c r="I44" s="219"/>
      <c r="J44" s="198">
        <f t="shared" si="2"/>
        <v>0</v>
      </c>
      <c r="K44" s="199"/>
      <c r="L44" s="189"/>
      <c r="M44" s="180"/>
      <c r="N44" s="206"/>
      <c r="O44" s="225"/>
      <c r="P44" s="220"/>
    </row>
    <row r="45" spans="2:22" s="59" customFormat="1" ht="14.1" customHeight="1">
      <c r="B45" s="192"/>
      <c r="C45" s="180"/>
      <c r="D45" s="368"/>
      <c r="E45" s="371"/>
      <c r="F45" s="224" t="s">
        <v>2235</v>
      </c>
      <c r="G45" s="195">
        <v>109</v>
      </c>
      <c r="H45" s="209" t="s">
        <v>2202</v>
      </c>
      <c r="I45" s="219"/>
      <c r="J45" s="198">
        <f t="shared" si="2"/>
        <v>0</v>
      </c>
      <c r="K45" s="199"/>
      <c r="L45" s="189"/>
      <c r="M45" s="180"/>
      <c r="N45" s="206"/>
      <c r="O45" s="225"/>
      <c r="P45" s="220"/>
    </row>
    <row r="46" spans="2:22" s="59" customFormat="1" ht="14.1" customHeight="1">
      <c r="B46" s="192"/>
      <c r="C46" s="180"/>
      <c r="D46" s="368"/>
      <c r="E46" s="371"/>
      <c r="F46" s="224" t="s">
        <v>2236</v>
      </c>
      <c r="G46" s="195">
        <v>86</v>
      </c>
      <c r="H46" s="209" t="s">
        <v>2202</v>
      </c>
      <c r="I46" s="219"/>
      <c r="J46" s="198">
        <f t="shared" si="2"/>
        <v>0</v>
      </c>
      <c r="K46" s="199"/>
      <c r="L46" s="189"/>
      <c r="M46" s="180"/>
      <c r="N46" s="206"/>
      <c r="O46" s="225"/>
      <c r="P46" s="220"/>
    </row>
    <row r="47" spans="2:22" s="59" customFormat="1" ht="14.1" customHeight="1">
      <c r="B47" s="192"/>
      <c r="C47" s="180"/>
      <c r="D47" s="368"/>
      <c r="E47" s="371"/>
      <c r="F47" s="224" t="s">
        <v>2237</v>
      </c>
      <c r="G47" s="195">
        <v>47</v>
      </c>
      <c r="H47" s="209" t="s">
        <v>2202</v>
      </c>
      <c r="I47" s="219"/>
      <c r="J47" s="198">
        <f t="shared" si="2"/>
        <v>0</v>
      </c>
      <c r="K47" s="199"/>
      <c r="L47" s="189"/>
      <c r="M47" s="180"/>
      <c r="N47" s="206"/>
      <c r="O47" s="225"/>
      <c r="P47" s="220"/>
    </row>
    <row r="48" spans="2:22" s="59" customFormat="1" ht="14.1" customHeight="1">
      <c r="B48" s="192"/>
      <c r="C48" s="180"/>
      <c r="D48" s="368"/>
      <c r="E48" s="371"/>
      <c r="F48" s="224" t="s">
        <v>2238</v>
      </c>
      <c r="G48" s="195">
        <v>7</v>
      </c>
      <c r="H48" s="209" t="s">
        <v>2202</v>
      </c>
      <c r="I48" s="219"/>
      <c r="J48" s="198">
        <f t="shared" si="2"/>
        <v>0</v>
      </c>
      <c r="K48" s="199"/>
      <c r="L48" s="189"/>
      <c r="M48" s="180"/>
      <c r="N48" s="206"/>
      <c r="O48" s="225"/>
      <c r="P48" s="220"/>
    </row>
    <row r="49" spans="2:16" s="59" customFormat="1" ht="14.1" customHeight="1">
      <c r="B49" s="192"/>
      <c r="C49" s="180"/>
      <c r="D49" s="368"/>
      <c r="E49" s="371" t="s">
        <v>2233</v>
      </c>
      <c r="F49" s="224" t="s">
        <v>2239</v>
      </c>
      <c r="G49" s="195">
        <v>34</v>
      </c>
      <c r="H49" s="209" t="s">
        <v>2202</v>
      </c>
      <c r="I49" s="219"/>
      <c r="J49" s="198">
        <f t="shared" si="2"/>
        <v>0</v>
      </c>
      <c r="K49" s="199"/>
      <c r="L49" s="189"/>
      <c r="M49" s="180"/>
      <c r="N49" s="206"/>
      <c r="O49" s="225"/>
      <c r="P49" s="220"/>
    </row>
    <row r="50" spans="2:16" s="59" customFormat="1" ht="14.1" customHeight="1">
      <c r="B50" s="192"/>
      <c r="C50" s="180"/>
      <c r="D50" s="368"/>
      <c r="E50" s="371"/>
      <c r="F50" s="224" t="s">
        <v>2240</v>
      </c>
      <c r="G50" s="195">
        <v>18</v>
      </c>
      <c r="H50" s="209" t="s">
        <v>2202</v>
      </c>
      <c r="I50" s="219"/>
      <c r="J50" s="198">
        <f t="shared" si="2"/>
        <v>0</v>
      </c>
      <c r="K50" s="199"/>
      <c r="L50" s="189"/>
      <c r="M50" s="180"/>
      <c r="N50" s="206"/>
      <c r="O50" s="225"/>
      <c r="P50" s="220"/>
    </row>
    <row r="51" spans="2:16" s="59" customFormat="1" ht="14.1" customHeight="1">
      <c r="B51" s="192"/>
      <c r="C51" s="180"/>
      <c r="D51" s="199"/>
      <c r="E51" s="203"/>
      <c r="F51" s="203"/>
      <c r="G51" s="201"/>
      <c r="H51" s="202" t="s">
        <v>2206</v>
      </c>
      <c r="I51" s="202"/>
      <c r="J51" s="201">
        <f>SUM(J40:J50)</f>
        <v>0</v>
      </c>
      <c r="K51" s="203"/>
      <c r="L51" s="189"/>
      <c r="M51" s="180"/>
      <c r="N51" s="206"/>
    </row>
    <row r="52" spans="2:16" s="59" customFormat="1" ht="14.1" customHeight="1">
      <c r="B52" s="192"/>
      <c r="C52" s="180" t="s">
        <v>2241</v>
      </c>
      <c r="D52" s="221"/>
      <c r="E52" s="221"/>
      <c r="F52" s="221"/>
      <c r="G52" s="226"/>
      <c r="H52" s="227"/>
      <c r="I52" s="228"/>
      <c r="J52" s="226"/>
      <c r="K52" s="221"/>
      <c r="L52" s="189"/>
      <c r="M52" s="180"/>
      <c r="N52" s="210"/>
    </row>
    <row r="53" spans="2:16" s="59" customFormat="1" ht="14.1" customHeight="1">
      <c r="B53" s="192"/>
      <c r="C53" s="180"/>
      <c r="D53" s="364" t="s">
        <v>2218</v>
      </c>
      <c r="E53" s="199" t="s">
        <v>2242</v>
      </c>
      <c r="F53" s="199" t="s">
        <v>2218</v>
      </c>
      <c r="G53" s="195">
        <v>81300</v>
      </c>
      <c r="H53" s="209" t="s">
        <v>2199</v>
      </c>
      <c r="I53" s="219"/>
      <c r="J53" s="198">
        <f t="shared" ref="J53:J59" si="3">G53*I53</f>
        <v>0</v>
      </c>
      <c r="K53" s="199"/>
      <c r="L53" s="189"/>
      <c r="M53" s="180"/>
      <c r="N53" s="210"/>
    </row>
    <row r="54" spans="2:16" s="59" customFormat="1" ht="14.1" customHeight="1">
      <c r="B54" s="192"/>
      <c r="C54" s="180"/>
      <c r="D54" s="365"/>
      <c r="E54" s="199" t="s">
        <v>2243</v>
      </c>
      <c r="F54" s="199" t="s">
        <v>2218</v>
      </c>
      <c r="G54" s="195">
        <v>138000</v>
      </c>
      <c r="H54" s="209" t="s">
        <v>2199</v>
      </c>
      <c r="I54" s="219">
        <v>1</v>
      </c>
      <c r="J54" s="198">
        <f t="shared" si="3"/>
        <v>138000</v>
      </c>
      <c r="K54" s="199"/>
      <c r="L54" s="189"/>
      <c r="M54" s="180"/>
      <c r="N54" s="220" t="s">
        <v>2244</v>
      </c>
      <c r="P54" s="220"/>
    </row>
    <row r="55" spans="2:16" s="59" customFormat="1" ht="14.1" customHeight="1">
      <c r="B55" s="192"/>
      <c r="C55" s="180"/>
      <c r="D55" s="365"/>
      <c r="E55" s="199" t="s">
        <v>2245</v>
      </c>
      <c r="F55" s="199" t="s">
        <v>2218</v>
      </c>
      <c r="G55" s="195">
        <v>239600</v>
      </c>
      <c r="H55" s="209" t="s">
        <v>2199</v>
      </c>
      <c r="I55" s="219"/>
      <c r="J55" s="198">
        <f>G55*I55</f>
        <v>0</v>
      </c>
      <c r="K55" s="199"/>
      <c r="L55" s="189"/>
      <c r="M55" s="180"/>
      <c r="N55" s="210"/>
    </row>
    <row r="56" spans="2:16" s="59" customFormat="1" ht="14.1" customHeight="1">
      <c r="B56" s="192"/>
      <c r="C56" s="180"/>
      <c r="D56" s="366"/>
      <c r="E56" s="199" t="s">
        <v>2246</v>
      </c>
      <c r="F56" s="199" t="s">
        <v>2218</v>
      </c>
      <c r="G56" s="195">
        <v>351900</v>
      </c>
      <c r="H56" s="209" t="s">
        <v>2199</v>
      </c>
      <c r="I56" s="219"/>
      <c r="J56" s="198">
        <f>G56*I56</f>
        <v>0</v>
      </c>
      <c r="K56" s="199"/>
      <c r="L56" s="189"/>
      <c r="M56" s="180"/>
      <c r="N56" s="220" t="s">
        <v>2244</v>
      </c>
      <c r="P56" s="220"/>
    </row>
    <row r="57" spans="2:16" s="59" customFormat="1" ht="14.1" customHeight="1">
      <c r="B57" s="192"/>
      <c r="C57" s="180"/>
      <c r="D57" s="364" t="s">
        <v>2222</v>
      </c>
      <c r="E57" s="199" t="s">
        <v>2242</v>
      </c>
      <c r="F57" s="199" t="s">
        <v>2223</v>
      </c>
      <c r="G57" s="195">
        <v>292</v>
      </c>
      <c r="H57" s="209" t="s">
        <v>2202</v>
      </c>
      <c r="I57" s="219"/>
      <c r="J57" s="198">
        <f t="shared" si="3"/>
        <v>0</v>
      </c>
      <c r="K57" s="199"/>
      <c r="L57" s="189"/>
      <c r="M57" s="180"/>
      <c r="N57" s="220"/>
      <c r="P57" s="220"/>
    </row>
    <row r="58" spans="2:16" s="59" customFormat="1" ht="14.1" customHeight="1">
      <c r="B58" s="192"/>
      <c r="C58" s="180"/>
      <c r="D58" s="365"/>
      <c r="E58" s="199" t="s">
        <v>2243</v>
      </c>
      <c r="F58" s="199" t="s">
        <v>2223</v>
      </c>
      <c r="G58" s="195">
        <v>611</v>
      </c>
      <c r="H58" s="209" t="s">
        <v>2202</v>
      </c>
      <c r="I58" s="229">
        <v>38.4</v>
      </c>
      <c r="J58" s="198">
        <f t="shared" si="3"/>
        <v>23462.399999999998</v>
      </c>
      <c r="K58" s="199"/>
      <c r="L58" s="189"/>
      <c r="M58" s="180"/>
      <c r="N58" s="220"/>
      <c r="P58" s="220"/>
    </row>
    <row r="59" spans="2:16" s="59" customFormat="1" ht="14.1" customHeight="1">
      <c r="B59" s="192"/>
      <c r="C59" s="180"/>
      <c r="D59" s="365"/>
      <c r="E59" s="199" t="s">
        <v>2245</v>
      </c>
      <c r="F59" s="199" t="s">
        <v>2223</v>
      </c>
      <c r="G59" s="195">
        <v>426</v>
      </c>
      <c r="H59" s="209" t="s">
        <v>2202</v>
      </c>
      <c r="I59" s="229"/>
      <c r="J59" s="198">
        <f t="shared" si="3"/>
        <v>0</v>
      </c>
      <c r="K59" s="199"/>
      <c r="L59" s="189"/>
      <c r="M59" s="180"/>
      <c r="N59" s="220"/>
      <c r="P59" s="220"/>
    </row>
    <row r="60" spans="2:16" s="59" customFormat="1" ht="14.1" customHeight="1">
      <c r="B60" s="192"/>
      <c r="C60" s="180"/>
      <c r="D60" s="366"/>
      <c r="E60" s="199" t="s">
        <v>2246</v>
      </c>
      <c r="F60" s="199" t="s">
        <v>2223</v>
      </c>
      <c r="G60" s="195">
        <v>349</v>
      </c>
      <c r="H60" s="209" t="s">
        <v>2202</v>
      </c>
      <c r="I60" s="229"/>
      <c r="J60" s="198"/>
      <c r="K60" s="199"/>
      <c r="L60" s="189"/>
      <c r="M60" s="180"/>
      <c r="N60" s="220"/>
      <c r="P60" s="220"/>
    </row>
    <row r="61" spans="2:16" s="59" customFormat="1" ht="14.1" customHeight="1">
      <c r="B61" s="192"/>
      <c r="C61" s="180"/>
      <c r="D61" s="230"/>
      <c r="E61" s="203"/>
      <c r="F61" s="203"/>
      <c r="G61" s="201"/>
      <c r="H61" s="231" t="s">
        <v>2247</v>
      </c>
      <c r="I61" s="232"/>
      <c r="J61" s="201">
        <f>SUM(J53:J60)</f>
        <v>161462.39999999999</v>
      </c>
      <c r="K61" s="203"/>
      <c r="L61" s="189"/>
      <c r="M61" s="180"/>
      <c r="N61" s="220"/>
      <c r="P61" s="220"/>
    </row>
    <row r="62" spans="2:16" s="59" customFormat="1" ht="14.1" customHeight="1">
      <c r="B62" s="192"/>
      <c r="C62" s="180" t="s">
        <v>2248</v>
      </c>
      <c r="D62" s="221"/>
      <c r="E62" s="221"/>
      <c r="F62" s="221"/>
      <c r="G62" s="226"/>
      <c r="H62" s="227"/>
      <c r="I62" s="228"/>
      <c r="J62" s="226"/>
      <c r="K62" s="221"/>
      <c r="L62" s="189"/>
      <c r="M62" s="180"/>
      <c r="N62" s="210"/>
    </row>
    <row r="63" spans="2:16" s="59" customFormat="1" ht="14.1" customHeight="1">
      <c r="B63" s="192"/>
      <c r="C63" s="180"/>
      <c r="D63" s="364" t="s">
        <v>2218</v>
      </c>
      <c r="E63" s="199" t="s">
        <v>2249</v>
      </c>
      <c r="F63" s="199" t="s">
        <v>2218</v>
      </c>
      <c r="G63" s="195">
        <v>83500</v>
      </c>
      <c r="H63" s="209" t="s">
        <v>2199</v>
      </c>
      <c r="I63" s="219"/>
      <c r="J63" s="198">
        <f t="shared" ref="J63:J68" si="4">G63*I63</f>
        <v>0</v>
      </c>
      <c r="K63" s="199"/>
      <c r="L63" s="189"/>
      <c r="M63" s="180"/>
      <c r="N63" s="210"/>
    </row>
    <row r="64" spans="2:16" s="59" customFormat="1" ht="14.1" customHeight="1">
      <c r="B64" s="192"/>
      <c r="C64" s="180"/>
      <c r="D64" s="365"/>
      <c r="E64" s="199" t="s">
        <v>2250</v>
      </c>
      <c r="F64" s="199" t="s">
        <v>2218</v>
      </c>
      <c r="G64" s="195">
        <v>1000300</v>
      </c>
      <c r="H64" s="209" t="s">
        <v>2199</v>
      </c>
      <c r="I64" s="219"/>
      <c r="J64" s="198">
        <f t="shared" si="4"/>
        <v>0</v>
      </c>
      <c r="K64" s="199"/>
      <c r="L64" s="189"/>
      <c r="M64" s="180"/>
      <c r="N64" s="220" t="s">
        <v>2244</v>
      </c>
      <c r="P64" s="220"/>
    </row>
    <row r="65" spans="2:16" s="59" customFormat="1" ht="14.1" customHeight="1">
      <c r="B65" s="192"/>
      <c r="C65" s="180"/>
      <c r="D65" s="366"/>
      <c r="E65" s="199" t="s">
        <v>2251</v>
      </c>
      <c r="F65" s="199" t="s">
        <v>2218</v>
      </c>
      <c r="G65" s="195">
        <v>1668200</v>
      </c>
      <c r="H65" s="209" t="s">
        <v>2199</v>
      </c>
      <c r="I65" s="219"/>
      <c r="J65" s="198">
        <f t="shared" si="4"/>
        <v>0</v>
      </c>
      <c r="K65" s="199"/>
      <c r="L65" s="189"/>
      <c r="M65" s="180"/>
      <c r="N65" s="220" t="s">
        <v>2244</v>
      </c>
      <c r="P65" s="220"/>
    </row>
    <row r="66" spans="2:16" s="59" customFormat="1" ht="14.1" customHeight="1">
      <c r="B66" s="192"/>
      <c r="C66" s="180"/>
      <c r="D66" s="364" t="s">
        <v>2222</v>
      </c>
      <c r="E66" s="199" t="s">
        <v>2249</v>
      </c>
      <c r="F66" s="199" t="s">
        <v>2223</v>
      </c>
      <c r="G66" s="195">
        <v>469</v>
      </c>
      <c r="H66" s="209" t="s">
        <v>2202</v>
      </c>
      <c r="I66" s="219"/>
      <c r="J66" s="198">
        <f t="shared" si="4"/>
        <v>0</v>
      </c>
      <c r="K66" s="199"/>
      <c r="L66" s="189"/>
      <c r="M66" s="180"/>
      <c r="N66" s="220"/>
      <c r="P66" s="220"/>
    </row>
    <row r="67" spans="2:16" s="59" customFormat="1" ht="14.1" customHeight="1">
      <c r="B67" s="192"/>
      <c r="C67" s="180"/>
      <c r="D67" s="365"/>
      <c r="E67" s="199" t="s">
        <v>2250</v>
      </c>
      <c r="F67" s="199" t="s">
        <v>2223</v>
      </c>
      <c r="G67" s="195">
        <v>267</v>
      </c>
      <c r="H67" s="209" t="s">
        <v>2202</v>
      </c>
      <c r="I67" s="229"/>
      <c r="J67" s="198">
        <f t="shared" si="4"/>
        <v>0</v>
      </c>
      <c r="K67" s="199"/>
      <c r="L67" s="189"/>
      <c r="M67" s="180"/>
      <c r="N67" s="220"/>
      <c r="P67" s="220"/>
    </row>
    <row r="68" spans="2:16" s="59" customFormat="1" ht="14.1" customHeight="1">
      <c r="B68" s="192"/>
      <c r="C68" s="180"/>
      <c r="D68" s="365"/>
      <c r="E68" s="199" t="s">
        <v>2251</v>
      </c>
      <c r="F68" s="199" t="s">
        <v>2223</v>
      </c>
      <c r="G68" s="195">
        <v>137</v>
      </c>
      <c r="H68" s="209" t="s">
        <v>2202</v>
      </c>
      <c r="I68" s="229"/>
      <c r="J68" s="198">
        <f t="shared" si="4"/>
        <v>0</v>
      </c>
      <c r="K68" s="199"/>
      <c r="L68" s="189"/>
      <c r="M68" s="180"/>
      <c r="N68" s="220"/>
      <c r="P68" s="220"/>
    </row>
    <row r="69" spans="2:16" s="59" customFormat="1" ht="14.1" customHeight="1">
      <c r="B69" s="192"/>
      <c r="C69" s="180"/>
      <c r="D69" s="230"/>
      <c r="E69" s="203"/>
      <c r="F69" s="203"/>
      <c r="G69" s="201"/>
      <c r="H69" s="231" t="s">
        <v>2247</v>
      </c>
      <c r="I69" s="232"/>
      <c r="J69" s="201">
        <f>SUM(J63:J68)</f>
        <v>0</v>
      </c>
      <c r="K69" s="203"/>
      <c r="L69" s="189"/>
      <c r="M69" s="180"/>
      <c r="N69" s="220"/>
      <c r="P69" s="220"/>
    </row>
    <row r="70" spans="2:16" s="59" customFormat="1" ht="14.1" customHeight="1">
      <c r="B70" s="192"/>
      <c r="C70" s="180" t="s">
        <v>2252</v>
      </c>
      <c r="D70" s="221"/>
      <c r="E70" s="221"/>
      <c r="F70" s="221"/>
      <c r="G70" s="226"/>
      <c r="H70" s="227"/>
      <c r="I70" s="228"/>
      <c r="J70" s="226"/>
      <c r="K70" s="221"/>
      <c r="L70" s="189"/>
      <c r="M70" s="180"/>
      <c r="N70" s="210"/>
    </row>
    <row r="71" spans="2:16" s="59" customFormat="1" ht="14.1" customHeight="1">
      <c r="B71" s="192"/>
      <c r="C71" s="180"/>
      <c r="D71" s="364" t="s">
        <v>2218</v>
      </c>
      <c r="E71" s="199" t="s">
        <v>2253</v>
      </c>
      <c r="F71" s="199" t="s">
        <v>2218</v>
      </c>
      <c r="G71" s="195">
        <v>236400</v>
      </c>
      <c r="H71" s="209" t="s">
        <v>2199</v>
      </c>
      <c r="I71" s="219"/>
      <c r="J71" s="198">
        <f t="shared" ref="J71:J77" si="5">G71*I71</f>
        <v>0</v>
      </c>
      <c r="K71" s="199"/>
      <c r="L71" s="189"/>
      <c r="M71" s="180"/>
      <c r="N71" s="210"/>
    </row>
    <row r="72" spans="2:16" s="59" customFormat="1" ht="14.1" customHeight="1">
      <c r="B72" s="192"/>
      <c r="C72" s="180"/>
      <c r="D72" s="365"/>
      <c r="E72" s="199" t="s">
        <v>2254</v>
      </c>
      <c r="F72" s="199" t="s">
        <v>2218</v>
      </c>
      <c r="G72" s="195">
        <v>331200</v>
      </c>
      <c r="H72" s="209" t="s">
        <v>2199</v>
      </c>
      <c r="I72" s="219"/>
      <c r="J72" s="198">
        <f t="shared" si="5"/>
        <v>0</v>
      </c>
      <c r="K72" s="199"/>
      <c r="L72" s="189"/>
      <c r="M72" s="180"/>
      <c r="N72" s="220" t="s">
        <v>2244</v>
      </c>
      <c r="P72" s="220"/>
    </row>
    <row r="73" spans="2:16" s="59" customFormat="1" ht="14.1" customHeight="1">
      <c r="B73" s="192"/>
      <c r="C73" s="180"/>
      <c r="D73" s="365"/>
      <c r="E73" s="199" t="s">
        <v>2255</v>
      </c>
      <c r="F73" s="199" t="s">
        <v>2218</v>
      </c>
      <c r="G73" s="195">
        <v>532700</v>
      </c>
      <c r="H73" s="209" t="s">
        <v>2199</v>
      </c>
      <c r="I73" s="219"/>
      <c r="J73" s="198">
        <f t="shared" si="5"/>
        <v>0</v>
      </c>
      <c r="K73" s="199"/>
      <c r="L73" s="189"/>
      <c r="M73" s="180"/>
      <c r="N73" s="210"/>
    </row>
    <row r="74" spans="2:16" s="59" customFormat="1" ht="14.1" customHeight="1">
      <c r="B74" s="192"/>
      <c r="C74" s="180"/>
      <c r="D74" s="366"/>
      <c r="E74" s="199" t="s">
        <v>2256</v>
      </c>
      <c r="F74" s="199" t="s">
        <v>2218</v>
      </c>
      <c r="G74" s="195">
        <v>612200</v>
      </c>
      <c r="H74" s="209" t="s">
        <v>2199</v>
      </c>
      <c r="I74" s="219"/>
      <c r="J74" s="198">
        <f t="shared" si="5"/>
        <v>0</v>
      </c>
      <c r="K74" s="199"/>
      <c r="L74" s="189"/>
      <c r="M74" s="180"/>
      <c r="N74" s="220" t="s">
        <v>2244</v>
      </c>
      <c r="P74" s="220"/>
    </row>
    <row r="75" spans="2:16" s="59" customFormat="1" ht="14.1" customHeight="1">
      <c r="B75" s="192"/>
      <c r="C75" s="180"/>
      <c r="D75" s="364" t="s">
        <v>2222</v>
      </c>
      <c r="E75" s="199" t="s">
        <v>2253</v>
      </c>
      <c r="F75" s="199" t="s">
        <v>2223</v>
      </c>
      <c r="G75" s="195">
        <v>1557</v>
      </c>
      <c r="H75" s="209" t="s">
        <v>2202</v>
      </c>
      <c r="I75" s="219"/>
      <c r="J75" s="198">
        <f t="shared" si="5"/>
        <v>0</v>
      </c>
      <c r="K75" s="199"/>
      <c r="L75" s="189"/>
      <c r="M75" s="180"/>
      <c r="N75" s="220"/>
      <c r="P75" s="220"/>
    </row>
    <row r="76" spans="2:16" s="59" customFormat="1" ht="14.1" customHeight="1">
      <c r="B76" s="192"/>
      <c r="C76" s="180"/>
      <c r="D76" s="365"/>
      <c r="E76" s="199" t="s">
        <v>2254</v>
      </c>
      <c r="F76" s="199" t="s">
        <v>2223</v>
      </c>
      <c r="G76" s="195">
        <v>869</v>
      </c>
      <c r="H76" s="209" t="s">
        <v>2202</v>
      </c>
      <c r="I76" s="229"/>
      <c r="J76" s="198">
        <f t="shared" si="5"/>
        <v>0</v>
      </c>
      <c r="K76" s="199"/>
      <c r="L76" s="189"/>
      <c r="M76" s="180"/>
      <c r="N76" s="220"/>
      <c r="P76" s="220"/>
    </row>
    <row r="77" spans="2:16" s="59" customFormat="1" ht="14.1" customHeight="1">
      <c r="B77" s="192"/>
      <c r="C77" s="180"/>
      <c r="D77" s="365"/>
      <c r="E77" s="199" t="s">
        <v>2255</v>
      </c>
      <c r="F77" s="199" t="s">
        <v>2223</v>
      </c>
      <c r="G77" s="195">
        <v>687</v>
      </c>
      <c r="H77" s="209" t="s">
        <v>2202</v>
      </c>
      <c r="I77" s="229"/>
      <c r="J77" s="198">
        <f t="shared" si="5"/>
        <v>0</v>
      </c>
      <c r="K77" s="199"/>
      <c r="L77" s="189"/>
      <c r="M77" s="180"/>
      <c r="N77" s="220"/>
      <c r="P77" s="220"/>
    </row>
    <row r="78" spans="2:16" s="59" customFormat="1" ht="14.1" customHeight="1">
      <c r="B78" s="192"/>
      <c r="C78" s="180"/>
      <c r="D78" s="366"/>
      <c r="E78" s="199" t="s">
        <v>2256</v>
      </c>
      <c r="F78" s="199" t="s">
        <v>2223</v>
      </c>
      <c r="G78" s="195">
        <v>610</v>
      </c>
      <c r="H78" s="209" t="s">
        <v>2202</v>
      </c>
      <c r="I78" s="229"/>
      <c r="J78" s="198"/>
      <c r="K78" s="199"/>
      <c r="L78" s="189"/>
      <c r="M78" s="180"/>
      <c r="N78" s="220"/>
      <c r="P78" s="220"/>
    </row>
    <row r="79" spans="2:16" s="59" customFormat="1" ht="14.1" customHeight="1">
      <c r="B79" s="192"/>
      <c r="C79" s="180"/>
      <c r="D79" s="230"/>
      <c r="E79" s="203"/>
      <c r="F79" s="203"/>
      <c r="G79" s="201"/>
      <c r="H79" s="231" t="s">
        <v>2247</v>
      </c>
      <c r="I79" s="232"/>
      <c r="J79" s="201">
        <f>SUM(J71:J78)</f>
        <v>0</v>
      </c>
      <c r="K79" s="203"/>
      <c r="L79" s="189"/>
      <c r="M79" s="180"/>
      <c r="N79" s="220"/>
      <c r="P79" s="220"/>
    </row>
    <row r="80" spans="2:16" s="191" customFormat="1" ht="14.1" customHeight="1">
      <c r="B80" s="192"/>
      <c r="C80" s="180"/>
      <c r="D80" s="211"/>
      <c r="E80" s="211"/>
      <c r="F80" s="211"/>
      <c r="G80" s="212"/>
      <c r="H80" s="213" t="s">
        <v>2215</v>
      </c>
      <c r="I80" s="213"/>
      <c r="J80" s="214">
        <f>SUM(J38+J51+J61+J69+J79)</f>
        <v>372762.4</v>
      </c>
      <c r="K80" s="211"/>
      <c r="L80" s="189"/>
      <c r="M80" s="180"/>
      <c r="N80" s="210">
        <f>J80</f>
        <v>372762.4</v>
      </c>
      <c r="O80" s="215">
        <f>N80*10%</f>
        <v>37276.240000000005</v>
      </c>
      <c r="P80" s="215">
        <f>N80+O80</f>
        <v>410038.64</v>
      </c>
    </row>
    <row r="81" spans="2:19" s="59" customFormat="1" ht="14.1" customHeight="1">
      <c r="B81" s="192"/>
      <c r="C81" s="180"/>
      <c r="D81" s="221"/>
      <c r="E81" s="221"/>
      <c r="F81" s="221"/>
      <c r="G81" s="226"/>
      <c r="H81" s="227"/>
      <c r="I81" s="228"/>
      <c r="J81" s="226"/>
      <c r="K81" s="221"/>
      <c r="L81" s="189"/>
      <c r="M81" s="180"/>
      <c r="N81" s="210"/>
    </row>
    <row r="82" spans="2:19" s="59" customFormat="1" ht="14.1" customHeight="1">
      <c r="B82" s="192"/>
      <c r="C82" s="180"/>
      <c r="D82" s="233"/>
      <c r="E82" s="233"/>
      <c r="F82" s="233" t="s">
        <v>2257</v>
      </c>
      <c r="G82" s="233"/>
      <c r="H82" s="234" t="s">
        <v>2258</v>
      </c>
      <c r="I82" s="235"/>
      <c r="J82" s="236">
        <f>J25+J80</f>
        <v>42555762.399999999</v>
      </c>
      <c r="K82" s="199"/>
      <c r="L82" s="189"/>
      <c r="M82" s="180"/>
      <c r="N82" s="210"/>
      <c r="O82" s="237"/>
      <c r="P82" s="191"/>
    </row>
    <row r="83" spans="2:19" s="59" customFormat="1" ht="14.1" customHeight="1">
      <c r="B83" s="192"/>
      <c r="C83" s="180"/>
      <c r="D83" s="233"/>
      <c r="E83" s="238"/>
      <c r="F83" s="233" t="s">
        <v>2259</v>
      </c>
      <c r="G83" s="238">
        <v>0.1</v>
      </c>
      <c r="H83" s="234" t="s">
        <v>2258</v>
      </c>
      <c r="I83" s="235"/>
      <c r="J83" s="236">
        <f>J82*10%</f>
        <v>4255576.24</v>
      </c>
      <c r="K83" s="199"/>
      <c r="L83" s="189"/>
      <c r="M83" s="180"/>
      <c r="N83" s="210"/>
    </row>
    <row r="84" spans="2:19" s="59" customFormat="1" ht="14.1" customHeight="1">
      <c r="B84" s="239"/>
      <c r="D84" s="233"/>
      <c r="E84" s="240"/>
      <c r="F84" s="233" t="s">
        <v>2260</v>
      </c>
      <c r="G84" s="240"/>
      <c r="H84" s="234" t="s">
        <v>2258</v>
      </c>
      <c r="I84" s="235"/>
      <c r="J84" s="236">
        <f>ROUNDDOWN((J82+J83),-3)</f>
        <v>46811000</v>
      </c>
      <c r="K84" s="241"/>
      <c r="L84" s="242"/>
      <c r="N84" s="178"/>
      <c r="P84" s="215">
        <f>P25+P80</f>
        <v>46811338.640000001</v>
      </c>
    </row>
    <row r="85" spans="2:19" ht="6" customHeight="1">
      <c r="B85" s="243"/>
      <c r="C85" s="244"/>
      <c r="D85" s="244"/>
      <c r="E85" s="244"/>
      <c r="F85" s="244"/>
      <c r="G85" s="244"/>
      <c r="H85" s="245"/>
      <c r="I85" s="246"/>
      <c r="J85" s="244"/>
      <c r="K85" s="247"/>
      <c r="L85" s="248"/>
    </row>
    <row r="86" spans="2:19" ht="15" customHeight="1"/>
    <row r="87" spans="2:19" ht="15" customHeight="1">
      <c r="D87" s="249" t="s">
        <v>2261</v>
      </c>
      <c r="E87" s="249" t="s">
        <v>2262</v>
      </c>
      <c r="S87" s="250"/>
    </row>
    <row r="88" spans="2:19" ht="15" customHeight="1">
      <c r="D88" s="249" t="s">
        <v>2263</v>
      </c>
      <c r="E88" s="251" t="s">
        <v>2264</v>
      </c>
      <c r="S88" s="250"/>
    </row>
    <row r="89" spans="2:19" ht="15" customHeight="1">
      <c r="E89" s="252"/>
    </row>
  </sheetData>
  <mergeCells count="29">
    <mergeCell ref="B2:K2"/>
    <mergeCell ref="B3:F3"/>
    <mergeCell ref="W3:W12"/>
    <mergeCell ref="B5:F5"/>
    <mergeCell ref="K5:L5"/>
    <mergeCell ref="D8:D10"/>
    <mergeCell ref="N8:S13"/>
    <mergeCell ref="D11:D13"/>
    <mergeCell ref="D16:D18"/>
    <mergeCell ref="E16:E18"/>
    <mergeCell ref="N16:T23"/>
    <mergeCell ref="D19:D20"/>
    <mergeCell ref="E19:E20"/>
    <mergeCell ref="D22:D23"/>
    <mergeCell ref="E22:E23"/>
    <mergeCell ref="D75:D78"/>
    <mergeCell ref="D28:D31"/>
    <mergeCell ref="V30:V39"/>
    <mergeCell ref="D32:D37"/>
    <mergeCell ref="N32:S37"/>
    <mergeCell ref="D40:D42"/>
    <mergeCell ref="D43:D50"/>
    <mergeCell ref="E44:E48"/>
    <mergeCell ref="E49:E50"/>
    <mergeCell ref="D53:D56"/>
    <mergeCell ref="D57:D60"/>
    <mergeCell ref="D63:D65"/>
    <mergeCell ref="D66:D68"/>
    <mergeCell ref="D71:D74"/>
  </mergeCells>
  <phoneticPr fontId="2" type="noConversion"/>
  <printOptions horizontalCentered="1"/>
  <pageMargins left="0.27541667222976685" right="0.39347222447395325" top="0.47236111760139465" bottom="0.27541667222976685" header="0.43291667103767395" footer="0.19666667282581329"/>
  <pageSetup paperSize="9" scale="65" orientation="portrait" horizontalDpi="4294967292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D89"/>
  <sheetViews>
    <sheetView showZeros="0" view="pageBreakPreview" zoomScaleNormal="100" zoomScaleSheetLayoutView="100" workbookViewId="0">
      <selection activeCell="I33" sqref="I33"/>
    </sheetView>
  </sheetViews>
  <sheetFormatPr defaultColWidth="8" defaultRowHeight="39.950000000000003" customHeight="1"/>
  <cols>
    <col min="1" max="1" width="5.44140625" style="168" customWidth="1"/>
    <col min="2" max="2" width="1" style="168" customWidth="1"/>
    <col min="3" max="3" width="2.33203125" style="168" customWidth="1"/>
    <col min="4" max="4" width="8.6640625" style="168" customWidth="1"/>
    <col min="5" max="5" width="27.5546875" style="168" customWidth="1"/>
    <col min="6" max="6" width="13.6640625" style="168" customWidth="1"/>
    <col min="7" max="7" width="9.21875" style="168" customWidth="1"/>
    <col min="8" max="8" width="4.6640625" style="169" customWidth="1"/>
    <col min="9" max="9" width="7.77734375" style="170" customWidth="1"/>
    <col min="10" max="10" width="13" style="168" customWidth="1"/>
    <col min="11" max="11" width="8.5546875" style="168" customWidth="1"/>
    <col min="12" max="12" width="1.21875" style="168" customWidth="1"/>
    <col min="13" max="13" width="2.109375" style="168" customWidth="1"/>
    <col min="14" max="14" width="9.88671875" style="171" bestFit="1" customWidth="1"/>
    <col min="15" max="16" width="21.44140625" style="168" bestFit="1" customWidth="1"/>
    <col min="17" max="256" width="8" style="168"/>
    <col min="257" max="257" width="5.44140625" style="168" customWidth="1"/>
    <col min="258" max="258" width="1" style="168" customWidth="1"/>
    <col min="259" max="259" width="2.33203125" style="168" customWidth="1"/>
    <col min="260" max="260" width="8.6640625" style="168" customWidth="1"/>
    <col min="261" max="261" width="27.5546875" style="168" customWidth="1"/>
    <col min="262" max="262" width="13.6640625" style="168" customWidth="1"/>
    <col min="263" max="263" width="9.21875" style="168" customWidth="1"/>
    <col min="264" max="264" width="4.6640625" style="168" customWidth="1"/>
    <col min="265" max="265" width="7.77734375" style="168" customWidth="1"/>
    <col min="266" max="266" width="13" style="168" customWidth="1"/>
    <col min="267" max="267" width="8.5546875" style="168" customWidth="1"/>
    <col min="268" max="268" width="1.21875" style="168" customWidth="1"/>
    <col min="269" max="269" width="2.109375" style="168" customWidth="1"/>
    <col min="270" max="270" width="9.88671875" style="168" bestFit="1" customWidth="1"/>
    <col min="271" max="272" width="21.44140625" style="168" bestFit="1" customWidth="1"/>
    <col min="273" max="512" width="8" style="168"/>
    <col min="513" max="513" width="5.44140625" style="168" customWidth="1"/>
    <col min="514" max="514" width="1" style="168" customWidth="1"/>
    <col min="515" max="515" width="2.33203125" style="168" customWidth="1"/>
    <col min="516" max="516" width="8.6640625" style="168" customWidth="1"/>
    <col min="517" max="517" width="27.5546875" style="168" customWidth="1"/>
    <col min="518" max="518" width="13.6640625" style="168" customWidth="1"/>
    <col min="519" max="519" width="9.21875" style="168" customWidth="1"/>
    <col min="520" max="520" width="4.6640625" style="168" customWidth="1"/>
    <col min="521" max="521" width="7.77734375" style="168" customWidth="1"/>
    <col min="522" max="522" width="13" style="168" customWidth="1"/>
    <col min="523" max="523" width="8.5546875" style="168" customWidth="1"/>
    <col min="524" max="524" width="1.21875" style="168" customWidth="1"/>
    <col min="525" max="525" width="2.109375" style="168" customWidth="1"/>
    <col min="526" max="526" width="9.88671875" style="168" bestFit="1" customWidth="1"/>
    <col min="527" max="528" width="21.44140625" style="168" bestFit="1" customWidth="1"/>
    <col min="529" max="768" width="8" style="168"/>
    <col min="769" max="769" width="5.44140625" style="168" customWidth="1"/>
    <col min="770" max="770" width="1" style="168" customWidth="1"/>
    <col min="771" max="771" width="2.33203125" style="168" customWidth="1"/>
    <col min="772" max="772" width="8.6640625" style="168" customWidth="1"/>
    <col min="773" max="773" width="27.5546875" style="168" customWidth="1"/>
    <col min="774" max="774" width="13.6640625" style="168" customWidth="1"/>
    <col min="775" max="775" width="9.21875" style="168" customWidth="1"/>
    <col min="776" max="776" width="4.6640625" style="168" customWidth="1"/>
    <col min="777" max="777" width="7.77734375" style="168" customWidth="1"/>
    <col min="778" max="778" width="13" style="168" customWidth="1"/>
    <col min="779" max="779" width="8.5546875" style="168" customWidth="1"/>
    <col min="780" max="780" width="1.21875" style="168" customWidth="1"/>
    <col min="781" max="781" width="2.109375" style="168" customWidth="1"/>
    <col min="782" max="782" width="9.88671875" style="168" bestFit="1" customWidth="1"/>
    <col min="783" max="784" width="21.44140625" style="168" bestFit="1" customWidth="1"/>
    <col min="785" max="1024" width="8" style="168"/>
    <col min="1025" max="1025" width="5.44140625" style="168" customWidth="1"/>
    <col min="1026" max="1026" width="1" style="168" customWidth="1"/>
    <col min="1027" max="1027" width="2.33203125" style="168" customWidth="1"/>
    <col min="1028" max="1028" width="8.6640625" style="168" customWidth="1"/>
    <col min="1029" max="1029" width="27.5546875" style="168" customWidth="1"/>
    <col min="1030" max="1030" width="13.6640625" style="168" customWidth="1"/>
    <col min="1031" max="1031" width="9.21875" style="168" customWidth="1"/>
    <col min="1032" max="1032" width="4.6640625" style="168" customWidth="1"/>
    <col min="1033" max="1033" width="7.77734375" style="168" customWidth="1"/>
    <col min="1034" max="1034" width="13" style="168" customWidth="1"/>
    <col min="1035" max="1035" width="8.5546875" style="168" customWidth="1"/>
    <col min="1036" max="1036" width="1.21875" style="168" customWidth="1"/>
    <col min="1037" max="1037" width="2.109375" style="168" customWidth="1"/>
    <col min="1038" max="1038" width="9.88671875" style="168" bestFit="1" customWidth="1"/>
    <col min="1039" max="1040" width="21.44140625" style="168" bestFit="1" customWidth="1"/>
    <col min="1041" max="1280" width="8" style="168"/>
    <col min="1281" max="1281" width="5.44140625" style="168" customWidth="1"/>
    <col min="1282" max="1282" width="1" style="168" customWidth="1"/>
    <col min="1283" max="1283" width="2.33203125" style="168" customWidth="1"/>
    <col min="1284" max="1284" width="8.6640625" style="168" customWidth="1"/>
    <col min="1285" max="1285" width="27.5546875" style="168" customWidth="1"/>
    <col min="1286" max="1286" width="13.6640625" style="168" customWidth="1"/>
    <col min="1287" max="1287" width="9.21875" style="168" customWidth="1"/>
    <col min="1288" max="1288" width="4.6640625" style="168" customWidth="1"/>
    <col min="1289" max="1289" width="7.77734375" style="168" customWidth="1"/>
    <col min="1290" max="1290" width="13" style="168" customWidth="1"/>
    <col min="1291" max="1291" width="8.5546875" style="168" customWidth="1"/>
    <col min="1292" max="1292" width="1.21875" style="168" customWidth="1"/>
    <col min="1293" max="1293" width="2.109375" style="168" customWidth="1"/>
    <col min="1294" max="1294" width="9.88671875" style="168" bestFit="1" customWidth="1"/>
    <col min="1295" max="1296" width="21.44140625" style="168" bestFit="1" customWidth="1"/>
    <col min="1297" max="1536" width="8" style="168"/>
    <col min="1537" max="1537" width="5.44140625" style="168" customWidth="1"/>
    <col min="1538" max="1538" width="1" style="168" customWidth="1"/>
    <col min="1539" max="1539" width="2.33203125" style="168" customWidth="1"/>
    <col min="1540" max="1540" width="8.6640625" style="168" customWidth="1"/>
    <col min="1541" max="1541" width="27.5546875" style="168" customWidth="1"/>
    <col min="1542" max="1542" width="13.6640625" style="168" customWidth="1"/>
    <col min="1543" max="1543" width="9.21875" style="168" customWidth="1"/>
    <col min="1544" max="1544" width="4.6640625" style="168" customWidth="1"/>
    <col min="1545" max="1545" width="7.77734375" style="168" customWidth="1"/>
    <col min="1546" max="1546" width="13" style="168" customWidth="1"/>
    <col min="1547" max="1547" width="8.5546875" style="168" customWidth="1"/>
    <col min="1548" max="1548" width="1.21875" style="168" customWidth="1"/>
    <col min="1549" max="1549" width="2.109375" style="168" customWidth="1"/>
    <col min="1550" max="1550" width="9.88671875" style="168" bestFit="1" customWidth="1"/>
    <col min="1551" max="1552" width="21.44140625" style="168" bestFit="1" customWidth="1"/>
    <col min="1553" max="1792" width="8" style="168"/>
    <col min="1793" max="1793" width="5.44140625" style="168" customWidth="1"/>
    <col min="1794" max="1794" width="1" style="168" customWidth="1"/>
    <col min="1795" max="1795" width="2.33203125" style="168" customWidth="1"/>
    <col min="1796" max="1796" width="8.6640625" style="168" customWidth="1"/>
    <col min="1797" max="1797" width="27.5546875" style="168" customWidth="1"/>
    <col min="1798" max="1798" width="13.6640625" style="168" customWidth="1"/>
    <col min="1799" max="1799" width="9.21875" style="168" customWidth="1"/>
    <col min="1800" max="1800" width="4.6640625" style="168" customWidth="1"/>
    <col min="1801" max="1801" width="7.77734375" style="168" customWidth="1"/>
    <col min="1802" max="1802" width="13" style="168" customWidth="1"/>
    <col min="1803" max="1803" width="8.5546875" style="168" customWidth="1"/>
    <col min="1804" max="1804" width="1.21875" style="168" customWidth="1"/>
    <col min="1805" max="1805" width="2.109375" style="168" customWidth="1"/>
    <col min="1806" max="1806" width="9.88671875" style="168" bestFit="1" customWidth="1"/>
    <col min="1807" max="1808" width="21.44140625" style="168" bestFit="1" customWidth="1"/>
    <col min="1809" max="2048" width="8" style="168"/>
    <col min="2049" max="2049" width="5.44140625" style="168" customWidth="1"/>
    <col min="2050" max="2050" width="1" style="168" customWidth="1"/>
    <col min="2051" max="2051" width="2.33203125" style="168" customWidth="1"/>
    <col min="2052" max="2052" width="8.6640625" style="168" customWidth="1"/>
    <col min="2053" max="2053" width="27.5546875" style="168" customWidth="1"/>
    <col min="2054" max="2054" width="13.6640625" style="168" customWidth="1"/>
    <col min="2055" max="2055" width="9.21875" style="168" customWidth="1"/>
    <col min="2056" max="2056" width="4.6640625" style="168" customWidth="1"/>
    <col min="2057" max="2057" width="7.77734375" style="168" customWidth="1"/>
    <col min="2058" max="2058" width="13" style="168" customWidth="1"/>
    <col min="2059" max="2059" width="8.5546875" style="168" customWidth="1"/>
    <col min="2060" max="2060" width="1.21875" style="168" customWidth="1"/>
    <col min="2061" max="2061" width="2.109375" style="168" customWidth="1"/>
    <col min="2062" max="2062" width="9.88671875" style="168" bestFit="1" customWidth="1"/>
    <col min="2063" max="2064" width="21.44140625" style="168" bestFit="1" customWidth="1"/>
    <col min="2065" max="2304" width="8" style="168"/>
    <col min="2305" max="2305" width="5.44140625" style="168" customWidth="1"/>
    <col min="2306" max="2306" width="1" style="168" customWidth="1"/>
    <col min="2307" max="2307" width="2.33203125" style="168" customWidth="1"/>
    <col min="2308" max="2308" width="8.6640625" style="168" customWidth="1"/>
    <col min="2309" max="2309" width="27.5546875" style="168" customWidth="1"/>
    <col min="2310" max="2310" width="13.6640625" style="168" customWidth="1"/>
    <col min="2311" max="2311" width="9.21875" style="168" customWidth="1"/>
    <col min="2312" max="2312" width="4.6640625" style="168" customWidth="1"/>
    <col min="2313" max="2313" width="7.77734375" style="168" customWidth="1"/>
    <col min="2314" max="2314" width="13" style="168" customWidth="1"/>
    <col min="2315" max="2315" width="8.5546875" style="168" customWidth="1"/>
    <col min="2316" max="2316" width="1.21875" style="168" customWidth="1"/>
    <col min="2317" max="2317" width="2.109375" style="168" customWidth="1"/>
    <col min="2318" max="2318" width="9.88671875" style="168" bestFit="1" customWidth="1"/>
    <col min="2319" max="2320" width="21.44140625" style="168" bestFit="1" customWidth="1"/>
    <col min="2321" max="2560" width="8" style="168"/>
    <col min="2561" max="2561" width="5.44140625" style="168" customWidth="1"/>
    <col min="2562" max="2562" width="1" style="168" customWidth="1"/>
    <col min="2563" max="2563" width="2.33203125" style="168" customWidth="1"/>
    <col min="2564" max="2564" width="8.6640625" style="168" customWidth="1"/>
    <col min="2565" max="2565" width="27.5546875" style="168" customWidth="1"/>
    <col min="2566" max="2566" width="13.6640625" style="168" customWidth="1"/>
    <col min="2567" max="2567" width="9.21875" style="168" customWidth="1"/>
    <col min="2568" max="2568" width="4.6640625" style="168" customWidth="1"/>
    <col min="2569" max="2569" width="7.77734375" style="168" customWidth="1"/>
    <col min="2570" max="2570" width="13" style="168" customWidth="1"/>
    <col min="2571" max="2571" width="8.5546875" style="168" customWidth="1"/>
    <col min="2572" max="2572" width="1.21875" style="168" customWidth="1"/>
    <col min="2573" max="2573" width="2.109375" style="168" customWidth="1"/>
    <col min="2574" max="2574" width="9.88671875" style="168" bestFit="1" customWidth="1"/>
    <col min="2575" max="2576" width="21.44140625" style="168" bestFit="1" customWidth="1"/>
    <col min="2577" max="2816" width="8" style="168"/>
    <col min="2817" max="2817" width="5.44140625" style="168" customWidth="1"/>
    <col min="2818" max="2818" width="1" style="168" customWidth="1"/>
    <col min="2819" max="2819" width="2.33203125" style="168" customWidth="1"/>
    <col min="2820" max="2820" width="8.6640625" style="168" customWidth="1"/>
    <col min="2821" max="2821" width="27.5546875" style="168" customWidth="1"/>
    <col min="2822" max="2822" width="13.6640625" style="168" customWidth="1"/>
    <col min="2823" max="2823" width="9.21875" style="168" customWidth="1"/>
    <col min="2824" max="2824" width="4.6640625" style="168" customWidth="1"/>
    <col min="2825" max="2825" width="7.77734375" style="168" customWidth="1"/>
    <col min="2826" max="2826" width="13" style="168" customWidth="1"/>
    <col min="2827" max="2827" width="8.5546875" style="168" customWidth="1"/>
    <col min="2828" max="2828" width="1.21875" style="168" customWidth="1"/>
    <col min="2829" max="2829" width="2.109375" style="168" customWidth="1"/>
    <col min="2830" max="2830" width="9.88671875" style="168" bestFit="1" customWidth="1"/>
    <col min="2831" max="2832" width="21.44140625" style="168" bestFit="1" customWidth="1"/>
    <col min="2833" max="3072" width="8" style="168"/>
    <col min="3073" max="3073" width="5.44140625" style="168" customWidth="1"/>
    <col min="3074" max="3074" width="1" style="168" customWidth="1"/>
    <col min="3075" max="3075" width="2.33203125" style="168" customWidth="1"/>
    <col min="3076" max="3076" width="8.6640625" style="168" customWidth="1"/>
    <col min="3077" max="3077" width="27.5546875" style="168" customWidth="1"/>
    <col min="3078" max="3078" width="13.6640625" style="168" customWidth="1"/>
    <col min="3079" max="3079" width="9.21875" style="168" customWidth="1"/>
    <col min="3080" max="3080" width="4.6640625" style="168" customWidth="1"/>
    <col min="3081" max="3081" width="7.77734375" style="168" customWidth="1"/>
    <col min="3082" max="3082" width="13" style="168" customWidth="1"/>
    <col min="3083" max="3083" width="8.5546875" style="168" customWidth="1"/>
    <col min="3084" max="3084" width="1.21875" style="168" customWidth="1"/>
    <col min="3085" max="3085" width="2.109375" style="168" customWidth="1"/>
    <col min="3086" max="3086" width="9.88671875" style="168" bestFit="1" customWidth="1"/>
    <col min="3087" max="3088" width="21.44140625" style="168" bestFit="1" customWidth="1"/>
    <col min="3089" max="3328" width="8" style="168"/>
    <col min="3329" max="3329" width="5.44140625" style="168" customWidth="1"/>
    <col min="3330" max="3330" width="1" style="168" customWidth="1"/>
    <col min="3331" max="3331" width="2.33203125" style="168" customWidth="1"/>
    <col min="3332" max="3332" width="8.6640625" style="168" customWidth="1"/>
    <col min="3333" max="3333" width="27.5546875" style="168" customWidth="1"/>
    <col min="3334" max="3334" width="13.6640625" style="168" customWidth="1"/>
    <col min="3335" max="3335" width="9.21875" style="168" customWidth="1"/>
    <col min="3336" max="3336" width="4.6640625" style="168" customWidth="1"/>
    <col min="3337" max="3337" width="7.77734375" style="168" customWidth="1"/>
    <col min="3338" max="3338" width="13" style="168" customWidth="1"/>
    <col min="3339" max="3339" width="8.5546875" style="168" customWidth="1"/>
    <col min="3340" max="3340" width="1.21875" style="168" customWidth="1"/>
    <col min="3341" max="3341" width="2.109375" style="168" customWidth="1"/>
    <col min="3342" max="3342" width="9.88671875" style="168" bestFit="1" customWidth="1"/>
    <col min="3343" max="3344" width="21.44140625" style="168" bestFit="1" customWidth="1"/>
    <col min="3345" max="3584" width="8" style="168"/>
    <col min="3585" max="3585" width="5.44140625" style="168" customWidth="1"/>
    <col min="3586" max="3586" width="1" style="168" customWidth="1"/>
    <col min="3587" max="3587" width="2.33203125" style="168" customWidth="1"/>
    <col min="3588" max="3588" width="8.6640625" style="168" customWidth="1"/>
    <col min="3589" max="3589" width="27.5546875" style="168" customWidth="1"/>
    <col min="3590" max="3590" width="13.6640625" style="168" customWidth="1"/>
    <col min="3591" max="3591" width="9.21875" style="168" customWidth="1"/>
    <col min="3592" max="3592" width="4.6640625" style="168" customWidth="1"/>
    <col min="3593" max="3593" width="7.77734375" style="168" customWidth="1"/>
    <col min="3594" max="3594" width="13" style="168" customWidth="1"/>
    <col min="3595" max="3595" width="8.5546875" style="168" customWidth="1"/>
    <col min="3596" max="3596" width="1.21875" style="168" customWidth="1"/>
    <col min="3597" max="3597" width="2.109375" style="168" customWidth="1"/>
    <col min="3598" max="3598" width="9.88671875" style="168" bestFit="1" customWidth="1"/>
    <col min="3599" max="3600" width="21.44140625" style="168" bestFit="1" customWidth="1"/>
    <col min="3601" max="3840" width="8" style="168"/>
    <col min="3841" max="3841" width="5.44140625" style="168" customWidth="1"/>
    <col min="3842" max="3842" width="1" style="168" customWidth="1"/>
    <col min="3843" max="3843" width="2.33203125" style="168" customWidth="1"/>
    <col min="3844" max="3844" width="8.6640625" style="168" customWidth="1"/>
    <col min="3845" max="3845" width="27.5546875" style="168" customWidth="1"/>
    <col min="3846" max="3846" width="13.6640625" style="168" customWidth="1"/>
    <col min="3847" max="3847" width="9.21875" style="168" customWidth="1"/>
    <col min="3848" max="3848" width="4.6640625" style="168" customWidth="1"/>
    <col min="3849" max="3849" width="7.77734375" style="168" customWidth="1"/>
    <col min="3850" max="3850" width="13" style="168" customWidth="1"/>
    <col min="3851" max="3851" width="8.5546875" style="168" customWidth="1"/>
    <col min="3852" max="3852" width="1.21875" style="168" customWidth="1"/>
    <col min="3853" max="3853" width="2.109375" style="168" customWidth="1"/>
    <col min="3854" max="3854" width="9.88671875" style="168" bestFit="1" customWidth="1"/>
    <col min="3855" max="3856" width="21.44140625" style="168" bestFit="1" customWidth="1"/>
    <col min="3857" max="4096" width="8" style="168"/>
    <col min="4097" max="4097" width="5.44140625" style="168" customWidth="1"/>
    <col min="4098" max="4098" width="1" style="168" customWidth="1"/>
    <col min="4099" max="4099" width="2.33203125" style="168" customWidth="1"/>
    <col min="4100" max="4100" width="8.6640625" style="168" customWidth="1"/>
    <col min="4101" max="4101" width="27.5546875" style="168" customWidth="1"/>
    <col min="4102" max="4102" width="13.6640625" style="168" customWidth="1"/>
    <col min="4103" max="4103" width="9.21875" style="168" customWidth="1"/>
    <col min="4104" max="4104" width="4.6640625" style="168" customWidth="1"/>
    <col min="4105" max="4105" width="7.77734375" style="168" customWidth="1"/>
    <col min="4106" max="4106" width="13" style="168" customWidth="1"/>
    <col min="4107" max="4107" width="8.5546875" style="168" customWidth="1"/>
    <col min="4108" max="4108" width="1.21875" style="168" customWidth="1"/>
    <col min="4109" max="4109" width="2.109375" style="168" customWidth="1"/>
    <col min="4110" max="4110" width="9.88671875" style="168" bestFit="1" customWidth="1"/>
    <col min="4111" max="4112" width="21.44140625" style="168" bestFit="1" customWidth="1"/>
    <col min="4113" max="4352" width="8" style="168"/>
    <col min="4353" max="4353" width="5.44140625" style="168" customWidth="1"/>
    <col min="4354" max="4354" width="1" style="168" customWidth="1"/>
    <col min="4355" max="4355" width="2.33203125" style="168" customWidth="1"/>
    <col min="4356" max="4356" width="8.6640625" style="168" customWidth="1"/>
    <col min="4357" max="4357" width="27.5546875" style="168" customWidth="1"/>
    <col min="4358" max="4358" width="13.6640625" style="168" customWidth="1"/>
    <col min="4359" max="4359" width="9.21875" style="168" customWidth="1"/>
    <col min="4360" max="4360" width="4.6640625" style="168" customWidth="1"/>
    <col min="4361" max="4361" width="7.77734375" style="168" customWidth="1"/>
    <col min="4362" max="4362" width="13" style="168" customWidth="1"/>
    <col min="4363" max="4363" width="8.5546875" style="168" customWidth="1"/>
    <col min="4364" max="4364" width="1.21875" style="168" customWidth="1"/>
    <col min="4365" max="4365" width="2.109375" style="168" customWidth="1"/>
    <col min="4366" max="4366" width="9.88671875" style="168" bestFit="1" customWidth="1"/>
    <col min="4367" max="4368" width="21.44140625" style="168" bestFit="1" customWidth="1"/>
    <col min="4369" max="4608" width="8" style="168"/>
    <col min="4609" max="4609" width="5.44140625" style="168" customWidth="1"/>
    <col min="4610" max="4610" width="1" style="168" customWidth="1"/>
    <col min="4611" max="4611" width="2.33203125" style="168" customWidth="1"/>
    <col min="4612" max="4612" width="8.6640625" style="168" customWidth="1"/>
    <col min="4613" max="4613" width="27.5546875" style="168" customWidth="1"/>
    <col min="4614" max="4614" width="13.6640625" style="168" customWidth="1"/>
    <col min="4615" max="4615" width="9.21875" style="168" customWidth="1"/>
    <col min="4616" max="4616" width="4.6640625" style="168" customWidth="1"/>
    <col min="4617" max="4617" width="7.77734375" style="168" customWidth="1"/>
    <col min="4618" max="4618" width="13" style="168" customWidth="1"/>
    <col min="4619" max="4619" width="8.5546875" style="168" customWidth="1"/>
    <col min="4620" max="4620" width="1.21875" style="168" customWidth="1"/>
    <col min="4621" max="4621" width="2.109375" style="168" customWidth="1"/>
    <col min="4622" max="4622" width="9.88671875" style="168" bestFit="1" customWidth="1"/>
    <col min="4623" max="4624" width="21.44140625" style="168" bestFit="1" customWidth="1"/>
    <col min="4625" max="4864" width="8" style="168"/>
    <col min="4865" max="4865" width="5.44140625" style="168" customWidth="1"/>
    <col min="4866" max="4866" width="1" style="168" customWidth="1"/>
    <col min="4867" max="4867" width="2.33203125" style="168" customWidth="1"/>
    <col min="4868" max="4868" width="8.6640625" style="168" customWidth="1"/>
    <col min="4869" max="4869" width="27.5546875" style="168" customWidth="1"/>
    <col min="4870" max="4870" width="13.6640625" style="168" customWidth="1"/>
    <col min="4871" max="4871" width="9.21875" style="168" customWidth="1"/>
    <col min="4872" max="4872" width="4.6640625" style="168" customWidth="1"/>
    <col min="4873" max="4873" width="7.77734375" style="168" customWidth="1"/>
    <col min="4874" max="4874" width="13" style="168" customWidth="1"/>
    <col min="4875" max="4875" width="8.5546875" style="168" customWidth="1"/>
    <col min="4876" max="4876" width="1.21875" style="168" customWidth="1"/>
    <col min="4877" max="4877" width="2.109375" style="168" customWidth="1"/>
    <col min="4878" max="4878" width="9.88671875" style="168" bestFit="1" customWidth="1"/>
    <col min="4879" max="4880" width="21.44140625" style="168" bestFit="1" customWidth="1"/>
    <col min="4881" max="5120" width="8" style="168"/>
    <col min="5121" max="5121" width="5.44140625" style="168" customWidth="1"/>
    <col min="5122" max="5122" width="1" style="168" customWidth="1"/>
    <col min="5123" max="5123" width="2.33203125" style="168" customWidth="1"/>
    <col min="5124" max="5124" width="8.6640625" style="168" customWidth="1"/>
    <col min="5125" max="5125" width="27.5546875" style="168" customWidth="1"/>
    <col min="5126" max="5126" width="13.6640625" style="168" customWidth="1"/>
    <col min="5127" max="5127" width="9.21875" style="168" customWidth="1"/>
    <col min="5128" max="5128" width="4.6640625" style="168" customWidth="1"/>
    <col min="5129" max="5129" width="7.77734375" style="168" customWidth="1"/>
    <col min="5130" max="5130" width="13" style="168" customWidth="1"/>
    <col min="5131" max="5131" width="8.5546875" style="168" customWidth="1"/>
    <col min="5132" max="5132" width="1.21875" style="168" customWidth="1"/>
    <col min="5133" max="5133" width="2.109375" style="168" customWidth="1"/>
    <col min="5134" max="5134" width="9.88671875" style="168" bestFit="1" customWidth="1"/>
    <col min="5135" max="5136" width="21.44140625" style="168" bestFit="1" customWidth="1"/>
    <col min="5137" max="5376" width="8" style="168"/>
    <col min="5377" max="5377" width="5.44140625" style="168" customWidth="1"/>
    <col min="5378" max="5378" width="1" style="168" customWidth="1"/>
    <col min="5379" max="5379" width="2.33203125" style="168" customWidth="1"/>
    <col min="5380" max="5380" width="8.6640625" style="168" customWidth="1"/>
    <col min="5381" max="5381" width="27.5546875" style="168" customWidth="1"/>
    <col min="5382" max="5382" width="13.6640625" style="168" customWidth="1"/>
    <col min="5383" max="5383" width="9.21875" style="168" customWidth="1"/>
    <col min="5384" max="5384" width="4.6640625" style="168" customWidth="1"/>
    <col min="5385" max="5385" width="7.77734375" style="168" customWidth="1"/>
    <col min="5386" max="5386" width="13" style="168" customWidth="1"/>
    <col min="5387" max="5387" width="8.5546875" style="168" customWidth="1"/>
    <col min="5388" max="5388" width="1.21875" style="168" customWidth="1"/>
    <col min="5389" max="5389" width="2.109375" style="168" customWidth="1"/>
    <col min="5390" max="5390" width="9.88671875" style="168" bestFit="1" customWidth="1"/>
    <col min="5391" max="5392" width="21.44140625" style="168" bestFit="1" customWidth="1"/>
    <col min="5393" max="5632" width="8" style="168"/>
    <col min="5633" max="5633" width="5.44140625" style="168" customWidth="1"/>
    <col min="5634" max="5634" width="1" style="168" customWidth="1"/>
    <col min="5635" max="5635" width="2.33203125" style="168" customWidth="1"/>
    <col min="5636" max="5636" width="8.6640625" style="168" customWidth="1"/>
    <col min="5637" max="5637" width="27.5546875" style="168" customWidth="1"/>
    <col min="5638" max="5638" width="13.6640625" style="168" customWidth="1"/>
    <col min="5639" max="5639" width="9.21875" style="168" customWidth="1"/>
    <col min="5640" max="5640" width="4.6640625" style="168" customWidth="1"/>
    <col min="5641" max="5641" width="7.77734375" style="168" customWidth="1"/>
    <col min="5642" max="5642" width="13" style="168" customWidth="1"/>
    <col min="5643" max="5643" width="8.5546875" style="168" customWidth="1"/>
    <col min="5644" max="5644" width="1.21875" style="168" customWidth="1"/>
    <col min="5645" max="5645" width="2.109375" style="168" customWidth="1"/>
    <col min="5646" max="5646" width="9.88671875" style="168" bestFit="1" customWidth="1"/>
    <col min="5647" max="5648" width="21.44140625" style="168" bestFit="1" customWidth="1"/>
    <col min="5649" max="5888" width="8" style="168"/>
    <col min="5889" max="5889" width="5.44140625" style="168" customWidth="1"/>
    <col min="5890" max="5890" width="1" style="168" customWidth="1"/>
    <col min="5891" max="5891" width="2.33203125" style="168" customWidth="1"/>
    <col min="5892" max="5892" width="8.6640625" style="168" customWidth="1"/>
    <col min="5893" max="5893" width="27.5546875" style="168" customWidth="1"/>
    <col min="5894" max="5894" width="13.6640625" style="168" customWidth="1"/>
    <col min="5895" max="5895" width="9.21875" style="168" customWidth="1"/>
    <col min="5896" max="5896" width="4.6640625" style="168" customWidth="1"/>
    <col min="5897" max="5897" width="7.77734375" style="168" customWidth="1"/>
    <col min="5898" max="5898" width="13" style="168" customWidth="1"/>
    <col min="5899" max="5899" width="8.5546875" style="168" customWidth="1"/>
    <col min="5900" max="5900" width="1.21875" style="168" customWidth="1"/>
    <col min="5901" max="5901" width="2.109375" style="168" customWidth="1"/>
    <col min="5902" max="5902" width="9.88671875" style="168" bestFit="1" customWidth="1"/>
    <col min="5903" max="5904" width="21.44140625" style="168" bestFit="1" customWidth="1"/>
    <col min="5905" max="6144" width="8" style="168"/>
    <col min="6145" max="6145" width="5.44140625" style="168" customWidth="1"/>
    <col min="6146" max="6146" width="1" style="168" customWidth="1"/>
    <col min="6147" max="6147" width="2.33203125" style="168" customWidth="1"/>
    <col min="6148" max="6148" width="8.6640625" style="168" customWidth="1"/>
    <col min="6149" max="6149" width="27.5546875" style="168" customWidth="1"/>
    <col min="6150" max="6150" width="13.6640625" style="168" customWidth="1"/>
    <col min="6151" max="6151" width="9.21875" style="168" customWidth="1"/>
    <col min="6152" max="6152" width="4.6640625" style="168" customWidth="1"/>
    <col min="6153" max="6153" width="7.77734375" style="168" customWidth="1"/>
    <col min="6154" max="6154" width="13" style="168" customWidth="1"/>
    <col min="6155" max="6155" width="8.5546875" style="168" customWidth="1"/>
    <col min="6156" max="6156" width="1.21875" style="168" customWidth="1"/>
    <col min="6157" max="6157" width="2.109375" style="168" customWidth="1"/>
    <col min="6158" max="6158" width="9.88671875" style="168" bestFit="1" customWidth="1"/>
    <col min="6159" max="6160" width="21.44140625" style="168" bestFit="1" customWidth="1"/>
    <col min="6161" max="6400" width="8" style="168"/>
    <col min="6401" max="6401" width="5.44140625" style="168" customWidth="1"/>
    <col min="6402" max="6402" width="1" style="168" customWidth="1"/>
    <col min="6403" max="6403" width="2.33203125" style="168" customWidth="1"/>
    <col min="6404" max="6404" width="8.6640625" style="168" customWidth="1"/>
    <col min="6405" max="6405" width="27.5546875" style="168" customWidth="1"/>
    <col min="6406" max="6406" width="13.6640625" style="168" customWidth="1"/>
    <col min="6407" max="6407" width="9.21875" style="168" customWidth="1"/>
    <col min="6408" max="6408" width="4.6640625" style="168" customWidth="1"/>
    <col min="6409" max="6409" width="7.77734375" style="168" customWidth="1"/>
    <col min="6410" max="6410" width="13" style="168" customWidth="1"/>
    <col min="6411" max="6411" width="8.5546875" style="168" customWidth="1"/>
    <col min="6412" max="6412" width="1.21875" style="168" customWidth="1"/>
    <col min="6413" max="6413" width="2.109375" style="168" customWidth="1"/>
    <col min="6414" max="6414" width="9.88671875" style="168" bestFit="1" customWidth="1"/>
    <col min="6415" max="6416" width="21.44140625" style="168" bestFit="1" customWidth="1"/>
    <col min="6417" max="6656" width="8" style="168"/>
    <col min="6657" max="6657" width="5.44140625" style="168" customWidth="1"/>
    <col min="6658" max="6658" width="1" style="168" customWidth="1"/>
    <col min="6659" max="6659" width="2.33203125" style="168" customWidth="1"/>
    <col min="6660" max="6660" width="8.6640625" style="168" customWidth="1"/>
    <col min="6661" max="6661" width="27.5546875" style="168" customWidth="1"/>
    <col min="6662" max="6662" width="13.6640625" style="168" customWidth="1"/>
    <col min="6663" max="6663" width="9.21875" style="168" customWidth="1"/>
    <col min="6664" max="6664" width="4.6640625" style="168" customWidth="1"/>
    <col min="6665" max="6665" width="7.77734375" style="168" customWidth="1"/>
    <col min="6666" max="6666" width="13" style="168" customWidth="1"/>
    <col min="6667" max="6667" width="8.5546875" style="168" customWidth="1"/>
    <col min="6668" max="6668" width="1.21875" style="168" customWidth="1"/>
    <col min="6669" max="6669" width="2.109375" style="168" customWidth="1"/>
    <col min="6670" max="6670" width="9.88671875" style="168" bestFit="1" customWidth="1"/>
    <col min="6671" max="6672" width="21.44140625" style="168" bestFit="1" customWidth="1"/>
    <col min="6673" max="6912" width="8" style="168"/>
    <col min="6913" max="6913" width="5.44140625" style="168" customWidth="1"/>
    <col min="6914" max="6914" width="1" style="168" customWidth="1"/>
    <col min="6915" max="6915" width="2.33203125" style="168" customWidth="1"/>
    <col min="6916" max="6916" width="8.6640625" style="168" customWidth="1"/>
    <col min="6917" max="6917" width="27.5546875" style="168" customWidth="1"/>
    <col min="6918" max="6918" width="13.6640625" style="168" customWidth="1"/>
    <col min="6919" max="6919" width="9.21875" style="168" customWidth="1"/>
    <col min="6920" max="6920" width="4.6640625" style="168" customWidth="1"/>
    <col min="6921" max="6921" width="7.77734375" style="168" customWidth="1"/>
    <col min="6922" max="6922" width="13" style="168" customWidth="1"/>
    <col min="6923" max="6923" width="8.5546875" style="168" customWidth="1"/>
    <col min="6924" max="6924" width="1.21875" style="168" customWidth="1"/>
    <col min="6925" max="6925" width="2.109375" style="168" customWidth="1"/>
    <col min="6926" max="6926" width="9.88671875" style="168" bestFit="1" customWidth="1"/>
    <col min="6927" max="6928" width="21.44140625" style="168" bestFit="1" customWidth="1"/>
    <col min="6929" max="7168" width="8" style="168"/>
    <col min="7169" max="7169" width="5.44140625" style="168" customWidth="1"/>
    <col min="7170" max="7170" width="1" style="168" customWidth="1"/>
    <col min="7171" max="7171" width="2.33203125" style="168" customWidth="1"/>
    <col min="7172" max="7172" width="8.6640625" style="168" customWidth="1"/>
    <col min="7173" max="7173" width="27.5546875" style="168" customWidth="1"/>
    <col min="7174" max="7174" width="13.6640625" style="168" customWidth="1"/>
    <col min="7175" max="7175" width="9.21875" style="168" customWidth="1"/>
    <col min="7176" max="7176" width="4.6640625" style="168" customWidth="1"/>
    <col min="7177" max="7177" width="7.77734375" style="168" customWidth="1"/>
    <col min="7178" max="7178" width="13" style="168" customWidth="1"/>
    <col min="7179" max="7179" width="8.5546875" style="168" customWidth="1"/>
    <col min="7180" max="7180" width="1.21875" style="168" customWidth="1"/>
    <col min="7181" max="7181" width="2.109375" style="168" customWidth="1"/>
    <col min="7182" max="7182" width="9.88671875" style="168" bestFit="1" customWidth="1"/>
    <col min="7183" max="7184" width="21.44140625" style="168" bestFit="1" customWidth="1"/>
    <col min="7185" max="7424" width="8" style="168"/>
    <col min="7425" max="7425" width="5.44140625" style="168" customWidth="1"/>
    <col min="7426" max="7426" width="1" style="168" customWidth="1"/>
    <col min="7427" max="7427" width="2.33203125" style="168" customWidth="1"/>
    <col min="7428" max="7428" width="8.6640625" style="168" customWidth="1"/>
    <col min="7429" max="7429" width="27.5546875" style="168" customWidth="1"/>
    <col min="7430" max="7430" width="13.6640625" style="168" customWidth="1"/>
    <col min="7431" max="7431" width="9.21875" style="168" customWidth="1"/>
    <col min="7432" max="7432" width="4.6640625" style="168" customWidth="1"/>
    <col min="7433" max="7433" width="7.77734375" style="168" customWidth="1"/>
    <col min="7434" max="7434" width="13" style="168" customWidth="1"/>
    <col min="7435" max="7435" width="8.5546875" style="168" customWidth="1"/>
    <col min="7436" max="7436" width="1.21875" style="168" customWidth="1"/>
    <col min="7437" max="7437" width="2.109375" style="168" customWidth="1"/>
    <col min="7438" max="7438" width="9.88671875" style="168" bestFit="1" customWidth="1"/>
    <col min="7439" max="7440" width="21.44140625" style="168" bestFit="1" customWidth="1"/>
    <col min="7441" max="7680" width="8" style="168"/>
    <col min="7681" max="7681" width="5.44140625" style="168" customWidth="1"/>
    <col min="7682" max="7682" width="1" style="168" customWidth="1"/>
    <col min="7683" max="7683" width="2.33203125" style="168" customWidth="1"/>
    <col min="7684" max="7684" width="8.6640625" style="168" customWidth="1"/>
    <col min="7685" max="7685" width="27.5546875" style="168" customWidth="1"/>
    <col min="7686" max="7686" width="13.6640625" style="168" customWidth="1"/>
    <col min="7687" max="7687" width="9.21875" style="168" customWidth="1"/>
    <col min="7688" max="7688" width="4.6640625" style="168" customWidth="1"/>
    <col min="7689" max="7689" width="7.77734375" style="168" customWidth="1"/>
    <col min="7690" max="7690" width="13" style="168" customWidth="1"/>
    <col min="7691" max="7691" width="8.5546875" style="168" customWidth="1"/>
    <col min="7692" max="7692" width="1.21875" style="168" customWidth="1"/>
    <col min="7693" max="7693" width="2.109375" style="168" customWidth="1"/>
    <col min="7694" max="7694" width="9.88671875" style="168" bestFit="1" customWidth="1"/>
    <col min="7695" max="7696" width="21.44140625" style="168" bestFit="1" customWidth="1"/>
    <col min="7697" max="7936" width="8" style="168"/>
    <col min="7937" max="7937" width="5.44140625" style="168" customWidth="1"/>
    <col min="7938" max="7938" width="1" style="168" customWidth="1"/>
    <col min="7939" max="7939" width="2.33203125" style="168" customWidth="1"/>
    <col min="7940" max="7940" width="8.6640625" style="168" customWidth="1"/>
    <col min="7941" max="7941" width="27.5546875" style="168" customWidth="1"/>
    <col min="7942" max="7942" width="13.6640625" style="168" customWidth="1"/>
    <col min="7943" max="7943" width="9.21875" style="168" customWidth="1"/>
    <col min="7944" max="7944" width="4.6640625" style="168" customWidth="1"/>
    <col min="7945" max="7945" width="7.77734375" style="168" customWidth="1"/>
    <col min="7946" max="7946" width="13" style="168" customWidth="1"/>
    <col min="7947" max="7947" width="8.5546875" style="168" customWidth="1"/>
    <col min="7948" max="7948" width="1.21875" style="168" customWidth="1"/>
    <col min="7949" max="7949" width="2.109375" style="168" customWidth="1"/>
    <col min="7950" max="7950" width="9.88671875" style="168" bestFit="1" customWidth="1"/>
    <col min="7951" max="7952" width="21.44140625" style="168" bestFit="1" customWidth="1"/>
    <col min="7953" max="8192" width="8" style="168"/>
    <col min="8193" max="8193" width="5.44140625" style="168" customWidth="1"/>
    <col min="8194" max="8194" width="1" style="168" customWidth="1"/>
    <col min="8195" max="8195" width="2.33203125" style="168" customWidth="1"/>
    <col min="8196" max="8196" width="8.6640625" style="168" customWidth="1"/>
    <col min="8197" max="8197" width="27.5546875" style="168" customWidth="1"/>
    <col min="8198" max="8198" width="13.6640625" style="168" customWidth="1"/>
    <col min="8199" max="8199" width="9.21875" style="168" customWidth="1"/>
    <col min="8200" max="8200" width="4.6640625" style="168" customWidth="1"/>
    <col min="8201" max="8201" width="7.77734375" style="168" customWidth="1"/>
    <col min="8202" max="8202" width="13" style="168" customWidth="1"/>
    <col min="8203" max="8203" width="8.5546875" style="168" customWidth="1"/>
    <col min="8204" max="8204" width="1.21875" style="168" customWidth="1"/>
    <col min="8205" max="8205" width="2.109375" style="168" customWidth="1"/>
    <col min="8206" max="8206" width="9.88671875" style="168" bestFit="1" customWidth="1"/>
    <col min="8207" max="8208" width="21.44140625" style="168" bestFit="1" customWidth="1"/>
    <col min="8209" max="8448" width="8" style="168"/>
    <col min="8449" max="8449" width="5.44140625" style="168" customWidth="1"/>
    <col min="8450" max="8450" width="1" style="168" customWidth="1"/>
    <col min="8451" max="8451" width="2.33203125" style="168" customWidth="1"/>
    <col min="8452" max="8452" width="8.6640625" style="168" customWidth="1"/>
    <col min="8453" max="8453" width="27.5546875" style="168" customWidth="1"/>
    <col min="8454" max="8454" width="13.6640625" style="168" customWidth="1"/>
    <col min="8455" max="8455" width="9.21875" style="168" customWidth="1"/>
    <col min="8456" max="8456" width="4.6640625" style="168" customWidth="1"/>
    <col min="8457" max="8457" width="7.77734375" style="168" customWidth="1"/>
    <col min="8458" max="8458" width="13" style="168" customWidth="1"/>
    <col min="8459" max="8459" width="8.5546875" style="168" customWidth="1"/>
    <col min="8460" max="8460" width="1.21875" style="168" customWidth="1"/>
    <col min="8461" max="8461" width="2.109375" style="168" customWidth="1"/>
    <col min="8462" max="8462" width="9.88671875" style="168" bestFit="1" customWidth="1"/>
    <col min="8463" max="8464" width="21.44140625" style="168" bestFit="1" customWidth="1"/>
    <col min="8465" max="8704" width="8" style="168"/>
    <col min="8705" max="8705" width="5.44140625" style="168" customWidth="1"/>
    <col min="8706" max="8706" width="1" style="168" customWidth="1"/>
    <col min="8707" max="8707" width="2.33203125" style="168" customWidth="1"/>
    <col min="8708" max="8708" width="8.6640625" style="168" customWidth="1"/>
    <col min="8709" max="8709" width="27.5546875" style="168" customWidth="1"/>
    <col min="8710" max="8710" width="13.6640625" style="168" customWidth="1"/>
    <col min="8711" max="8711" width="9.21875" style="168" customWidth="1"/>
    <col min="8712" max="8712" width="4.6640625" style="168" customWidth="1"/>
    <col min="8713" max="8713" width="7.77734375" style="168" customWidth="1"/>
    <col min="8714" max="8714" width="13" style="168" customWidth="1"/>
    <col min="8715" max="8715" width="8.5546875" style="168" customWidth="1"/>
    <col min="8716" max="8716" width="1.21875" style="168" customWidth="1"/>
    <col min="8717" max="8717" width="2.109375" style="168" customWidth="1"/>
    <col min="8718" max="8718" width="9.88671875" style="168" bestFit="1" customWidth="1"/>
    <col min="8719" max="8720" width="21.44140625" style="168" bestFit="1" customWidth="1"/>
    <col min="8721" max="8960" width="8" style="168"/>
    <col min="8961" max="8961" width="5.44140625" style="168" customWidth="1"/>
    <col min="8962" max="8962" width="1" style="168" customWidth="1"/>
    <col min="8963" max="8963" width="2.33203125" style="168" customWidth="1"/>
    <col min="8964" max="8964" width="8.6640625" style="168" customWidth="1"/>
    <col min="8965" max="8965" width="27.5546875" style="168" customWidth="1"/>
    <col min="8966" max="8966" width="13.6640625" style="168" customWidth="1"/>
    <col min="8967" max="8967" width="9.21875" style="168" customWidth="1"/>
    <col min="8968" max="8968" width="4.6640625" style="168" customWidth="1"/>
    <col min="8969" max="8969" width="7.77734375" style="168" customWidth="1"/>
    <col min="8970" max="8970" width="13" style="168" customWidth="1"/>
    <col min="8971" max="8971" width="8.5546875" style="168" customWidth="1"/>
    <col min="8972" max="8972" width="1.21875" style="168" customWidth="1"/>
    <col min="8973" max="8973" width="2.109375" style="168" customWidth="1"/>
    <col min="8974" max="8974" width="9.88671875" style="168" bestFit="1" customWidth="1"/>
    <col min="8975" max="8976" width="21.44140625" style="168" bestFit="1" customWidth="1"/>
    <col min="8977" max="9216" width="8" style="168"/>
    <col min="9217" max="9217" width="5.44140625" style="168" customWidth="1"/>
    <col min="9218" max="9218" width="1" style="168" customWidth="1"/>
    <col min="9219" max="9219" width="2.33203125" style="168" customWidth="1"/>
    <col min="9220" max="9220" width="8.6640625" style="168" customWidth="1"/>
    <col min="9221" max="9221" width="27.5546875" style="168" customWidth="1"/>
    <col min="9222" max="9222" width="13.6640625" style="168" customWidth="1"/>
    <col min="9223" max="9223" width="9.21875" style="168" customWidth="1"/>
    <col min="9224" max="9224" width="4.6640625" style="168" customWidth="1"/>
    <col min="9225" max="9225" width="7.77734375" style="168" customWidth="1"/>
    <col min="9226" max="9226" width="13" style="168" customWidth="1"/>
    <col min="9227" max="9227" width="8.5546875" style="168" customWidth="1"/>
    <col min="9228" max="9228" width="1.21875" style="168" customWidth="1"/>
    <col min="9229" max="9229" width="2.109375" style="168" customWidth="1"/>
    <col min="9230" max="9230" width="9.88671875" style="168" bestFit="1" customWidth="1"/>
    <col min="9231" max="9232" width="21.44140625" style="168" bestFit="1" customWidth="1"/>
    <col min="9233" max="9472" width="8" style="168"/>
    <col min="9473" max="9473" width="5.44140625" style="168" customWidth="1"/>
    <col min="9474" max="9474" width="1" style="168" customWidth="1"/>
    <col min="9475" max="9475" width="2.33203125" style="168" customWidth="1"/>
    <col min="9476" max="9476" width="8.6640625" style="168" customWidth="1"/>
    <col min="9477" max="9477" width="27.5546875" style="168" customWidth="1"/>
    <col min="9478" max="9478" width="13.6640625" style="168" customWidth="1"/>
    <col min="9479" max="9479" width="9.21875" style="168" customWidth="1"/>
    <col min="9480" max="9480" width="4.6640625" style="168" customWidth="1"/>
    <col min="9481" max="9481" width="7.77734375" style="168" customWidth="1"/>
    <col min="9482" max="9482" width="13" style="168" customWidth="1"/>
    <col min="9483" max="9483" width="8.5546875" style="168" customWidth="1"/>
    <col min="9484" max="9484" width="1.21875" style="168" customWidth="1"/>
    <col min="9485" max="9485" width="2.109375" style="168" customWidth="1"/>
    <col min="9486" max="9486" width="9.88671875" style="168" bestFit="1" customWidth="1"/>
    <col min="9487" max="9488" width="21.44140625" style="168" bestFit="1" customWidth="1"/>
    <col min="9489" max="9728" width="8" style="168"/>
    <col min="9729" max="9729" width="5.44140625" style="168" customWidth="1"/>
    <col min="9730" max="9730" width="1" style="168" customWidth="1"/>
    <col min="9731" max="9731" width="2.33203125" style="168" customWidth="1"/>
    <col min="9732" max="9732" width="8.6640625" style="168" customWidth="1"/>
    <col min="9733" max="9733" width="27.5546875" style="168" customWidth="1"/>
    <col min="9734" max="9734" width="13.6640625" style="168" customWidth="1"/>
    <col min="9735" max="9735" width="9.21875" style="168" customWidth="1"/>
    <col min="9736" max="9736" width="4.6640625" style="168" customWidth="1"/>
    <col min="9737" max="9737" width="7.77734375" style="168" customWidth="1"/>
    <col min="9738" max="9738" width="13" style="168" customWidth="1"/>
    <col min="9739" max="9739" width="8.5546875" style="168" customWidth="1"/>
    <col min="9740" max="9740" width="1.21875" style="168" customWidth="1"/>
    <col min="9741" max="9741" width="2.109375" style="168" customWidth="1"/>
    <col min="9742" max="9742" width="9.88671875" style="168" bestFit="1" customWidth="1"/>
    <col min="9743" max="9744" width="21.44140625" style="168" bestFit="1" customWidth="1"/>
    <col min="9745" max="9984" width="8" style="168"/>
    <col min="9985" max="9985" width="5.44140625" style="168" customWidth="1"/>
    <col min="9986" max="9986" width="1" style="168" customWidth="1"/>
    <col min="9987" max="9987" width="2.33203125" style="168" customWidth="1"/>
    <col min="9988" max="9988" width="8.6640625" style="168" customWidth="1"/>
    <col min="9989" max="9989" width="27.5546875" style="168" customWidth="1"/>
    <col min="9990" max="9990" width="13.6640625" style="168" customWidth="1"/>
    <col min="9991" max="9991" width="9.21875" style="168" customWidth="1"/>
    <col min="9992" max="9992" width="4.6640625" style="168" customWidth="1"/>
    <col min="9993" max="9993" width="7.77734375" style="168" customWidth="1"/>
    <col min="9994" max="9994" width="13" style="168" customWidth="1"/>
    <col min="9995" max="9995" width="8.5546875" style="168" customWidth="1"/>
    <col min="9996" max="9996" width="1.21875" style="168" customWidth="1"/>
    <col min="9997" max="9997" width="2.109375" style="168" customWidth="1"/>
    <col min="9998" max="9998" width="9.88671875" style="168" bestFit="1" customWidth="1"/>
    <col min="9999" max="10000" width="21.44140625" style="168" bestFit="1" customWidth="1"/>
    <col min="10001" max="10240" width="8" style="168"/>
    <col min="10241" max="10241" width="5.44140625" style="168" customWidth="1"/>
    <col min="10242" max="10242" width="1" style="168" customWidth="1"/>
    <col min="10243" max="10243" width="2.33203125" style="168" customWidth="1"/>
    <col min="10244" max="10244" width="8.6640625" style="168" customWidth="1"/>
    <col min="10245" max="10245" width="27.5546875" style="168" customWidth="1"/>
    <col min="10246" max="10246" width="13.6640625" style="168" customWidth="1"/>
    <col min="10247" max="10247" width="9.21875" style="168" customWidth="1"/>
    <col min="10248" max="10248" width="4.6640625" style="168" customWidth="1"/>
    <col min="10249" max="10249" width="7.77734375" style="168" customWidth="1"/>
    <col min="10250" max="10250" width="13" style="168" customWidth="1"/>
    <col min="10251" max="10251" width="8.5546875" style="168" customWidth="1"/>
    <col min="10252" max="10252" width="1.21875" style="168" customWidth="1"/>
    <col min="10253" max="10253" width="2.109375" style="168" customWidth="1"/>
    <col min="10254" max="10254" width="9.88671875" style="168" bestFit="1" customWidth="1"/>
    <col min="10255" max="10256" width="21.44140625" style="168" bestFit="1" customWidth="1"/>
    <col min="10257" max="10496" width="8" style="168"/>
    <col min="10497" max="10497" width="5.44140625" style="168" customWidth="1"/>
    <col min="10498" max="10498" width="1" style="168" customWidth="1"/>
    <col min="10499" max="10499" width="2.33203125" style="168" customWidth="1"/>
    <col min="10500" max="10500" width="8.6640625" style="168" customWidth="1"/>
    <col min="10501" max="10501" width="27.5546875" style="168" customWidth="1"/>
    <col min="10502" max="10502" width="13.6640625" style="168" customWidth="1"/>
    <col min="10503" max="10503" width="9.21875" style="168" customWidth="1"/>
    <col min="10504" max="10504" width="4.6640625" style="168" customWidth="1"/>
    <col min="10505" max="10505" width="7.77734375" style="168" customWidth="1"/>
    <col min="10506" max="10506" width="13" style="168" customWidth="1"/>
    <col min="10507" max="10507" width="8.5546875" style="168" customWidth="1"/>
    <col min="10508" max="10508" width="1.21875" style="168" customWidth="1"/>
    <col min="10509" max="10509" width="2.109375" style="168" customWidth="1"/>
    <col min="10510" max="10510" width="9.88671875" style="168" bestFit="1" customWidth="1"/>
    <col min="10511" max="10512" width="21.44140625" style="168" bestFit="1" customWidth="1"/>
    <col min="10513" max="10752" width="8" style="168"/>
    <col min="10753" max="10753" width="5.44140625" style="168" customWidth="1"/>
    <col min="10754" max="10754" width="1" style="168" customWidth="1"/>
    <col min="10755" max="10755" width="2.33203125" style="168" customWidth="1"/>
    <col min="10756" max="10756" width="8.6640625" style="168" customWidth="1"/>
    <col min="10757" max="10757" width="27.5546875" style="168" customWidth="1"/>
    <col min="10758" max="10758" width="13.6640625" style="168" customWidth="1"/>
    <col min="10759" max="10759" width="9.21875" style="168" customWidth="1"/>
    <col min="10760" max="10760" width="4.6640625" style="168" customWidth="1"/>
    <col min="10761" max="10761" width="7.77734375" style="168" customWidth="1"/>
    <col min="10762" max="10762" width="13" style="168" customWidth="1"/>
    <col min="10763" max="10763" width="8.5546875" style="168" customWidth="1"/>
    <col min="10764" max="10764" width="1.21875" style="168" customWidth="1"/>
    <col min="10765" max="10765" width="2.109375" style="168" customWidth="1"/>
    <col min="10766" max="10766" width="9.88671875" style="168" bestFit="1" customWidth="1"/>
    <col min="10767" max="10768" width="21.44140625" style="168" bestFit="1" customWidth="1"/>
    <col min="10769" max="11008" width="8" style="168"/>
    <col min="11009" max="11009" width="5.44140625" style="168" customWidth="1"/>
    <col min="11010" max="11010" width="1" style="168" customWidth="1"/>
    <col min="11011" max="11011" width="2.33203125" style="168" customWidth="1"/>
    <col min="11012" max="11012" width="8.6640625" style="168" customWidth="1"/>
    <col min="11013" max="11013" width="27.5546875" style="168" customWidth="1"/>
    <col min="11014" max="11014" width="13.6640625" style="168" customWidth="1"/>
    <col min="11015" max="11015" width="9.21875" style="168" customWidth="1"/>
    <col min="11016" max="11016" width="4.6640625" style="168" customWidth="1"/>
    <col min="11017" max="11017" width="7.77734375" style="168" customWidth="1"/>
    <col min="11018" max="11018" width="13" style="168" customWidth="1"/>
    <col min="11019" max="11019" width="8.5546875" style="168" customWidth="1"/>
    <col min="11020" max="11020" width="1.21875" style="168" customWidth="1"/>
    <col min="11021" max="11021" width="2.109375" style="168" customWidth="1"/>
    <col min="11022" max="11022" width="9.88671875" style="168" bestFit="1" customWidth="1"/>
    <col min="11023" max="11024" width="21.44140625" style="168" bestFit="1" customWidth="1"/>
    <col min="11025" max="11264" width="8" style="168"/>
    <col min="11265" max="11265" width="5.44140625" style="168" customWidth="1"/>
    <col min="11266" max="11266" width="1" style="168" customWidth="1"/>
    <col min="11267" max="11267" width="2.33203125" style="168" customWidth="1"/>
    <col min="11268" max="11268" width="8.6640625" style="168" customWidth="1"/>
    <col min="11269" max="11269" width="27.5546875" style="168" customWidth="1"/>
    <col min="11270" max="11270" width="13.6640625" style="168" customWidth="1"/>
    <col min="11271" max="11271" width="9.21875" style="168" customWidth="1"/>
    <col min="11272" max="11272" width="4.6640625" style="168" customWidth="1"/>
    <col min="11273" max="11273" width="7.77734375" style="168" customWidth="1"/>
    <col min="11274" max="11274" width="13" style="168" customWidth="1"/>
    <col min="11275" max="11275" width="8.5546875" style="168" customWidth="1"/>
    <col min="11276" max="11276" width="1.21875" style="168" customWidth="1"/>
    <col min="11277" max="11277" width="2.109375" style="168" customWidth="1"/>
    <col min="11278" max="11278" width="9.88671875" style="168" bestFit="1" customWidth="1"/>
    <col min="11279" max="11280" width="21.44140625" style="168" bestFit="1" customWidth="1"/>
    <col min="11281" max="11520" width="8" style="168"/>
    <col min="11521" max="11521" width="5.44140625" style="168" customWidth="1"/>
    <col min="11522" max="11522" width="1" style="168" customWidth="1"/>
    <col min="11523" max="11523" width="2.33203125" style="168" customWidth="1"/>
    <col min="11524" max="11524" width="8.6640625" style="168" customWidth="1"/>
    <col min="11525" max="11525" width="27.5546875" style="168" customWidth="1"/>
    <col min="11526" max="11526" width="13.6640625" style="168" customWidth="1"/>
    <col min="11527" max="11527" width="9.21875" style="168" customWidth="1"/>
    <col min="11528" max="11528" width="4.6640625" style="168" customWidth="1"/>
    <col min="11529" max="11529" width="7.77734375" style="168" customWidth="1"/>
    <col min="11530" max="11530" width="13" style="168" customWidth="1"/>
    <col min="11531" max="11531" width="8.5546875" style="168" customWidth="1"/>
    <col min="11532" max="11532" width="1.21875" style="168" customWidth="1"/>
    <col min="11533" max="11533" width="2.109375" style="168" customWidth="1"/>
    <col min="11534" max="11534" width="9.88671875" style="168" bestFit="1" customWidth="1"/>
    <col min="11535" max="11536" width="21.44140625" style="168" bestFit="1" customWidth="1"/>
    <col min="11537" max="11776" width="8" style="168"/>
    <col min="11777" max="11777" width="5.44140625" style="168" customWidth="1"/>
    <col min="11778" max="11778" width="1" style="168" customWidth="1"/>
    <col min="11779" max="11779" width="2.33203125" style="168" customWidth="1"/>
    <col min="11780" max="11780" width="8.6640625" style="168" customWidth="1"/>
    <col min="11781" max="11781" width="27.5546875" style="168" customWidth="1"/>
    <col min="11782" max="11782" width="13.6640625" style="168" customWidth="1"/>
    <col min="11783" max="11783" width="9.21875" style="168" customWidth="1"/>
    <col min="11784" max="11784" width="4.6640625" style="168" customWidth="1"/>
    <col min="11785" max="11785" width="7.77734375" style="168" customWidth="1"/>
    <col min="11786" max="11786" width="13" style="168" customWidth="1"/>
    <col min="11787" max="11787" width="8.5546875" style="168" customWidth="1"/>
    <col min="11788" max="11788" width="1.21875" style="168" customWidth="1"/>
    <col min="11789" max="11789" width="2.109375" style="168" customWidth="1"/>
    <col min="11790" max="11790" width="9.88671875" style="168" bestFit="1" customWidth="1"/>
    <col min="11791" max="11792" width="21.44140625" style="168" bestFit="1" customWidth="1"/>
    <col min="11793" max="12032" width="8" style="168"/>
    <col min="12033" max="12033" width="5.44140625" style="168" customWidth="1"/>
    <col min="12034" max="12034" width="1" style="168" customWidth="1"/>
    <col min="12035" max="12035" width="2.33203125" style="168" customWidth="1"/>
    <col min="12036" max="12036" width="8.6640625" style="168" customWidth="1"/>
    <col min="12037" max="12037" width="27.5546875" style="168" customWidth="1"/>
    <col min="12038" max="12038" width="13.6640625" style="168" customWidth="1"/>
    <col min="12039" max="12039" width="9.21875" style="168" customWidth="1"/>
    <col min="12040" max="12040" width="4.6640625" style="168" customWidth="1"/>
    <col min="12041" max="12041" width="7.77734375" style="168" customWidth="1"/>
    <col min="12042" max="12042" width="13" style="168" customWidth="1"/>
    <col min="12043" max="12043" width="8.5546875" style="168" customWidth="1"/>
    <col min="12044" max="12044" width="1.21875" style="168" customWidth="1"/>
    <col min="12045" max="12045" width="2.109375" style="168" customWidth="1"/>
    <col min="12046" max="12046" width="9.88671875" style="168" bestFit="1" customWidth="1"/>
    <col min="12047" max="12048" width="21.44140625" style="168" bestFit="1" customWidth="1"/>
    <col min="12049" max="12288" width="8" style="168"/>
    <col min="12289" max="12289" width="5.44140625" style="168" customWidth="1"/>
    <col min="12290" max="12290" width="1" style="168" customWidth="1"/>
    <col min="12291" max="12291" width="2.33203125" style="168" customWidth="1"/>
    <col min="12292" max="12292" width="8.6640625" style="168" customWidth="1"/>
    <col min="12293" max="12293" width="27.5546875" style="168" customWidth="1"/>
    <col min="12294" max="12294" width="13.6640625" style="168" customWidth="1"/>
    <col min="12295" max="12295" width="9.21875" style="168" customWidth="1"/>
    <col min="12296" max="12296" width="4.6640625" style="168" customWidth="1"/>
    <col min="12297" max="12297" width="7.77734375" style="168" customWidth="1"/>
    <col min="12298" max="12298" width="13" style="168" customWidth="1"/>
    <col min="12299" max="12299" width="8.5546875" style="168" customWidth="1"/>
    <col min="12300" max="12300" width="1.21875" style="168" customWidth="1"/>
    <col min="12301" max="12301" width="2.109375" style="168" customWidth="1"/>
    <col min="12302" max="12302" width="9.88671875" style="168" bestFit="1" customWidth="1"/>
    <col min="12303" max="12304" width="21.44140625" style="168" bestFit="1" customWidth="1"/>
    <col min="12305" max="12544" width="8" style="168"/>
    <col min="12545" max="12545" width="5.44140625" style="168" customWidth="1"/>
    <col min="12546" max="12546" width="1" style="168" customWidth="1"/>
    <col min="12547" max="12547" width="2.33203125" style="168" customWidth="1"/>
    <col min="12548" max="12548" width="8.6640625" style="168" customWidth="1"/>
    <col min="12549" max="12549" width="27.5546875" style="168" customWidth="1"/>
    <col min="12550" max="12550" width="13.6640625" style="168" customWidth="1"/>
    <col min="12551" max="12551" width="9.21875" style="168" customWidth="1"/>
    <col min="12552" max="12552" width="4.6640625" style="168" customWidth="1"/>
    <col min="12553" max="12553" width="7.77734375" style="168" customWidth="1"/>
    <col min="12554" max="12554" width="13" style="168" customWidth="1"/>
    <col min="12555" max="12555" width="8.5546875" style="168" customWidth="1"/>
    <col min="12556" max="12556" width="1.21875" style="168" customWidth="1"/>
    <col min="12557" max="12557" width="2.109375" style="168" customWidth="1"/>
    <col min="12558" max="12558" width="9.88671875" style="168" bestFit="1" customWidth="1"/>
    <col min="12559" max="12560" width="21.44140625" style="168" bestFit="1" customWidth="1"/>
    <col min="12561" max="12800" width="8" style="168"/>
    <col min="12801" max="12801" width="5.44140625" style="168" customWidth="1"/>
    <col min="12802" max="12802" width="1" style="168" customWidth="1"/>
    <col min="12803" max="12803" width="2.33203125" style="168" customWidth="1"/>
    <col min="12804" max="12804" width="8.6640625" style="168" customWidth="1"/>
    <col min="12805" max="12805" width="27.5546875" style="168" customWidth="1"/>
    <col min="12806" max="12806" width="13.6640625" style="168" customWidth="1"/>
    <col min="12807" max="12807" width="9.21875" style="168" customWidth="1"/>
    <col min="12808" max="12808" width="4.6640625" style="168" customWidth="1"/>
    <col min="12809" max="12809" width="7.77734375" style="168" customWidth="1"/>
    <col min="12810" max="12810" width="13" style="168" customWidth="1"/>
    <col min="12811" max="12811" width="8.5546875" style="168" customWidth="1"/>
    <col min="12812" max="12812" width="1.21875" style="168" customWidth="1"/>
    <col min="12813" max="12813" width="2.109375" style="168" customWidth="1"/>
    <col min="12814" max="12814" width="9.88671875" style="168" bestFit="1" customWidth="1"/>
    <col min="12815" max="12816" width="21.44140625" style="168" bestFit="1" customWidth="1"/>
    <col min="12817" max="13056" width="8" style="168"/>
    <col min="13057" max="13057" width="5.44140625" style="168" customWidth="1"/>
    <col min="13058" max="13058" width="1" style="168" customWidth="1"/>
    <col min="13059" max="13059" width="2.33203125" style="168" customWidth="1"/>
    <col min="13060" max="13060" width="8.6640625" style="168" customWidth="1"/>
    <col min="13061" max="13061" width="27.5546875" style="168" customWidth="1"/>
    <col min="13062" max="13062" width="13.6640625" style="168" customWidth="1"/>
    <col min="13063" max="13063" width="9.21875" style="168" customWidth="1"/>
    <col min="13064" max="13064" width="4.6640625" style="168" customWidth="1"/>
    <col min="13065" max="13065" width="7.77734375" style="168" customWidth="1"/>
    <col min="13066" max="13066" width="13" style="168" customWidth="1"/>
    <col min="13067" max="13067" width="8.5546875" style="168" customWidth="1"/>
    <col min="13068" max="13068" width="1.21875" style="168" customWidth="1"/>
    <col min="13069" max="13069" width="2.109375" style="168" customWidth="1"/>
    <col min="13070" max="13070" width="9.88671875" style="168" bestFit="1" customWidth="1"/>
    <col min="13071" max="13072" width="21.44140625" style="168" bestFit="1" customWidth="1"/>
    <col min="13073" max="13312" width="8" style="168"/>
    <col min="13313" max="13313" width="5.44140625" style="168" customWidth="1"/>
    <col min="13314" max="13314" width="1" style="168" customWidth="1"/>
    <col min="13315" max="13315" width="2.33203125" style="168" customWidth="1"/>
    <col min="13316" max="13316" width="8.6640625" style="168" customWidth="1"/>
    <col min="13317" max="13317" width="27.5546875" style="168" customWidth="1"/>
    <col min="13318" max="13318" width="13.6640625" style="168" customWidth="1"/>
    <col min="13319" max="13319" width="9.21875" style="168" customWidth="1"/>
    <col min="13320" max="13320" width="4.6640625" style="168" customWidth="1"/>
    <col min="13321" max="13321" width="7.77734375" style="168" customWidth="1"/>
    <col min="13322" max="13322" width="13" style="168" customWidth="1"/>
    <col min="13323" max="13323" width="8.5546875" style="168" customWidth="1"/>
    <col min="13324" max="13324" width="1.21875" style="168" customWidth="1"/>
    <col min="13325" max="13325" width="2.109375" style="168" customWidth="1"/>
    <col min="13326" max="13326" width="9.88671875" style="168" bestFit="1" customWidth="1"/>
    <col min="13327" max="13328" width="21.44140625" style="168" bestFit="1" customWidth="1"/>
    <col min="13329" max="13568" width="8" style="168"/>
    <col min="13569" max="13569" width="5.44140625" style="168" customWidth="1"/>
    <col min="13570" max="13570" width="1" style="168" customWidth="1"/>
    <col min="13571" max="13571" width="2.33203125" style="168" customWidth="1"/>
    <col min="13572" max="13572" width="8.6640625" style="168" customWidth="1"/>
    <col min="13573" max="13573" width="27.5546875" style="168" customWidth="1"/>
    <col min="13574" max="13574" width="13.6640625" style="168" customWidth="1"/>
    <col min="13575" max="13575" width="9.21875" style="168" customWidth="1"/>
    <col min="13576" max="13576" width="4.6640625" style="168" customWidth="1"/>
    <col min="13577" max="13577" width="7.77734375" style="168" customWidth="1"/>
    <col min="13578" max="13578" width="13" style="168" customWidth="1"/>
    <col min="13579" max="13579" width="8.5546875" style="168" customWidth="1"/>
    <col min="13580" max="13580" width="1.21875" style="168" customWidth="1"/>
    <col min="13581" max="13581" width="2.109375" style="168" customWidth="1"/>
    <col min="13582" max="13582" width="9.88671875" style="168" bestFit="1" customWidth="1"/>
    <col min="13583" max="13584" width="21.44140625" style="168" bestFit="1" customWidth="1"/>
    <col min="13585" max="13824" width="8" style="168"/>
    <col min="13825" max="13825" width="5.44140625" style="168" customWidth="1"/>
    <col min="13826" max="13826" width="1" style="168" customWidth="1"/>
    <col min="13827" max="13827" width="2.33203125" style="168" customWidth="1"/>
    <col min="13828" max="13828" width="8.6640625" style="168" customWidth="1"/>
    <col min="13829" max="13829" width="27.5546875" style="168" customWidth="1"/>
    <col min="13830" max="13830" width="13.6640625" style="168" customWidth="1"/>
    <col min="13831" max="13831" width="9.21875" style="168" customWidth="1"/>
    <col min="13832" max="13832" width="4.6640625" style="168" customWidth="1"/>
    <col min="13833" max="13833" width="7.77734375" style="168" customWidth="1"/>
    <col min="13834" max="13834" width="13" style="168" customWidth="1"/>
    <col min="13835" max="13835" width="8.5546875" style="168" customWidth="1"/>
    <col min="13836" max="13836" width="1.21875" style="168" customWidth="1"/>
    <col min="13837" max="13837" width="2.109375" style="168" customWidth="1"/>
    <col min="13838" max="13838" width="9.88671875" style="168" bestFit="1" customWidth="1"/>
    <col min="13839" max="13840" width="21.44140625" style="168" bestFit="1" customWidth="1"/>
    <col min="13841" max="14080" width="8" style="168"/>
    <col min="14081" max="14081" width="5.44140625" style="168" customWidth="1"/>
    <col min="14082" max="14082" width="1" style="168" customWidth="1"/>
    <col min="14083" max="14083" width="2.33203125" style="168" customWidth="1"/>
    <col min="14084" max="14084" width="8.6640625" style="168" customWidth="1"/>
    <col min="14085" max="14085" width="27.5546875" style="168" customWidth="1"/>
    <col min="14086" max="14086" width="13.6640625" style="168" customWidth="1"/>
    <col min="14087" max="14087" width="9.21875" style="168" customWidth="1"/>
    <col min="14088" max="14088" width="4.6640625" style="168" customWidth="1"/>
    <col min="14089" max="14089" width="7.77734375" style="168" customWidth="1"/>
    <col min="14090" max="14090" width="13" style="168" customWidth="1"/>
    <col min="14091" max="14091" width="8.5546875" style="168" customWidth="1"/>
    <col min="14092" max="14092" width="1.21875" style="168" customWidth="1"/>
    <col min="14093" max="14093" width="2.109375" style="168" customWidth="1"/>
    <col min="14094" max="14094" width="9.88671875" style="168" bestFit="1" customWidth="1"/>
    <col min="14095" max="14096" width="21.44140625" style="168" bestFit="1" customWidth="1"/>
    <col min="14097" max="14336" width="8" style="168"/>
    <col min="14337" max="14337" width="5.44140625" style="168" customWidth="1"/>
    <col min="14338" max="14338" width="1" style="168" customWidth="1"/>
    <col min="14339" max="14339" width="2.33203125" style="168" customWidth="1"/>
    <col min="14340" max="14340" width="8.6640625" style="168" customWidth="1"/>
    <col min="14341" max="14341" width="27.5546875" style="168" customWidth="1"/>
    <col min="14342" max="14342" width="13.6640625" style="168" customWidth="1"/>
    <col min="14343" max="14343" width="9.21875" style="168" customWidth="1"/>
    <col min="14344" max="14344" width="4.6640625" style="168" customWidth="1"/>
    <col min="14345" max="14345" width="7.77734375" style="168" customWidth="1"/>
    <col min="14346" max="14346" width="13" style="168" customWidth="1"/>
    <col min="14347" max="14347" width="8.5546875" style="168" customWidth="1"/>
    <col min="14348" max="14348" width="1.21875" style="168" customWidth="1"/>
    <col min="14349" max="14349" width="2.109375" style="168" customWidth="1"/>
    <col min="14350" max="14350" width="9.88671875" style="168" bestFit="1" customWidth="1"/>
    <col min="14351" max="14352" width="21.44140625" style="168" bestFit="1" customWidth="1"/>
    <col min="14353" max="14592" width="8" style="168"/>
    <col min="14593" max="14593" width="5.44140625" style="168" customWidth="1"/>
    <col min="14594" max="14594" width="1" style="168" customWidth="1"/>
    <col min="14595" max="14595" width="2.33203125" style="168" customWidth="1"/>
    <col min="14596" max="14596" width="8.6640625" style="168" customWidth="1"/>
    <col min="14597" max="14597" width="27.5546875" style="168" customWidth="1"/>
    <col min="14598" max="14598" width="13.6640625" style="168" customWidth="1"/>
    <col min="14599" max="14599" width="9.21875" style="168" customWidth="1"/>
    <col min="14600" max="14600" width="4.6640625" style="168" customWidth="1"/>
    <col min="14601" max="14601" width="7.77734375" style="168" customWidth="1"/>
    <col min="14602" max="14602" width="13" style="168" customWidth="1"/>
    <col min="14603" max="14603" width="8.5546875" style="168" customWidth="1"/>
    <col min="14604" max="14604" width="1.21875" style="168" customWidth="1"/>
    <col min="14605" max="14605" width="2.109375" style="168" customWidth="1"/>
    <col min="14606" max="14606" width="9.88671875" style="168" bestFit="1" customWidth="1"/>
    <col min="14607" max="14608" width="21.44140625" style="168" bestFit="1" customWidth="1"/>
    <col min="14609" max="14848" width="8" style="168"/>
    <col min="14849" max="14849" width="5.44140625" style="168" customWidth="1"/>
    <col min="14850" max="14850" width="1" style="168" customWidth="1"/>
    <col min="14851" max="14851" width="2.33203125" style="168" customWidth="1"/>
    <col min="14852" max="14852" width="8.6640625" style="168" customWidth="1"/>
    <col min="14853" max="14853" width="27.5546875" style="168" customWidth="1"/>
    <col min="14854" max="14854" width="13.6640625" style="168" customWidth="1"/>
    <col min="14855" max="14855" width="9.21875" style="168" customWidth="1"/>
    <col min="14856" max="14856" width="4.6640625" style="168" customWidth="1"/>
    <col min="14857" max="14857" width="7.77734375" style="168" customWidth="1"/>
    <col min="14858" max="14858" width="13" style="168" customWidth="1"/>
    <col min="14859" max="14859" width="8.5546875" style="168" customWidth="1"/>
    <col min="14860" max="14860" width="1.21875" style="168" customWidth="1"/>
    <col min="14861" max="14861" width="2.109375" style="168" customWidth="1"/>
    <col min="14862" max="14862" width="9.88671875" style="168" bestFit="1" customWidth="1"/>
    <col min="14863" max="14864" width="21.44140625" style="168" bestFit="1" customWidth="1"/>
    <col min="14865" max="15104" width="8" style="168"/>
    <col min="15105" max="15105" width="5.44140625" style="168" customWidth="1"/>
    <col min="15106" max="15106" width="1" style="168" customWidth="1"/>
    <col min="15107" max="15107" width="2.33203125" style="168" customWidth="1"/>
    <col min="15108" max="15108" width="8.6640625" style="168" customWidth="1"/>
    <col min="15109" max="15109" width="27.5546875" style="168" customWidth="1"/>
    <col min="15110" max="15110" width="13.6640625" style="168" customWidth="1"/>
    <col min="15111" max="15111" width="9.21875" style="168" customWidth="1"/>
    <col min="15112" max="15112" width="4.6640625" style="168" customWidth="1"/>
    <col min="15113" max="15113" width="7.77734375" style="168" customWidth="1"/>
    <col min="15114" max="15114" width="13" style="168" customWidth="1"/>
    <col min="15115" max="15115" width="8.5546875" style="168" customWidth="1"/>
    <col min="15116" max="15116" width="1.21875" style="168" customWidth="1"/>
    <col min="15117" max="15117" width="2.109375" style="168" customWidth="1"/>
    <col min="15118" max="15118" width="9.88671875" style="168" bestFit="1" customWidth="1"/>
    <col min="15119" max="15120" width="21.44140625" style="168" bestFit="1" customWidth="1"/>
    <col min="15121" max="15360" width="8" style="168"/>
    <col min="15361" max="15361" width="5.44140625" style="168" customWidth="1"/>
    <col min="15362" max="15362" width="1" style="168" customWidth="1"/>
    <col min="15363" max="15363" width="2.33203125" style="168" customWidth="1"/>
    <col min="15364" max="15364" width="8.6640625" style="168" customWidth="1"/>
    <col min="15365" max="15365" width="27.5546875" style="168" customWidth="1"/>
    <col min="15366" max="15366" width="13.6640625" style="168" customWidth="1"/>
    <col min="15367" max="15367" width="9.21875" style="168" customWidth="1"/>
    <col min="15368" max="15368" width="4.6640625" style="168" customWidth="1"/>
    <col min="15369" max="15369" width="7.77734375" style="168" customWidth="1"/>
    <col min="15370" max="15370" width="13" style="168" customWidth="1"/>
    <col min="15371" max="15371" width="8.5546875" style="168" customWidth="1"/>
    <col min="15372" max="15372" width="1.21875" style="168" customWidth="1"/>
    <col min="15373" max="15373" width="2.109375" style="168" customWidth="1"/>
    <col min="15374" max="15374" width="9.88671875" style="168" bestFit="1" customWidth="1"/>
    <col min="15375" max="15376" width="21.44140625" style="168" bestFit="1" customWidth="1"/>
    <col min="15377" max="15616" width="8" style="168"/>
    <col min="15617" max="15617" width="5.44140625" style="168" customWidth="1"/>
    <col min="15618" max="15618" width="1" style="168" customWidth="1"/>
    <col min="15619" max="15619" width="2.33203125" style="168" customWidth="1"/>
    <col min="15620" max="15620" width="8.6640625" style="168" customWidth="1"/>
    <col min="15621" max="15621" width="27.5546875" style="168" customWidth="1"/>
    <col min="15622" max="15622" width="13.6640625" style="168" customWidth="1"/>
    <col min="15623" max="15623" width="9.21875" style="168" customWidth="1"/>
    <col min="15624" max="15624" width="4.6640625" style="168" customWidth="1"/>
    <col min="15625" max="15625" width="7.77734375" style="168" customWidth="1"/>
    <col min="15626" max="15626" width="13" style="168" customWidth="1"/>
    <col min="15627" max="15627" width="8.5546875" style="168" customWidth="1"/>
    <col min="15628" max="15628" width="1.21875" style="168" customWidth="1"/>
    <col min="15629" max="15629" width="2.109375" style="168" customWidth="1"/>
    <col min="15630" max="15630" width="9.88671875" style="168" bestFit="1" customWidth="1"/>
    <col min="15631" max="15632" width="21.44140625" style="168" bestFit="1" customWidth="1"/>
    <col min="15633" max="15872" width="8" style="168"/>
    <col min="15873" max="15873" width="5.44140625" style="168" customWidth="1"/>
    <col min="15874" max="15874" width="1" style="168" customWidth="1"/>
    <col min="15875" max="15875" width="2.33203125" style="168" customWidth="1"/>
    <col min="15876" max="15876" width="8.6640625" style="168" customWidth="1"/>
    <col min="15877" max="15877" width="27.5546875" style="168" customWidth="1"/>
    <col min="15878" max="15878" width="13.6640625" style="168" customWidth="1"/>
    <col min="15879" max="15879" width="9.21875" style="168" customWidth="1"/>
    <col min="15880" max="15880" width="4.6640625" style="168" customWidth="1"/>
    <col min="15881" max="15881" width="7.77734375" style="168" customWidth="1"/>
    <col min="15882" max="15882" width="13" style="168" customWidth="1"/>
    <col min="15883" max="15883" width="8.5546875" style="168" customWidth="1"/>
    <col min="15884" max="15884" width="1.21875" style="168" customWidth="1"/>
    <col min="15885" max="15885" width="2.109375" style="168" customWidth="1"/>
    <col min="15886" max="15886" width="9.88671875" style="168" bestFit="1" customWidth="1"/>
    <col min="15887" max="15888" width="21.44140625" style="168" bestFit="1" customWidth="1"/>
    <col min="15889" max="16128" width="8" style="168"/>
    <col min="16129" max="16129" width="5.44140625" style="168" customWidth="1"/>
    <col min="16130" max="16130" width="1" style="168" customWidth="1"/>
    <col min="16131" max="16131" width="2.33203125" style="168" customWidth="1"/>
    <col min="16132" max="16132" width="8.6640625" style="168" customWidth="1"/>
    <col min="16133" max="16133" width="27.5546875" style="168" customWidth="1"/>
    <col min="16134" max="16134" width="13.6640625" style="168" customWidth="1"/>
    <col min="16135" max="16135" width="9.21875" style="168" customWidth="1"/>
    <col min="16136" max="16136" width="4.6640625" style="168" customWidth="1"/>
    <col min="16137" max="16137" width="7.77734375" style="168" customWidth="1"/>
    <col min="16138" max="16138" width="13" style="168" customWidth="1"/>
    <col min="16139" max="16139" width="8.5546875" style="168" customWidth="1"/>
    <col min="16140" max="16140" width="1.21875" style="168" customWidth="1"/>
    <col min="16141" max="16141" width="2.109375" style="168" customWidth="1"/>
    <col min="16142" max="16142" width="9.88671875" style="168" bestFit="1" customWidth="1"/>
    <col min="16143" max="16144" width="21.44140625" style="168" bestFit="1" customWidth="1"/>
    <col min="16145" max="16384" width="8" style="168"/>
  </cols>
  <sheetData>
    <row r="1" spans="2:30" ht="13.5" customHeight="1"/>
    <row r="2" spans="2:30" ht="27" customHeight="1">
      <c r="B2" s="373" t="s">
        <v>2187</v>
      </c>
      <c r="C2" s="373"/>
      <c r="D2" s="373"/>
      <c r="E2" s="373"/>
      <c r="F2" s="373"/>
      <c r="G2" s="373"/>
      <c r="H2" s="373"/>
      <c r="I2" s="373"/>
      <c r="J2" s="373"/>
      <c r="K2" s="373"/>
      <c r="L2" s="172"/>
      <c r="M2" s="173"/>
    </row>
    <row r="3" spans="2:30" s="59" customFormat="1" ht="24.75" customHeight="1">
      <c r="B3" s="374" t="s">
        <v>2266</v>
      </c>
      <c r="C3" s="374"/>
      <c r="D3" s="374"/>
      <c r="E3" s="374"/>
      <c r="F3" s="374"/>
      <c r="G3" s="174"/>
      <c r="H3" s="174"/>
      <c r="I3" s="175"/>
      <c r="J3" s="174"/>
      <c r="K3" s="176"/>
      <c r="L3" s="177"/>
      <c r="M3" s="177"/>
      <c r="N3" s="178"/>
      <c r="O3" s="179"/>
      <c r="W3" s="323"/>
    </row>
    <row r="4" spans="2:30" s="59" customFormat="1" ht="14.25" customHeight="1">
      <c r="B4" s="180"/>
      <c r="C4" s="180"/>
      <c r="D4" s="181" t="s">
        <v>2268</v>
      </c>
      <c r="E4" s="180"/>
      <c r="F4" s="180"/>
      <c r="G4" s="180"/>
      <c r="H4" s="180"/>
      <c r="I4" s="180"/>
      <c r="J4" s="180"/>
      <c r="K4" s="180"/>
      <c r="L4" s="180"/>
      <c r="M4" s="180"/>
      <c r="N4" s="178"/>
      <c r="W4" s="323"/>
    </row>
    <row r="5" spans="2:30" s="186" customFormat="1" ht="17.25" customHeight="1">
      <c r="B5" s="375" t="s">
        <v>2188</v>
      </c>
      <c r="C5" s="376"/>
      <c r="D5" s="376"/>
      <c r="E5" s="376"/>
      <c r="F5" s="377"/>
      <c r="G5" s="182" t="s">
        <v>2189</v>
      </c>
      <c r="H5" s="182" t="s">
        <v>2190</v>
      </c>
      <c r="I5" s="183" t="s">
        <v>2191</v>
      </c>
      <c r="J5" s="182" t="s">
        <v>2192</v>
      </c>
      <c r="K5" s="375" t="s">
        <v>2193</v>
      </c>
      <c r="L5" s="377"/>
      <c r="M5" s="184"/>
      <c r="N5" s="185"/>
      <c r="W5" s="323"/>
      <c r="X5" s="59"/>
      <c r="Y5" s="59"/>
      <c r="Z5" s="59"/>
      <c r="AA5" s="59"/>
      <c r="AB5" s="59"/>
      <c r="AC5" s="59"/>
      <c r="AD5" s="59"/>
    </row>
    <row r="6" spans="2:30" s="191" customFormat="1" ht="14.1" customHeight="1">
      <c r="B6" s="187" t="s">
        <v>2194</v>
      </c>
      <c r="C6" s="180"/>
      <c r="D6" s="180"/>
      <c r="E6" s="180"/>
      <c r="F6" s="180"/>
      <c r="G6" s="180"/>
      <c r="H6" s="177"/>
      <c r="I6" s="188"/>
      <c r="J6" s="180"/>
      <c r="K6" s="180"/>
      <c r="L6" s="189"/>
      <c r="M6" s="180"/>
      <c r="N6" s="190"/>
      <c r="O6" s="190"/>
      <c r="P6" s="190"/>
      <c r="W6" s="323"/>
      <c r="X6" s="59"/>
      <c r="Y6" s="59"/>
      <c r="Z6" s="59"/>
      <c r="AA6" s="59"/>
      <c r="AB6" s="59"/>
      <c r="AC6" s="59"/>
      <c r="AD6" s="59"/>
    </row>
    <row r="7" spans="2:30" s="191" customFormat="1" ht="14.1" customHeight="1">
      <c r="B7" s="192"/>
      <c r="C7" s="180" t="s">
        <v>2195</v>
      </c>
      <c r="D7" s="180"/>
      <c r="E7" s="180"/>
      <c r="F7" s="180"/>
      <c r="G7" s="180"/>
      <c r="H7" s="177"/>
      <c r="I7" s="188"/>
      <c r="J7" s="180"/>
      <c r="K7" s="193"/>
      <c r="L7" s="189"/>
      <c r="M7" s="180"/>
      <c r="N7" s="190"/>
      <c r="O7" s="190"/>
      <c r="P7" s="190"/>
      <c r="W7" s="323"/>
      <c r="X7" s="59"/>
      <c r="Y7" s="59"/>
      <c r="Z7" s="59"/>
      <c r="AA7" s="59"/>
      <c r="AB7" s="59"/>
      <c r="AC7" s="59"/>
      <c r="AD7" s="59"/>
    </row>
    <row r="8" spans="2:30" s="191" customFormat="1" ht="14.1" customHeight="1">
      <c r="B8" s="192"/>
      <c r="C8" s="180"/>
      <c r="D8" s="368" t="s">
        <v>2196</v>
      </c>
      <c r="E8" s="194" t="s">
        <v>2197</v>
      </c>
      <c r="F8" s="194" t="s">
        <v>2198</v>
      </c>
      <c r="G8" s="195">
        <v>306000</v>
      </c>
      <c r="H8" s="196" t="s">
        <v>2199</v>
      </c>
      <c r="I8" s="197"/>
      <c r="J8" s="198">
        <f t="shared" ref="J8:J13" si="0">G8*I8</f>
        <v>0</v>
      </c>
      <c r="K8" s="199"/>
      <c r="L8" s="189"/>
      <c r="M8" s="180"/>
      <c r="N8" s="369" t="s">
        <v>2200</v>
      </c>
      <c r="O8" s="369"/>
      <c r="P8" s="369"/>
      <c r="Q8" s="369"/>
      <c r="R8" s="369"/>
      <c r="S8" s="369"/>
      <c r="W8" s="323"/>
      <c r="X8" s="59"/>
      <c r="Y8" s="59"/>
      <c r="Z8" s="59"/>
      <c r="AA8" s="59"/>
      <c r="AB8" s="59"/>
      <c r="AC8" s="59"/>
      <c r="AD8" s="59"/>
    </row>
    <row r="9" spans="2:30" s="191" customFormat="1" ht="14.1" customHeight="1">
      <c r="B9" s="192"/>
      <c r="C9" s="180"/>
      <c r="D9" s="368"/>
      <c r="E9" s="194" t="s">
        <v>2201</v>
      </c>
      <c r="F9" s="194" t="s">
        <v>2198</v>
      </c>
      <c r="G9" s="195">
        <v>121000</v>
      </c>
      <c r="H9" s="196" t="s">
        <v>2202</v>
      </c>
      <c r="I9" s="197"/>
      <c r="J9" s="198">
        <f t="shared" si="0"/>
        <v>0</v>
      </c>
      <c r="K9" s="199"/>
      <c r="L9" s="189"/>
      <c r="M9" s="180"/>
      <c r="N9" s="369"/>
      <c r="O9" s="369"/>
      <c r="P9" s="369"/>
      <c r="Q9" s="369"/>
      <c r="R9" s="369"/>
      <c r="S9" s="369"/>
      <c r="W9" s="323"/>
      <c r="X9" s="59"/>
      <c r="Y9" s="59"/>
      <c r="Z9" s="59"/>
      <c r="AA9" s="59"/>
      <c r="AB9" s="59"/>
      <c r="AC9" s="59"/>
      <c r="AD9" s="59"/>
    </row>
    <row r="10" spans="2:30" s="191" customFormat="1" ht="14.1" customHeight="1">
      <c r="B10" s="192"/>
      <c r="C10" s="180"/>
      <c r="D10" s="368"/>
      <c r="E10" s="194" t="s">
        <v>2203</v>
      </c>
      <c r="F10" s="194" t="s">
        <v>2204</v>
      </c>
      <c r="G10" s="195">
        <v>24000</v>
      </c>
      <c r="H10" s="196" t="s">
        <v>2202</v>
      </c>
      <c r="I10" s="197"/>
      <c r="J10" s="198">
        <f t="shared" si="0"/>
        <v>0</v>
      </c>
      <c r="K10" s="199"/>
      <c r="L10" s="189"/>
      <c r="M10" s="180"/>
      <c r="N10" s="369"/>
      <c r="O10" s="369"/>
      <c r="P10" s="369"/>
      <c r="Q10" s="369"/>
      <c r="R10" s="369"/>
      <c r="S10" s="369"/>
      <c r="W10" s="323"/>
      <c r="X10" s="59"/>
      <c r="Y10" s="59"/>
      <c r="Z10" s="59"/>
      <c r="AA10" s="59"/>
      <c r="AB10" s="59"/>
      <c r="AC10" s="59"/>
      <c r="AD10" s="59"/>
    </row>
    <row r="11" spans="2:30" s="191" customFormat="1" ht="14.1" customHeight="1">
      <c r="B11" s="192"/>
      <c r="C11" s="180"/>
      <c r="D11" s="368" t="s">
        <v>2205</v>
      </c>
      <c r="E11" s="194" t="s">
        <v>2197</v>
      </c>
      <c r="F11" s="194" t="s">
        <v>2198</v>
      </c>
      <c r="G11" s="195">
        <v>588000</v>
      </c>
      <c r="H11" s="196" t="s">
        <v>2199</v>
      </c>
      <c r="I11" s="197">
        <v>1</v>
      </c>
      <c r="J11" s="198">
        <f t="shared" si="0"/>
        <v>588000</v>
      </c>
      <c r="K11" s="199"/>
      <c r="L11" s="189"/>
      <c r="M11" s="180"/>
      <c r="N11" s="369"/>
      <c r="O11" s="369"/>
      <c r="P11" s="369"/>
      <c r="Q11" s="369"/>
      <c r="R11" s="369"/>
      <c r="S11" s="369"/>
      <c r="W11" s="323"/>
      <c r="X11" s="59"/>
      <c r="Y11" s="59"/>
      <c r="Z11" s="59"/>
      <c r="AA11" s="59"/>
      <c r="AB11" s="59"/>
      <c r="AC11" s="59"/>
      <c r="AD11" s="59"/>
    </row>
    <row r="12" spans="2:30" s="191" customFormat="1" ht="14.1" customHeight="1">
      <c r="B12" s="192"/>
      <c r="C12" s="180"/>
      <c r="D12" s="368"/>
      <c r="E12" s="194" t="s">
        <v>2201</v>
      </c>
      <c r="F12" s="194" t="s">
        <v>2198</v>
      </c>
      <c r="G12" s="195">
        <v>141000</v>
      </c>
      <c r="H12" s="196" t="s">
        <v>2202</v>
      </c>
      <c r="I12" s="197">
        <v>110</v>
      </c>
      <c r="J12" s="198">
        <f t="shared" si="0"/>
        <v>15510000</v>
      </c>
      <c r="K12" s="199"/>
      <c r="L12" s="189"/>
      <c r="M12" s="180"/>
      <c r="N12" s="369"/>
      <c r="O12" s="369"/>
      <c r="P12" s="369"/>
      <c r="Q12" s="369"/>
      <c r="R12" s="369"/>
      <c r="S12" s="369"/>
      <c r="W12" s="323"/>
      <c r="X12" s="59"/>
      <c r="Y12" s="59"/>
      <c r="Z12" s="59"/>
      <c r="AA12" s="59"/>
      <c r="AB12" s="59"/>
      <c r="AC12" s="59"/>
      <c r="AD12" s="59"/>
    </row>
    <row r="13" spans="2:30" s="191" customFormat="1" ht="14.1" customHeight="1">
      <c r="B13" s="192"/>
      <c r="C13" s="180"/>
      <c r="D13" s="368"/>
      <c r="E13" s="194" t="s">
        <v>2203</v>
      </c>
      <c r="F13" s="194" t="s">
        <v>2204</v>
      </c>
      <c r="G13" s="195">
        <v>50000</v>
      </c>
      <c r="H13" s="196" t="s">
        <v>2202</v>
      </c>
      <c r="I13" s="197"/>
      <c r="J13" s="198">
        <f t="shared" si="0"/>
        <v>0</v>
      </c>
      <c r="K13" s="199"/>
      <c r="L13" s="189"/>
      <c r="M13" s="180"/>
      <c r="N13" s="369"/>
      <c r="O13" s="369"/>
      <c r="P13" s="369"/>
      <c r="Q13" s="369"/>
      <c r="R13" s="369"/>
      <c r="S13" s="369"/>
      <c r="W13" s="105"/>
      <c r="X13" s="59"/>
      <c r="Y13" s="59"/>
      <c r="Z13" s="59"/>
      <c r="AA13" s="59"/>
      <c r="AB13" s="59"/>
      <c r="AC13" s="59"/>
      <c r="AD13" s="59"/>
    </row>
    <row r="14" spans="2:30" s="191" customFormat="1" ht="14.1" customHeight="1">
      <c r="B14" s="192"/>
      <c r="C14" s="180"/>
      <c r="D14" s="200"/>
      <c r="E14" s="200"/>
      <c r="F14" s="200"/>
      <c r="G14" s="201"/>
      <c r="H14" s="202" t="s">
        <v>2206</v>
      </c>
      <c r="I14" s="202"/>
      <c r="J14" s="201">
        <f>SUM(J8:J13)</f>
        <v>16098000</v>
      </c>
      <c r="K14" s="203"/>
      <c r="L14" s="189"/>
      <c r="M14" s="180"/>
      <c r="N14" s="190"/>
      <c r="O14" s="190"/>
      <c r="P14" s="190"/>
      <c r="W14" s="105"/>
      <c r="X14" s="59"/>
      <c r="Y14" s="59"/>
      <c r="Z14" s="59"/>
      <c r="AA14" s="59"/>
      <c r="AB14" s="59"/>
      <c r="AC14" s="59"/>
      <c r="AD14" s="59"/>
    </row>
    <row r="15" spans="2:30" s="191" customFormat="1" ht="14.1" customHeight="1">
      <c r="B15" s="192"/>
      <c r="C15" s="180" t="s">
        <v>2207</v>
      </c>
      <c r="D15" s="204"/>
      <c r="E15" s="205"/>
      <c r="F15" s="204"/>
      <c r="G15" s="206"/>
      <c r="H15" s="207"/>
      <c r="I15" s="188"/>
      <c r="J15" s="180"/>
      <c r="K15" s="208"/>
      <c r="L15" s="189"/>
      <c r="M15" s="180"/>
      <c r="N15" s="190"/>
      <c r="O15" s="190"/>
      <c r="P15" s="190"/>
      <c r="W15" s="105"/>
      <c r="X15" s="59"/>
      <c r="Y15" s="59"/>
      <c r="Z15" s="59"/>
      <c r="AA15" s="59"/>
      <c r="AB15" s="59"/>
      <c r="AC15" s="59"/>
      <c r="AD15" s="59"/>
    </row>
    <row r="16" spans="2:30" s="191" customFormat="1" ht="14.1" customHeight="1">
      <c r="B16" s="192"/>
      <c r="C16" s="180"/>
      <c r="D16" s="367" t="s">
        <v>2196</v>
      </c>
      <c r="E16" s="372" t="s">
        <v>2208</v>
      </c>
      <c r="F16" s="194" t="s">
        <v>2209</v>
      </c>
      <c r="G16" s="195">
        <v>48000</v>
      </c>
      <c r="H16" s="196" t="s">
        <v>139</v>
      </c>
      <c r="I16" s="197"/>
      <c r="J16" s="198">
        <f>G16*I16</f>
        <v>0</v>
      </c>
      <c r="K16" s="199"/>
      <c r="L16" s="189"/>
      <c r="M16" s="180"/>
      <c r="N16" s="370" t="s">
        <v>2210</v>
      </c>
      <c r="O16" s="370"/>
      <c r="P16" s="370"/>
      <c r="Q16" s="370"/>
      <c r="R16" s="370"/>
      <c r="S16" s="370"/>
      <c r="T16" s="370"/>
      <c r="W16" s="59"/>
      <c r="X16" s="59"/>
      <c r="Y16" s="59"/>
      <c r="Z16" s="59"/>
      <c r="AA16" s="59"/>
      <c r="AB16" s="59"/>
      <c r="AC16" s="59"/>
      <c r="AD16" s="59"/>
    </row>
    <row r="17" spans="2:30" s="191" customFormat="1" ht="14.1" customHeight="1">
      <c r="B17" s="192"/>
      <c r="C17" s="180"/>
      <c r="D17" s="367"/>
      <c r="E17" s="372"/>
      <c r="F17" s="194" t="s">
        <v>2211</v>
      </c>
      <c r="G17" s="195">
        <v>53000</v>
      </c>
      <c r="H17" s="196" t="s">
        <v>139</v>
      </c>
      <c r="I17" s="197"/>
      <c r="J17" s="198">
        <f>G17*I17</f>
        <v>0</v>
      </c>
      <c r="K17" s="199"/>
      <c r="L17" s="189"/>
      <c r="M17" s="180"/>
      <c r="N17" s="370"/>
      <c r="O17" s="370"/>
      <c r="P17" s="370"/>
      <c r="Q17" s="370"/>
      <c r="R17" s="370"/>
      <c r="S17" s="370"/>
      <c r="T17" s="370"/>
      <c r="W17" s="59"/>
      <c r="X17" s="59"/>
      <c r="Y17" s="59"/>
      <c r="Z17" s="59"/>
      <c r="AA17" s="59"/>
      <c r="AB17" s="59"/>
      <c r="AC17" s="59"/>
      <c r="AD17" s="59"/>
    </row>
    <row r="18" spans="2:30" s="191" customFormat="1" ht="14.1" customHeight="1">
      <c r="B18" s="192"/>
      <c r="C18" s="180"/>
      <c r="D18" s="367"/>
      <c r="E18" s="372"/>
      <c r="F18" s="194" t="s">
        <v>2204</v>
      </c>
      <c r="G18" s="195">
        <v>53000</v>
      </c>
      <c r="H18" s="196" t="s">
        <v>139</v>
      </c>
      <c r="I18" s="197"/>
      <c r="J18" s="198">
        <f>G18*I18</f>
        <v>0</v>
      </c>
      <c r="K18" s="199"/>
      <c r="L18" s="189"/>
      <c r="M18" s="180"/>
      <c r="N18" s="370"/>
      <c r="O18" s="370"/>
      <c r="P18" s="370"/>
      <c r="Q18" s="370"/>
      <c r="R18" s="370"/>
      <c r="S18" s="370"/>
      <c r="T18" s="370"/>
      <c r="W18" s="59"/>
      <c r="X18" s="59"/>
      <c r="Y18" s="59"/>
      <c r="Z18" s="59"/>
      <c r="AA18" s="59"/>
      <c r="AB18" s="59"/>
      <c r="AC18" s="59"/>
      <c r="AD18" s="59"/>
    </row>
    <row r="19" spans="2:30" s="191" customFormat="1" ht="14.1" customHeight="1">
      <c r="B19" s="192"/>
      <c r="C19" s="180"/>
      <c r="D19" s="367" t="s">
        <v>2205</v>
      </c>
      <c r="E19" s="372" t="s">
        <v>2212</v>
      </c>
      <c r="F19" s="194" t="s">
        <v>2198</v>
      </c>
      <c r="G19" s="195">
        <v>75000</v>
      </c>
      <c r="H19" s="209" t="s">
        <v>139</v>
      </c>
      <c r="I19" s="197"/>
      <c r="J19" s="198">
        <f>G19*I19</f>
        <v>0</v>
      </c>
      <c r="K19" s="199"/>
      <c r="L19" s="189"/>
      <c r="M19" s="180"/>
      <c r="N19" s="370"/>
      <c r="O19" s="370"/>
      <c r="P19" s="370"/>
      <c r="Q19" s="370"/>
      <c r="R19" s="370"/>
      <c r="S19" s="370"/>
      <c r="T19" s="370"/>
      <c r="W19" s="59"/>
      <c r="X19" s="59"/>
      <c r="Y19" s="59"/>
      <c r="Z19" s="59"/>
      <c r="AA19" s="59"/>
      <c r="AB19" s="59"/>
      <c r="AC19" s="59"/>
      <c r="AD19" s="59"/>
    </row>
    <row r="20" spans="2:30" s="191" customFormat="1" ht="14.1" customHeight="1">
      <c r="B20" s="192"/>
      <c r="C20" s="180"/>
      <c r="D20" s="367"/>
      <c r="E20" s="372"/>
      <c r="F20" s="194" t="s">
        <v>2204</v>
      </c>
      <c r="G20" s="195">
        <v>137000</v>
      </c>
      <c r="H20" s="209" t="s">
        <v>139</v>
      </c>
      <c r="I20" s="197"/>
      <c r="J20" s="198">
        <f>G20*I20</f>
        <v>0</v>
      </c>
      <c r="K20" s="199"/>
      <c r="L20" s="189"/>
      <c r="M20" s="180"/>
      <c r="N20" s="370"/>
      <c r="O20" s="370"/>
      <c r="P20" s="370"/>
      <c r="Q20" s="370"/>
      <c r="R20" s="370"/>
      <c r="S20" s="370"/>
      <c r="T20" s="370"/>
      <c r="W20" s="59"/>
      <c r="X20" s="59"/>
      <c r="Y20" s="59"/>
      <c r="Z20" s="59"/>
      <c r="AA20" s="59"/>
      <c r="AB20" s="59"/>
      <c r="AC20" s="59"/>
      <c r="AD20" s="59"/>
    </row>
    <row r="21" spans="2:30" s="191" customFormat="1" ht="14.1" customHeight="1">
      <c r="B21" s="192"/>
      <c r="C21" s="180" t="s">
        <v>2213</v>
      </c>
      <c r="D21" s="180"/>
      <c r="E21" s="180"/>
      <c r="F21" s="180"/>
      <c r="G21" s="180"/>
      <c r="H21" s="177"/>
      <c r="I21" s="188"/>
      <c r="J21" s="180"/>
      <c r="K21" s="208"/>
      <c r="L21" s="189"/>
      <c r="M21" s="180"/>
      <c r="N21" s="370"/>
      <c r="O21" s="370"/>
      <c r="P21" s="370"/>
      <c r="Q21" s="370"/>
      <c r="R21" s="370"/>
      <c r="S21" s="370"/>
      <c r="T21" s="370"/>
      <c r="W21" s="59"/>
      <c r="X21" s="59"/>
      <c r="Y21" s="59"/>
      <c r="Z21" s="59"/>
      <c r="AA21" s="59"/>
      <c r="AB21" s="59"/>
      <c r="AC21" s="59"/>
      <c r="AD21" s="59"/>
    </row>
    <row r="22" spans="2:30" s="191" customFormat="1" ht="14.1" customHeight="1">
      <c r="B22" s="192"/>
      <c r="C22" s="180"/>
      <c r="D22" s="367" t="s">
        <v>2196</v>
      </c>
      <c r="E22" s="372" t="s">
        <v>2214</v>
      </c>
      <c r="F22" s="194" t="s">
        <v>2198</v>
      </c>
      <c r="G22" s="195">
        <v>7000</v>
      </c>
      <c r="H22" s="209" t="s">
        <v>139</v>
      </c>
      <c r="I22" s="197"/>
      <c r="J22" s="198">
        <f>G22*I22</f>
        <v>0</v>
      </c>
      <c r="K22" s="199"/>
      <c r="L22" s="189"/>
      <c r="M22" s="180"/>
      <c r="N22" s="370"/>
      <c r="O22" s="370"/>
      <c r="P22" s="370"/>
      <c r="Q22" s="370"/>
      <c r="R22" s="370"/>
      <c r="S22" s="370"/>
      <c r="T22" s="370"/>
      <c r="W22" s="59"/>
      <c r="X22" s="59"/>
      <c r="Y22" s="59"/>
      <c r="Z22" s="59"/>
      <c r="AA22" s="59"/>
      <c r="AB22" s="59"/>
      <c r="AC22" s="59"/>
      <c r="AD22" s="59"/>
    </row>
    <row r="23" spans="2:30" s="191" customFormat="1" ht="14.1" customHeight="1">
      <c r="B23" s="192"/>
      <c r="C23" s="180"/>
      <c r="D23" s="367"/>
      <c r="E23" s="372"/>
      <c r="F23" s="194" t="s">
        <v>2204</v>
      </c>
      <c r="G23" s="195">
        <v>12000</v>
      </c>
      <c r="H23" s="209" t="s">
        <v>139</v>
      </c>
      <c r="I23" s="197"/>
      <c r="J23" s="198">
        <f>G23*I23</f>
        <v>0</v>
      </c>
      <c r="K23" s="199"/>
      <c r="L23" s="189"/>
      <c r="M23" s="180"/>
      <c r="N23" s="370"/>
      <c r="O23" s="370"/>
      <c r="P23" s="370"/>
      <c r="Q23" s="370"/>
      <c r="R23" s="370"/>
      <c r="S23" s="370"/>
      <c r="T23" s="370"/>
      <c r="W23" s="59"/>
      <c r="X23" s="59"/>
      <c r="Y23" s="59"/>
      <c r="Z23" s="59"/>
      <c r="AA23" s="59"/>
      <c r="AB23" s="59"/>
      <c r="AC23" s="59"/>
      <c r="AD23" s="59"/>
    </row>
    <row r="24" spans="2:30" s="191" customFormat="1" ht="14.1" customHeight="1">
      <c r="B24" s="192"/>
      <c r="C24" s="180"/>
      <c r="D24" s="203"/>
      <c r="E24" s="203"/>
      <c r="F24" s="203"/>
      <c r="G24" s="201"/>
      <c r="H24" s="202" t="s">
        <v>2206</v>
      </c>
      <c r="I24" s="202"/>
      <c r="J24" s="201">
        <f>SUM(J16:J23)</f>
        <v>0</v>
      </c>
      <c r="K24" s="203"/>
      <c r="L24" s="189"/>
      <c r="M24" s="180"/>
      <c r="N24" s="210"/>
      <c r="W24" s="59"/>
      <c r="X24" s="59"/>
      <c r="Y24" s="59"/>
      <c r="Z24" s="59"/>
      <c r="AA24" s="59"/>
      <c r="AB24" s="59"/>
      <c r="AC24" s="59"/>
      <c r="AD24" s="59"/>
    </row>
    <row r="25" spans="2:30" s="191" customFormat="1" ht="14.1" customHeight="1">
      <c r="B25" s="192"/>
      <c r="C25" s="180"/>
      <c r="D25" s="211"/>
      <c r="E25" s="211"/>
      <c r="F25" s="211"/>
      <c r="G25" s="212"/>
      <c r="H25" s="213" t="s">
        <v>2215</v>
      </c>
      <c r="I25" s="213"/>
      <c r="J25" s="214">
        <f>J24+J14</f>
        <v>16098000</v>
      </c>
      <c r="K25" s="211"/>
      <c r="L25" s="189"/>
      <c r="M25" s="180"/>
      <c r="N25" s="210">
        <f>J25</f>
        <v>16098000</v>
      </c>
      <c r="O25" s="215">
        <f>N25*10%</f>
        <v>1609800</v>
      </c>
      <c r="P25" s="215">
        <f>N25+O25</f>
        <v>17707800</v>
      </c>
      <c r="W25" s="59"/>
      <c r="X25" s="59"/>
      <c r="Y25" s="59"/>
      <c r="Z25" s="59"/>
      <c r="AA25" s="59"/>
      <c r="AB25" s="59"/>
      <c r="AC25" s="59"/>
      <c r="AD25" s="59"/>
    </row>
    <row r="26" spans="2:30" s="191" customFormat="1" ht="14.1" customHeight="1">
      <c r="B26" s="187" t="s">
        <v>2216</v>
      </c>
      <c r="C26" s="180"/>
      <c r="D26" s="180"/>
      <c r="E26" s="180"/>
      <c r="F26" s="180"/>
      <c r="G26" s="206"/>
      <c r="H26" s="207"/>
      <c r="I26" s="216"/>
      <c r="J26" s="206"/>
      <c r="K26" s="217"/>
      <c r="L26" s="189"/>
      <c r="M26" s="180"/>
      <c r="N26" s="210"/>
      <c r="W26" s="59"/>
      <c r="X26" s="59"/>
      <c r="Y26" s="59"/>
      <c r="Z26" s="59"/>
      <c r="AA26" s="59"/>
      <c r="AB26" s="59"/>
      <c r="AC26" s="59"/>
      <c r="AD26" s="59"/>
    </row>
    <row r="27" spans="2:30" s="59" customFormat="1" ht="14.1" customHeight="1">
      <c r="B27" s="192"/>
      <c r="C27" s="180" t="s">
        <v>2217</v>
      </c>
      <c r="D27" s="180"/>
      <c r="E27" s="180"/>
      <c r="F27" s="180"/>
      <c r="G27" s="206"/>
      <c r="H27" s="207"/>
      <c r="I27" s="216"/>
      <c r="J27" s="206"/>
      <c r="K27" s="193"/>
      <c r="L27" s="189"/>
      <c r="M27" s="180"/>
      <c r="N27" s="190"/>
      <c r="O27" s="190"/>
      <c r="P27" s="190"/>
      <c r="Q27" s="218"/>
      <c r="R27" s="218"/>
      <c r="S27" s="218"/>
      <c r="T27" s="218"/>
      <c r="U27" s="218"/>
    </row>
    <row r="28" spans="2:30" s="59" customFormat="1" ht="14.1" customHeight="1">
      <c r="B28" s="192"/>
      <c r="C28" s="180"/>
      <c r="D28" s="367" t="s">
        <v>2218</v>
      </c>
      <c r="E28" s="199" t="s">
        <v>2198</v>
      </c>
      <c r="F28" s="199" t="s">
        <v>2218</v>
      </c>
      <c r="G28" s="195">
        <v>94000</v>
      </c>
      <c r="H28" s="209" t="s">
        <v>2199</v>
      </c>
      <c r="I28" s="219">
        <v>1</v>
      </c>
      <c r="J28" s="198">
        <f t="shared" ref="J28:J34" si="1">G28*I28</f>
        <v>94000</v>
      </c>
      <c r="K28" s="199"/>
      <c r="L28" s="189"/>
      <c r="M28" s="180"/>
      <c r="N28" s="210"/>
      <c r="O28" s="220"/>
      <c r="P28" s="220"/>
    </row>
    <row r="29" spans="2:30" s="59" customFormat="1" ht="14.1" customHeight="1">
      <c r="B29" s="192"/>
      <c r="C29" s="180"/>
      <c r="D29" s="367"/>
      <c r="E29" s="199" t="s">
        <v>2219</v>
      </c>
      <c r="F29" s="199" t="s">
        <v>2218</v>
      </c>
      <c r="G29" s="195">
        <v>298000</v>
      </c>
      <c r="H29" s="209" t="s">
        <v>2199</v>
      </c>
      <c r="I29" s="219"/>
      <c r="J29" s="198">
        <f t="shared" si="1"/>
        <v>0</v>
      </c>
      <c r="K29" s="199"/>
      <c r="L29" s="189"/>
      <c r="M29" s="180"/>
      <c r="N29" s="210"/>
      <c r="O29" s="220"/>
      <c r="P29" s="220"/>
    </row>
    <row r="30" spans="2:30" s="59" customFormat="1" ht="14.1" customHeight="1">
      <c r="B30" s="192"/>
      <c r="C30" s="180"/>
      <c r="D30" s="367"/>
      <c r="E30" s="199" t="s">
        <v>2220</v>
      </c>
      <c r="F30" s="199" t="s">
        <v>2218</v>
      </c>
      <c r="G30" s="195">
        <v>559000</v>
      </c>
      <c r="H30" s="209" t="s">
        <v>2199</v>
      </c>
      <c r="I30" s="219"/>
      <c r="J30" s="198">
        <f t="shared" si="1"/>
        <v>0</v>
      </c>
      <c r="K30" s="199"/>
      <c r="L30" s="189"/>
      <c r="M30" s="180"/>
      <c r="N30" s="210"/>
      <c r="O30" s="220"/>
      <c r="P30" s="220"/>
      <c r="V30" s="323"/>
    </row>
    <row r="31" spans="2:30" s="59" customFormat="1" ht="14.1" customHeight="1">
      <c r="B31" s="192"/>
      <c r="C31" s="180"/>
      <c r="D31" s="367"/>
      <c r="E31" s="199" t="s">
        <v>2221</v>
      </c>
      <c r="F31" s="199" t="s">
        <v>2218</v>
      </c>
      <c r="G31" s="195">
        <v>678000</v>
      </c>
      <c r="H31" s="209" t="s">
        <v>2199</v>
      </c>
      <c r="I31" s="219"/>
      <c r="J31" s="198">
        <f t="shared" si="1"/>
        <v>0</v>
      </c>
      <c r="K31" s="199"/>
      <c r="L31" s="189"/>
      <c r="M31" s="180"/>
      <c r="N31" s="210"/>
      <c r="O31" s="220"/>
      <c r="P31" s="220"/>
      <c r="V31" s="323"/>
    </row>
    <row r="32" spans="2:30" s="59" customFormat="1" ht="14.1" customHeight="1">
      <c r="B32" s="192"/>
      <c r="C32" s="180"/>
      <c r="D32" s="368" t="s">
        <v>2222</v>
      </c>
      <c r="E32" s="199" t="s">
        <v>2198</v>
      </c>
      <c r="F32" s="199" t="s">
        <v>2223</v>
      </c>
      <c r="G32" s="195">
        <v>391</v>
      </c>
      <c r="H32" s="209" t="s">
        <v>2202</v>
      </c>
      <c r="I32" s="219">
        <v>115</v>
      </c>
      <c r="J32" s="198">
        <f t="shared" si="1"/>
        <v>44965</v>
      </c>
      <c r="K32" s="199"/>
      <c r="L32" s="189"/>
      <c r="M32" s="180"/>
      <c r="N32" s="369" t="s">
        <v>2224</v>
      </c>
      <c r="O32" s="370"/>
      <c r="P32" s="370"/>
      <c r="Q32" s="370"/>
      <c r="R32" s="370"/>
      <c r="S32" s="370"/>
      <c r="V32" s="323"/>
    </row>
    <row r="33" spans="2:22" s="59" customFormat="1" ht="14.1" customHeight="1">
      <c r="B33" s="192"/>
      <c r="C33" s="180"/>
      <c r="D33" s="368"/>
      <c r="E33" s="199" t="s">
        <v>2219</v>
      </c>
      <c r="F33" s="199" t="s">
        <v>2223</v>
      </c>
      <c r="G33" s="195">
        <v>660</v>
      </c>
      <c r="H33" s="209" t="s">
        <v>2202</v>
      </c>
      <c r="I33" s="219"/>
      <c r="J33" s="198">
        <f t="shared" si="1"/>
        <v>0</v>
      </c>
      <c r="K33" s="199"/>
      <c r="L33" s="189"/>
      <c r="M33" s="180"/>
      <c r="N33" s="370"/>
      <c r="O33" s="370"/>
      <c r="P33" s="370"/>
      <c r="Q33" s="370"/>
      <c r="R33" s="370"/>
      <c r="S33" s="370"/>
      <c r="V33" s="323"/>
    </row>
    <row r="34" spans="2:22" s="59" customFormat="1" ht="14.1" customHeight="1">
      <c r="B34" s="192"/>
      <c r="C34" s="180"/>
      <c r="D34" s="368"/>
      <c r="E34" s="199" t="s">
        <v>2220</v>
      </c>
      <c r="F34" s="199" t="s">
        <v>2223</v>
      </c>
      <c r="G34" s="195">
        <v>315</v>
      </c>
      <c r="H34" s="209" t="s">
        <v>2202</v>
      </c>
      <c r="I34" s="219"/>
      <c r="J34" s="198">
        <f t="shared" si="1"/>
        <v>0</v>
      </c>
      <c r="K34" s="199"/>
      <c r="L34" s="189"/>
      <c r="M34" s="180"/>
      <c r="N34" s="370"/>
      <c r="O34" s="370"/>
      <c r="P34" s="370"/>
      <c r="Q34" s="370"/>
      <c r="R34" s="370"/>
      <c r="S34" s="370"/>
      <c r="V34" s="323"/>
    </row>
    <row r="35" spans="2:22" s="59" customFormat="1" ht="14.1" customHeight="1">
      <c r="B35" s="192"/>
      <c r="C35" s="180"/>
      <c r="D35" s="368"/>
      <c r="E35" s="199" t="s">
        <v>2225</v>
      </c>
      <c r="F35" s="199" t="s">
        <v>2223</v>
      </c>
      <c r="G35" s="195">
        <v>268</v>
      </c>
      <c r="H35" s="209" t="s">
        <v>2202</v>
      </c>
      <c r="I35" s="219"/>
      <c r="J35" s="198">
        <f>(G35*I35)*2</f>
        <v>0</v>
      </c>
      <c r="K35" s="199"/>
      <c r="L35" s="189"/>
      <c r="M35" s="180"/>
      <c r="N35" s="370"/>
      <c r="O35" s="370"/>
      <c r="P35" s="370"/>
      <c r="Q35" s="370"/>
      <c r="R35" s="370"/>
      <c r="S35" s="370"/>
      <c r="V35" s="323"/>
    </row>
    <row r="36" spans="2:22" s="59" customFormat="1" ht="14.1" customHeight="1">
      <c r="B36" s="192"/>
      <c r="C36" s="180"/>
      <c r="D36" s="368"/>
      <c r="E36" s="199" t="s">
        <v>2226</v>
      </c>
      <c r="F36" s="199" t="s">
        <v>2223</v>
      </c>
      <c r="G36" s="195">
        <v>152</v>
      </c>
      <c r="H36" s="209" t="s">
        <v>2202</v>
      </c>
      <c r="I36" s="219"/>
      <c r="J36" s="198">
        <f>(G36*I36)*2</f>
        <v>0</v>
      </c>
      <c r="K36" s="199"/>
      <c r="L36" s="189"/>
      <c r="M36" s="180"/>
      <c r="N36" s="370"/>
      <c r="O36" s="370"/>
      <c r="P36" s="370"/>
      <c r="Q36" s="370"/>
      <c r="R36" s="370"/>
      <c r="S36" s="370"/>
      <c r="V36" s="323"/>
    </row>
    <row r="37" spans="2:22" s="59" customFormat="1" ht="14.1" customHeight="1">
      <c r="B37" s="192"/>
      <c r="C37" s="180"/>
      <c r="D37" s="368"/>
      <c r="E37" s="199" t="s">
        <v>2227</v>
      </c>
      <c r="F37" s="199" t="s">
        <v>2223</v>
      </c>
      <c r="G37" s="195">
        <v>32</v>
      </c>
      <c r="H37" s="209" t="s">
        <v>2202</v>
      </c>
      <c r="I37" s="219"/>
      <c r="J37" s="198">
        <f>G37*I37</f>
        <v>0</v>
      </c>
      <c r="K37" s="199"/>
      <c r="L37" s="189"/>
      <c r="M37" s="180"/>
      <c r="N37" s="370"/>
      <c r="O37" s="370"/>
      <c r="P37" s="370"/>
      <c r="Q37" s="370"/>
      <c r="R37" s="370"/>
      <c r="S37" s="370"/>
      <c r="V37" s="323"/>
    </row>
    <row r="38" spans="2:22" s="59" customFormat="1" ht="14.1" customHeight="1">
      <c r="B38" s="192"/>
      <c r="C38" s="180"/>
      <c r="D38" s="203"/>
      <c r="E38" s="203"/>
      <c r="F38" s="203"/>
      <c r="G38" s="201"/>
      <c r="H38" s="202" t="s">
        <v>2206</v>
      </c>
      <c r="I38" s="202"/>
      <c r="J38" s="201">
        <f>SUM(J28:J37)</f>
        <v>138965</v>
      </c>
      <c r="K38" s="203"/>
      <c r="L38" s="189"/>
      <c r="M38" s="180"/>
      <c r="N38" s="210" t="s">
        <v>2228</v>
      </c>
      <c r="O38" s="220"/>
      <c r="P38" s="220"/>
      <c r="V38" s="323"/>
    </row>
    <row r="39" spans="2:22" s="59" customFormat="1" ht="14.1" customHeight="1">
      <c r="B39" s="192"/>
      <c r="C39" s="180" t="s">
        <v>2229</v>
      </c>
      <c r="D39" s="180"/>
      <c r="E39" s="180"/>
      <c r="F39" s="180"/>
      <c r="G39" s="206"/>
      <c r="H39" s="207"/>
      <c r="I39" s="216"/>
      <c r="J39" s="206"/>
      <c r="K39" s="221"/>
      <c r="L39" s="189"/>
      <c r="M39" s="180"/>
      <c r="N39" s="206"/>
      <c r="O39" s="220"/>
      <c r="P39" s="220"/>
      <c r="V39" s="323"/>
    </row>
    <row r="40" spans="2:22" s="59" customFormat="1" ht="14.1" customHeight="1">
      <c r="B40" s="192"/>
      <c r="C40" s="180"/>
      <c r="D40" s="367" t="s">
        <v>2218</v>
      </c>
      <c r="E40" s="199" t="s">
        <v>2230</v>
      </c>
      <c r="F40" s="199" t="s">
        <v>2218</v>
      </c>
      <c r="G40" s="195">
        <v>88000</v>
      </c>
      <c r="H40" s="196" t="s">
        <v>2199</v>
      </c>
      <c r="I40" s="219"/>
      <c r="J40" s="198">
        <f t="shared" ref="J40:J50" si="2">G40*I40</f>
        <v>0</v>
      </c>
      <c r="K40" s="199"/>
      <c r="L40" s="189"/>
      <c r="M40" s="180"/>
      <c r="N40" s="222" t="s">
        <v>2231</v>
      </c>
      <c r="O40" s="222"/>
      <c r="P40" s="222"/>
      <c r="Q40" s="223"/>
      <c r="V40" s="105"/>
    </row>
    <row r="41" spans="2:22" s="59" customFormat="1" ht="14.1" customHeight="1">
      <c r="B41" s="192"/>
      <c r="C41" s="180"/>
      <c r="D41" s="367"/>
      <c r="E41" s="199" t="s">
        <v>2232</v>
      </c>
      <c r="F41" s="199" t="s">
        <v>2218</v>
      </c>
      <c r="G41" s="195">
        <v>293000</v>
      </c>
      <c r="H41" s="196" t="s">
        <v>2199</v>
      </c>
      <c r="I41" s="219"/>
      <c r="J41" s="198">
        <f t="shared" si="2"/>
        <v>0</v>
      </c>
      <c r="K41" s="199"/>
      <c r="L41" s="189"/>
      <c r="M41" s="180"/>
      <c r="N41" s="222"/>
      <c r="O41" s="222"/>
      <c r="P41" s="222"/>
      <c r="Q41" s="223"/>
      <c r="V41" s="105"/>
    </row>
    <row r="42" spans="2:22" s="59" customFormat="1" ht="14.1" customHeight="1">
      <c r="B42" s="192"/>
      <c r="C42" s="180"/>
      <c r="D42" s="367"/>
      <c r="E42" s="199" t="s">
        <v>2233</v>
      </c>
      <c r="F42" s="199" t="s">
        <v>2218</v>
      </c>
      <c r="G42" s="195">
        <v>3804000</v>
      </c>
      <c r="H42" s="196" t="s">
        <v>2199</v>
      </c>
      <c r="I42" s="219"/>
      <c r="J42" s="198">
        <f t="shared" si="2"/>
        <v>0</v>
      </c>
      <c r="K42" s="199"/>
      <c r="L42" s="189"/>
      <c r="M42" s="180"/>
      <c r="N42" s="222"/>
      <c r="O42" s="222"/>
      <c r="P42" s="222"/>
      <c r="Q42" s="223"/>
      <c r="V42" s="105"/>
    </row>
    <row r="43" spans="2:22" s="59" customFormat="1" ht="14.1" customHeight="1">
      <c r="B43" s="192"/>
      <c r="C43" s="180"/>
      <c r="D43" s="368" t="s">
        <v>2222</v>
      </c>
      <c r="E43" s="199" t="s">
        <v>2230</v>
      </c>
      <c r="F43" s="224"/>
      <c r="G43" s="195">
        <v>203</v>
      </c>
      <c r="H43" s="209" t="s">
        <v>2202</v>
      </c>
      <c r="I43" s="219"/>
      <c r="J43" s="198">
        <f t="shared" si="2"/>
        <v>0</v>
      </c>
      <c r="K43" s="199"/>
      <c r="L43" s="189"/>
      <c r="M43" s="180"/>
      <c r="N43" s="206"/>
      <c r="O43" s="225"/>
      <c r="P43" s="220"/>
    </row>
    <row r="44" spans="2:22" s="59" customFormat="1" ht="14.1" customHeight="1">
      <c r="B44" s="192"/>
      <c r="C44" s="180"/>
      <c r="D44" s="368"/>
      <c r="E44" s="371" t="s">
        <v>2232</v>
      </c>
      <c r="F44" s="224" t="s">
        <v>2234</v>
      </c>
      <c r="G44" s="195">
        <v>177</v>
      </c>
      <c r="H44" s="209" t="s">
        <v>2202</v>
      </c>
      <c r="I44" s="219"/>
      <c r="J44" s="198">
        <f t="shared" si="2"/>
        <v>0</v>
      </c>
      <c r="K44" s="199"/>
      <c r="L44" s="189"/>
      <c r="M44" s="180"/>
      <c r="N44" s="206"/>
      <c r="O44" s="225"/>
      <c r="P44" s="220"/>
    </row>
    <row r="45" spans="2:22" s="59" customFormat="1" ht="14.1" customHeight="1">
      <c r="B45" s="192"/>
      <c r="C45" s="180"/>
      <c r="D45" s="368"/>
      <c r="E45" s="371"/>
      <c r="F45" s="224" t="s">
        <v>2235</v>
      </c>
      <c r="G45" s="195">
        <v>109</v>
      </c>
      <c r="H45" s="209" t="s">
        <v>2202</v>
      </c>
      <c r="I45" s="219"/>
      <c r="J45" s="198">
        <f t="shared" si="2"/>
        <v>0</v>
      </c>
      <c r="K45" s="199"/>
      <c r="L45" s="189"/>
      <c r="M45" s="180"/>
      <c r="N45" s="206"/>
      <c r="O45" s="225"/>
      <c r="P45" s="220"/>
    </row>
    <row r="46" spans="2:22" s="59" customFormat="1" ht="14.1" customHeight="1">
      <c r="B46" s="192"/>
      <c r="C46" s="180"/>
      <c r="D46" s="368"/>
      <c r="E46" s="371"/>
      <c r="F46" s="224" t="s">
        <v>2236</v>
      </c>
      <c r="G46" s="195">
        <v>86</v>
      </c>
      <c r="H46" s="209" t="s">
        <v>2202</v>
      </c>
      <c r="I46" s="219"/>
      <c r="J46" s="198">
        <f t="shared" si="2"/>
        <v>0</v>
      </c>
      <c r="K46" s="199"/>
      <c r="L46" s="189"/>
      <c r="M46" s="180"/>
      <c r="N46" s="206"/>
      <c r="O46" s="225"/>
      <c r="P46" s="220"/>
    </row>
    <row r="47" spans="2:22" s="59" customFormat="1" ht="14.1" customHeight="1">
      <c r="B47" s="192"/>
      <c r="C47" s="180"/>
      <c r="D47" s="368"/>
      <c r="E47" s="371"/>
      <c r="F47" s="224" t="s">
        <v>2237</v>
      </c>
      <c r="G47" s="195">
        <v>47</v>
      </c>
      <c r="H47" s="209" t="s">
        <v>2202</v>
      </c>
      <c r="I47" s="219"/>
      <c r="J47" s="198">
        <f t="shared" si="2"/>
        <v>0</v>
      </c>
      <c r="K47" s="199"/>
      <c r="L47" s="189"/>
      <c r="M47" s="180"/>
      <c r="N47" s="206"/>
      <c r="O47" s="225"/>
      <c r="P47" s="220"/>
    </row>
    <row r="48" spans="2:22" s="59" customFormat="1" ht="14.1" customHeight="1">
      <c r="B48" s="192"/>
      <c r="C48" s="180"/>
      <c r="D48" s="368"/>
      <c r="E48" s="371"/>
      <c r="F48" s="224" t="s">
        <v>2238</v>
      </c>
      <c r="G48" s="195">
        <v>7</v>
      </c>
      <c r="H48" s="209" t="s">
        <v>2202</v>
      </c>
      <c r="I48" s="219"/>
      <c r="J48" s="198">
        <f t="shared" si="2"/>
        <v>0</v>
      </c>
      <c r="K48" s="199"/>
      <c r="L48" s="189"/>
      <c r="M48" s="180"/>
      <c r="N48" s="206"/>
      <c r="O48" s="225"/>
      <c r="P48" s="220"/>
    </row>
    <row r="49" spans="2:16" s="59" customFormat="1" ht="14.1" customHeight="1">
      <c r="B49" s="192"/>
      <c r="C49" s="180"/>
      <c r="D49" s="368"/>
      <c r="E49" s="371" t="s">
        <v>2233</v>
      </c>
      <c r="F49" s="224" t="s">
        <v>2239</v>
      </c>
      <c r="G49" s="195">
        <v>34</v>
      </c>
      <c r="H49" s="209" t="s">
        <v>2202</v>
      </c>
      <c r="I49" s="219"/>
      <c r="J49" s="198">
        <f t="shared" si="2"/>
        <v>0</v>
      </c>
      <c r="K49" s="199"/>
      <c r="L49" s="189"/>
      <c r="M49" s="180"/>
      <c r="N49" s="206"/>
      <c r="O49" s="225"/>
      <c r="P49" s="220"/>
    </row>
    <row r="50" spans="2:16" s="59" customFormat="1" ht="14.1" customHeight="1">
      <c r="B50" s="192"/>
      <c r="C50" s="180"/>
      <c r="D50" s="368"/>
      <c r="E50" s="371"/>
      <c r="F50" s="224" t="s">
        <v>2240</v>
      </c>
      <c r="G50" s="195">
        <v>18</v>
      </c>
      <c r="H50" s="209" t="s">
        <v>2202</v>
      </c>
      <c r="I50" s="219"/>
      <c r="J50" s="198">
        <f t="shared" si="2"/>
        <v>0</v>
      </c>
      <c r="K50" s="199"/>
      <c r="L50" s="189"/>
      <c r="M50" s="180"/>
      <c r="N50" s="206"/>
      <c r="O50" s="225"/>
      <c r="P50" s="220"/>
    </row>
    <row r="51" spans="2:16" s="59" customFormat="1" ht="14.1" customHeight="1">
      <c r="B51" s="192"/>
      <c r="C51" s="180"/>
      <c r="D51" s="199"/>
      <c r="E51" s="203"/>
      <c r="F51" s="203"/>
      <c r="G51" s="201"/>
      <c r="H51" s="202" t="s">
        <v>2206</v>
      </c>
      <c r="I51" s="202"/>
      <c r="J51" s="201">
        <f>SUM(J40:J50)</f>
        <v>0</v>
      </c>
      <c r="K51" s="203"/>
      <c r="L51" s="189"/>
      <c r="M51" s="180"/>
      <c r="N51" s="206"/>
    </row>
    <row r="52" spans="2:16" s="59" customFormat="1" ht="14.1" customHeight="1">
      <c r="B52" s="192"/>
      <c r="C52" s="180" t="s">
        <v>2241</v>
      </c>
      <c r="D52" s="221"/>
      <c r="E52" s="221"/>
      <c r="F52" s="221"/>
      <c r="G52" s="226"/>
      <c r="H52" s="227"/>
      <c r="I52" s="228"/>
      <c r="J52" s="226"/>
      <c r="K52" s="221"/>
      <c r="L52" s="189"/>
      <c r="M52" s="180"/>
      <c r="N52" s="210"/>
    </row>
    <row r="53" spans="2:16" s="59" customFormat="1" ht="14.1" customHeight="1">
      <c r="B53" s="192"/>
      <c r="C53" s="180"/>
      <c r="D53" s="364" t="s">
        <v>2218</v>
      </c>
      <c r="E53" s="199" t="s">
        <v>2242</v>
      </c>
      <c r="F53" s="199" t="s">
        <v>2218</v>
      </c>
      <c r="G53" s="195">
        <v>81300</v>
      </c>
      <c r="H53" s="209" t="s">
        <v>2199</v>
      </c>
      <c r="I53" s="219"/>
      <c r="J53" s="198">
        <f t="shared" ref="J53:J59" si="3">G53*I53</f>
        <v>0</v>
      </c>
      <c r="K53" s="199"/>
      <c r="L53" s="189"/>
      <c r="M53" s="180"/>
      <c r="N53" s="210"/>
    </row>
    <row r="54" spans="2:16" s="59" customFormat="1" ht="14.1" customHeight="1">
      <c r="B54" s="192"/>
      <c r="C54" s="180"/>
      <c r="D54" s="365"/>
      <c r="E54" s="199" t="s">
        <v>2243</v>
      </c>
      <c r="F54" s="199" t="s">
        <v>2218</v>
      </c>
      <c r="G54" s="195">
        <v>138000</v>
      </c>
      <c r="H54" s="209" t="s">
        <v>2199</v>
      </c>
      <c r="I54" s="219"/>
      <c r="J54" s="198">
        <f t="shared" si="3"/>
        <v>0</v>
      </c>
      <c r="K54" s="199"/>
      <c r="L54" s="189"/>
      <c r="M54" s="180"/>
      <c r="N54" s="220" t="s">
        <v>2244</v>
      </c>
      <c r="P54" s="220"/>
    </row>
    <row r="55" spans="2:16" s="59" customFormat="1" ht="14.1" customHeight="1">
      <c r="B55" s="192"/>
      <c r="C55" s="180"/>
      <c r="D55" s="365"/>
      <c r="E55" s="199" t="s">
        <v>2245</v>
      </c>
      <c r="F55" s="199" t="s">
        <v>2218</v>
      </c>
      <c r="G55" s="195">
        <v>239600</v>
      </c>
      <c r="H55" s="209" t="s">
        <v>2199</v>
      </c>
      <c r="I55" s="219"/>
      <c r="J55" s="198">
        <f>G55*I55</f>
        <v>0</v>
      </c>
      <c r="K55" s="199"/>
      <c r="L55" s="189"/>
      <c r="M55" s="180"/>
      <c r="N55" s="210"/>
    </row>
    <row r="56" spans="2:16" s="59" customFormat="1" ht="14.1" customHeight="1">
      <c r="B56" s="192"/>
      <c r="C56" s="180"/>
      <c r="D56" s="366"/>
      <c r="E56" s="199" t="s">
        <v>2246</v>
      </c>
      <c r="F56" s="199" t="s">
        <v>2218</v>
      </c>
      <c r="G56" s="195">
        <v>351900</v>
      </c>
      <c r="H56" s="209" t="s">
        <v>2199</v>
      </c>
      <c r="I56" s="219"/>
      <c r="J56" s="198">
        <f>G56*I56</f>
        <v>0</v>
      </c>
      <c r="K56" s="199"/>
      <c r="L56" s="189"/>
      <c r="M56" s="180"/>
      <c r="N56" s="220" t="s">
        <v>2244</v>
      </c>
      <c r="P56" s="220"/>
    </row>
    <row r="57" spans="2:16" s="59" customFormat="1" ht="14.1" customHeight="1">
      <c r="B57" s="192"/>
      <c r="C57" s="180"/>
      <c r="D57" s="364" t="s">
        <v>2222</v>
      </c>
      <c r="E57" s="199" t="s">
        <v>2242</v>
      </c>
      <c r="F57" s="199" t="s">
        <v>2223</v>
      </c>
      <c r="G57" s="195">
        <v>292</v>
      </c>
      <c r="H57" s="209" t="s">
        <v>2202</v>
      </c>
      <c r="I57" s="219"/>
      <c r="J57" s="198">
        <f t="shared" si="3"/>
        <v>0</v>
      </c>
      <c r="K57" s="199"/>
      <c r="L57" s="189"/>
      <c r="M57" s="180"/>
      <c r="N57" s="220"/>
      <c r="P57" s="220"/>
    </row>
    <row r="58" spans="2:16" s="59" customFormat="1" ht="14.1" customHeight="1">
      <c r="B58" s="192"/>
      <c r="C58" s="180"/>
      <c r="D58" s="365"/>
      <c r="E58" s="199" t="s">
        <v>2243</v>
      </c>
      <c r="F58" s="199" t="s">
        <v>2223</v>
      </c>
      <c r="G58" s="195">
        <v>611</v>
      </c>
      <c r="H58" s="209" t="s">
        <v>2202</v>
      </c>
      <c r="I58" s="229"/>
      <c r="J58" s="198">
        <f t="shared" si="3"/>
        <v>0</v>
      </c>
      <c r="K58" s="199"/>
      <c r="L58" s="189"/>
      <c r="M58" s="180"/>
      <c r="N58" s="220"/>
      <c r="P58" s="220"/>
    </row>
    <row r="59" spans="2:16" s="59" customFormat="1" ht="14.1" customHeight="1">
      <c r="B59" s="192"/>
      <c r="C59" s="180"/>
      <c r="D59" s="365"/>
      <c r="E59" s="199" t="s">
        <v>2245</v>
      </c>
      <c r="F59" s="199" t="s">
        <v>2223</v>
      </c>
      <c r="G59" s="195">
        <v>426</v>
      </c>
      <c r="H59" s="209" t="s">
        <v>2202</v>
      </c>
      <c r="I59" s="229"/>
      <c r="J59" s="198">
        <f t="shared" si="3"/>
        <v>0</v>
      </c>
      <c r="K59" s="199"/>
      <c r="L59" s="189"/>
      <c r="M59" s="180"/>
      <c r="N59" s="220"/>
      <c r="P59" s="220"/>
    </row>
    <row r="60" spans="2:16" s="59" customFormat="1" ht="14.1" customHeight="1">
      <c r="B60" s="192"/>
      <c r="C60" s="180"/>
      <c r="D60" s="366"/>
      <c r="E60" s="199" t="s">
        <v>2246</v>
      </c>
      <c r="F60" s="199" t="s">
        <v>2223</v>
      </c>
      <c r="G60" s="195">
        <v>349</v>
      </c>
      <c r="H60" s="209" t="s">
        <v>2202</v>
      </c>
      <c r="I60" s="229"/>
      <c r="J60" s="198"/>
      <c r="K60" s="199"/>
      <c r="L60" s="189"/>
      <c r="M60" s="180"/>
      <c r="N60" s="220"/>
      <c r="P60" s="220"/>
    </row>
    <row r="61" spans="2:16" s="59" customFormat="1" ht="14.1" customHeight="1">
      <c r="B61" s="192"/>
      <c r="C61" s="180"/>
      <c r="D61" s="230"/>
      <c r="E61" s="203"/>
      <c r="F61" s="203"/>
      <c r="G61" s="201"/>
      <c r="H61" s="231" t="s">
        <v>2247</v>
      </c>
      <c r="I61" s="232"/>
      <c r="J61" s="201">
        <f>SUM(J53:J60)</f>
        <v>0</v>
      </c>
      <c r="K61" s="203"/>
      <c r="L61" s="189"/>
      <c r="M61" s="180"/>
      <c r="N61" s="220"/>
      <c r="P61" s="220"/>
    </row>
    <row r="62" spans="2:16" s="59" customFormat="1" ht="14.1" customHeight="1">
      <c r="B62" s="192"/>
      <c r="C62" s="180" t="s">
        <v>2248</v>
      </c>
      <c r="D62" s="221"/>
      <c r="E62" s="221"/>
      <c r="F62" s="221"/>
      <c r="G62" s="226"/>
      <c r="H62" s="227"/>
      <c r="I62" s="228"/>
      <c r="J62" s="226"/>
      <c r="K62" s="221"/>
      <c r="L62" s="189"/>
      <c r="M62" s="180"/>
      <c r="N62" s="210"/>
    </row>
    <row r="63" spans="2:16" s="59" customFormat="1" ht="14.1" customHeight="1">
      <c r="B63" s="192"/>
      <c r="C63" s="180"/>
      <c r="D63" s="364" t="s">
        <v>2218</v>
      </c>
      <c r="E63" s="199" t="s">
        <v>2249</v>
      </c>
      <c r="F63" s="199" t="s">
        <v>2218</v>
      </c>
      <c r="G63" s="195">
        <v>83500</v>
      </c>
      <c r="H63" s="209" t="s">
        <v>2199</v>
      </c>
      <c r="I63" s="219"/>
      <c r="J63" s="198">
        <f t="shared" ref="J63:J68" si="4">G63*I63</f>
        <v>0</v>
      </c>
      <c r="K63" s="199"/>
      <c r="L63" s="189"/>
      <c r="M63" s="180"/>
      <c r="N63" s="210"/>
    </row>
    <row r="64" spans="2:16" s="59" customFormat="1" ht="14.1" customHeight="1">
      <c r="B64" s="192"/>
      <c r="C64" s="180"/>
      <c r="D64" s="365"/>
      <c r="E64" s="199" t="s">
        <v>2250</v>
      </c>
      <c r="F64" s="199" t="s">
        <v>2218</v>
      </c>
      <c r="G64" s="195">
        <v>1000300</v>
      </c>
      <c r="H64" s="209" t="s">
        <v>2199</v>
      </c>
      <c r="I64" s="219"/>
      <c r="J64" s="198">
        <f t="shared" si="4"/>
        <v>0</v>
      </c>
      <c r="K64" s="199"/>
      <c r="L64" s="189"/>
      <c r="M64" s="180"/>
      <c r="N64" s="220" t="s">
        <v>2244</v>
      </c>
      <c r="P64" s="220"/>
    </row>
    <row r="65" spans="2:16" s="59" customFormat="1" ht="14.1" customHeight="1">
      <c r="B65" s="192"/>
      <c r="C65" s="180"/>
      <c r="D65" s="366"/>
      <c r="E65" s="199" t="s">
        <v>2251</v>
      </c>
      <c r="F65" s="199" t="s">
        <v>2218</v>
      </c>
      <c r="G65" s="195">
        <v>1668200</v>
      </c>
      <c r="H65" s="209" t="s">
        <v>2199</v>
      </c>
      <c r="I65" s="219"/>
      <c r="J65" s="198">
        <f t="shared" si="4"/>
        <v>0</v>
      </c>
      <c r="K65" s="199"/>
      <c r="L65" s="189"/>
      <c r="M65" s="180"/>
      <c r="N65" s="220" t="s">
        <v>2244</v>
      </c>
      <c r="P65" s="220"/>
    </row>
    <row r="66" spans="2:16" s="59" customFormat="1" ht="14.1" customHeight="1">
      <c r="B66" s="192"/>
      <c r="C66" s="180"/>
      <c r="D66" s="364" t="s">
        <v>2222</v>
      </c>
      <c r="E66" s="199" t="s">
        <v>2249</v>
      </c>
      <c r="F66" s="199" t="s">
        <v>2223</v>
      </c>
      <c r="G66" s="195">
        <v>469</v>
      </c>
      <c r="H66" s="209" t="s">
        <v>2202</v>
      </c>
      <c r="I66" s="219"/>
      <c r="J66" s="198">
        <f t="shared" si="4"/>
        <v>0</v>
      </c>
      <c r="K66" s="199"/>
      <c r="L66" s="189"/>
      <c r="M66" s="180"/>
      <c r="N66" s="220"/>
      <c r="P66" s="220"/>
    </row>
    <row r="67" spans="2:16" s="59" customFormat="1" ht="14.1" customHeight="1">
      <c r="B67" s="192"/>
      <c r="C67" s="180"/>
      <c r="D67" s="365"/>
      <c r="E67" s="199" t="s">
        <v>2250</v>
      </c>
      <c r="F67" s="199" t="s">
        <v>2223</v>
      </c>
      <c r="G67" s="195">
        <v>267</v>
      </c>
      <c r="H67" s="209" t="s">
        <v>2202</v>
      </c>
      <c r="I67" s="229"/>
      <c r="J67" s="198">
        <f t="shared" si="4"/>
        <v>0</v>
      </c>
      <c r="K67" s="199"/>
      <c r="L67" s="189"/>
      <c r="M67" s="180"/>
      <c r="N67" s="220"/>
      <c r="P67" s="220"/>
    </row>
    <row r="68" spans="2:16" s="59" customFormat="1" ht="14.1" customHeight="1">
      <c r="B68" s="192"/>
      <c r="C68" s="180"/>
      <c r="D68" s="365"/>
      <c r="E68" s="199" t="s">
        <v>2251</v>
      </c>
      <c r="F68" s="199" t="s">
        <v>2223</v>
      </c>
      <c r="G68" s="195">
        <v>137</v>
      </c>
      <c r="H68" s="209" t="s">
        <v>2202</v>
      </c>
      <c r="I68" s="229"/>
      <c r="J68" s="198">
        <f t="shared" si="4"/>
        <v>0</v>
      </c>
      <c r="K68" s="199"/>
      <c r="L68" s="189"/>
      <c r="M68" s="180"/>
      <c r="N68" s="220"/>
      <c r="P68" s="220"/>
    </row>
    <row r="69" spans="2:16" s="59" customFormat="1" ht="14.1" customHeight="1">
      <c r="B69" s="192"/>
      <c r="C69" s="180"/>
      <c r="D69" s="230"/>
      <c r="E69" s="203"/>
      <c r="F69" s="203"/>
      <c r="G69" s="201"/>
      <c r="H69" s="231" t="s">
        <v>2247</v>
      </c>
      <c r="I69" s="232"/>
      <c r="J69" s="201">
        <f>SUM(J63:J68)</f>
        <v>0</v>
      </c>
      <c r="K69" s="203"/>
      <c r="L69" s="189"/>
      <c r="M69" s="180"/>
      <c r="N69" s="220"/>
      <c r="P69" s="220"/>
    </row>
    <row r="70" spans="2:16" s="59" customFormat="1" ht="14.1" customHeight="1">
      <c r="B70" s="192"/>
      <c r="C70" s="180" t="s">
        <v>2252</v>
      </c>
      <c r="D70" s="221"/>
      <c r="E70" s="221"/>
      <c r="F70" s="221"/>
      <c r="G70" s="226"/>
      <c r="H70" s="227"/>
      <c r="I70" s="228"/>
      <c r="J70" s="226"/>
      <c r="K70" s="221"/>
      <c r="L70" s="189"/>
      <c r="M70" s="180"/>
      <c r="N70" s="210"/>
    </row>
    <row r="71" spans="2:16" s="59" customFormat="1" ht="14.1" customHeight="1">
      <c r="B71" s="192"/>
      <c r="C71" s="180"/>
      <c r="D71" s="364" t="s">
        <v>2218</v>
      </c>
      <c r="E71" s="199" t="s">
        <v>2253</v>
      </c>
      <c r="F71" s="199" t="s">
        <v>2218</v>
      </c>
      <c r="G71" s="195">
        <v>236400</v>
      </c>
      <c r="H71" s="209" t="s">
        <v>2199</v>
      </c>
      <c r="I71" s="219"/>
      <c r="J71" s="198">
        <f t="shared" ref="J71:J77" si="5">G71*I71</f>
        <v>0</v>
      </c>
      <c r="K71" s="199"/>
      <c r="L71" s="189"/>
      <c r="M71" s="180"/>
      <c r="N71" s="210"/>
    </row>
    <row r="72" spans="2:16" s="59" customFormat="1" ht="14.1" customHeight="1">
      <c r="B72" s="192"/>
      <c r="C72" s="180"/>
      <c r="D72" s="365"/>
      <c r="E72" s="199" t="s">
        <v>2254</v>
      </c>
      <c r="F72" s="199" t="s">
        <v>2218</v>
      </c>
      <c r="G72" s="195">
        <v>331200</v>
      </c>
      <c r="H72" s="209" t="s">
        <v>2199</v>
      </c>
      <c r="I72" s="219"/>
      <c r="J72" s="198">
        <f t="shared" si="5"/>
        <v>0</v>
      </c>
      <c r="K72" s="199"/>
      <c r="L72" s="189"/>
      <c r="M72" s="180"/>
      <c r="N72" s="220" t="s">
        <v>2244</v>
      </c>
      <c r="P72" s="220"/>
    </row>
    <row r="73" spans="2:16" s="59" customFormat="1" ht="14.1" customHeight="1">
      <c r="B73" s="192"/>
      <c r="C73" s="180"/>
      <c r="D73" s="365"/>
      <c r="E73" s="199" t="s">
        <v>2255</v>
      </c>
      <c r="F73" s="199" t="s">
        <v>2218</v>
      </c>
      <c r="G73" s="195">
        <v>532700</v>
      </c>
      <c r="H73" s="209" t="s">
        <v>2199</v>
      </c>
      <c r="I73" s="219"/>
      <c r="J73" s="198">
        <f t="shared" si="5"/>
        <v>0</v>
      </c>
      <c r="K73" s="199"/>
      <c r="L73" s="189"/>
      <c r="M73" s="180"/>
      <c r="N73" s="210"/>
    </row>
    <row r="74" spans="2:16" s="59" customFormat="1" ht="14.1" customHeight="1">
      <c r="B74" s="192"/>
      <c r="C74" s="180"/>
      <c r="D74" s="366"/>
      <c r="E74" s="199" t="s">
        <v>2256</v>
      </c>
      <c r="F74" s="199" t="s">
        <v>2218</v>
      </c>
      <c r="G74" s="195">
        <v>612200</v>
      </c>
      <c r="H74" s="209" t="s">
        <v>2199</v>
      </c>
      <c r="I74" s="219"/>
      <c r="J74" s="198">
        <f t="shared" si="5"/>
        <v>0</v>
      </c>
      <c r="K74" s="199"/>
      <c r="L74" s="189"/>
      <c r="M74" s="180"/>
      <c r="N74" s="220" t="s">
        <v>2244</v>
      </c>
      <c r="P74" s="220"/>
    </row>
    <row r="75" spans="2:16" s="59" customFormat="1" ht="14.1" customHeight="1">
      <c r="B75" s="192"/>
      <c r="C75" s="180"/>
      <c r="D75" s="364" t="s">
        <v>2222</v>
      </c>
      <c r="E75" s="199" t="s">
        <v>2253</v>
      </c>
      <c r="F75" s="199" t="s">
        <v>2223</v>
      </c>
      <c r="G75" s="195">
        <v>1557</v>
      </c>
      <c r="H75" s="209" t="s">
        <v>2202</v>
      </c>
      <c r="I75" s="219"/>
      <c r="J75" s="198">
        <f t="shared" si="5"/>
        <v>0</v>
      </c>
      <c r="K75" s="199"/>
      <c r="L75" s="189"/>
      <c r="M75" s="180"/>
      <c r="N75" s="220"/>
      <c r="P75" s="220"/>
    </row>
    <row r="76" spans="2:16" s="59" customFormat="1" ht="14.1" customHeight="1">
      <c r="B76" s="192"/>
      <c r="C76" s="180"/>
      <c r="D76" s="365"/>
      <c r="E76" s="199" t="s">
        <v>2254</v>
      </c>
      <c r="F76" s="199" t="s">
        <v>2223</v>
      </c>
      <c r="G76" s="195">
        <v>869</v>
      </c>
      <c r="H76" s="209" t="s">
        <v>2202</v>
      </c>
      <c r="I76" s="229"/>
      <c r="J76" s="198">
        <f t="shared" si="5"/>
        <v>0</v>
      </c>
      <c r="K76" s="199"/>
      <c r="L76" s="189"/>
      <c r="M76" s="180"/>
      <c r="N76" s="220"/>
      <c r="P76" s="220"/>
    </row>
    <row r="77" spans="2:16" s="59" customFormat="1" ht="14.1" customHeight="1">
      <c r="B77" s="192"/>
      <c r="C77" s="180"/>
      <c r="D77" s="365"/>
      <c r="E77" s="199" t="s">
        <v>2255</v>
      </c>
      <c r="F77" s="199" t="s">
        <v>2223</v>
      </c>
      <c r="G77" s="195">
        <v>687</v>
      </c>
      <c r="H77" s="209" t="s">
        <v>2202</v>
      </c>
      <c r="I77" s="229"/>
      <c r="J77" s="198">
        <f t="shared" si="5"/>
        <v>0</v>
      </c>
      <c r="K77" s="199"/>
      <c r="L77" s="189"/>
      <c r="M77" s="180"/>
      <c r="N77" s="220"/>
      <c r="P77" s="220"/>
    </row>
    <row r="78" spans="2:16" s="59" customFormat="1" ht="14.1" customHeight="1">
      <c r="B78" s="192"/>
      <c r="C78" s="180"/>
      <c r="D78" s="366"/>
      <c r="E78" s="199" t="s">
        <v>2256</v>
      </c>
      <c r="F78" s="199" t="s">
        <v>2223</v>
      </c>
      <c r="G78" s="195">
        <v>610</v>
      </c>
      <c r="H78" s="209" t="s">
        <v>2202</v>
      </c>
      <c r="I78" s="229"/>
      <c r="J78" s="198"/>
      <c r="K78" s="199"/>
      <c r="L78" s="189"/>
      <c r="M78" s="180"/>
      <c r="N78" s="220"/>
      <c r="P78" s="220"/>
    </row>
    <row r="79" spans="2:16" s="59" customFormat="1" ht="14.1" customHeight="1">
      <c r="B79" s="192"/>
      <c r="C79" s="180"/>
      <c r="D79" s="230"/>
      <c r="E79" s="203"/>
      <c r="F79" s="203"/>
      <c r="G79" s="201"/>
      <c r="H79" s="231" t="s">
        <v>2247</v>
      </c>
      <c r="I79" s="232"/>
      <c r="J79" s="201">
        <f>SUM(J71:J78)</f>
        <v>0</v>
      </c>
      <c r="K79" s="203"/>
      <c r="L79" s="189"/>
      <c r="M79" s="180"/>
      <c r="N79" s="220"/>
      <c r="P79" s="220"/>
    </row>
    <row r="80" spans="2:16" s="191" customFormat="1" ht="14.1" customHeight="1">
      <c r="B80" s="192"/>
      <c r="C80" s="180"/>
      <c r="D80" s="211"/>
      <c r="E80" s="211"/>
      <c r="F80" s="211"/>
      <c r="G80" s="212"/>
      <c r="H80" s="213" t="s">
        <v>2215</v>
      </c>
      <c r="I80" s="213"/>
      <c r="J80" s="214">
        <f>SUM(J38+J51+J61+J69+J79)</f>
        <v>138965</v>
      </c>
      <c r="K80" s="211"/>
      <c r="L80" s="189"/>
      <c r="M80" s="180"/>
      <c r="N80" s="210">
        <f>J80</f>
        <v>138965</v>
      </c>
      <c r="O80" s="215">
        <f>N80*10%</f>
        <v>13896.5</v>
      </c>
      <c r="P80" s="215">
        <f>N80+O80</f>
        <v>152861.5</v>
      </c>
    </row>
    <row r="81" spans="2:19" s="59" customFormat="1" ht="14.1" customHeight="1">
      <c r="B81" s="192"/>
      <c r="C81" s="180"/>
      <c r="D81" s="221"/>
      <c r="E81" s="221"/>
      <c r="F81" s="221"/>
      <c r="G81" s="226"/>
      <c r="H81" s="227"/>
      <c r="I81" s="228"/>
      <c r="J81" s="226"/>
      <c r="K81" s="221"/>
      <c r="L81" s="189"/>
      <c r="M81" s="180"/>
      <c r="N81" s="210"/>
    </row>
    <row r="82" spans="2:19" s="59" customFormat="1" ht="14.1" customHeight="1">
      <c r="B82" s="192"/>
      <c r="C82" s="180"/>
      <c r="D82" s="233"/>
      <c r="E82" s="233"/>
      <c r="F82" s="233" t="s">
        <v>2257</v>
      </c>
      <c r="G82" s="233"/>
      <c r="H82" s="234" t="s">
        <v>2258</v>
      </c>
      <c r="I82" s="235"/>
      <c r="J82" s="236">
        <f>J25+J80</f>
        <v>16236965</v>
      </c>
      <c r="K82" s="199"/>
      <c r="L82" s="189"/>
      <c r="M82" s="180"/>
      <c r="N82" s="210"/>
      <c r="O82" s="237"/>
      <c r="P82" s="191"/>
    </row>
    <row r="83" spans="2:19" s="59" customFormat="1" ht="14.1" customHeight="1">
      <c r="B83" s="192"/>
      <c r="C83" s="180"/>
      <c r="D83" s="233"/>
      <c r="E83" s="238"/>
      <c r="F83" s="233" t="s">
        <v>2259</v>
      </c>
      <c r="G83" s="238">
        <v>0.1</v>
      </c>
      <c r="H83" s="234" t="s">
        <v>2258</v>
      </c>
      <c r="I83" s="235"/>
      <c r="J83" s="236">
        <f>J82*10%</f>
        <v>1623696.5</v>
      </c>
      <c r="K83" s="199"/>
      <c r="L83" s="189"/>
      <c r="M83" s="180"/>
      <c r="N83" s="210"/>
    </row>
    <row r="84" spans="2:19" s="59" customFormat="1" ht="14.1" customHeight="1">
      <c r="B84" s="239"/>
      <c r="D84" s="233"/>
      <c r="E84" s="240"/>
      <c r="F84" s="233" t="s">
        <v>2260</v>
      </c>
      <c r="G84" s="240"/>
      <c r="H84" s="234" t="s">
        <v>2258</v>
      </c>
      <c r="I84" s="235"/>
      <c r="J84" s="236">
        <f>ROUNDDOWN((J82+J83),-3)</f>
        <v>17860000</v>
      </c>
      <c r="K84" s="241"/>
      <c r="L84" s="242"/>
      <c r="N84" s="178"/>
      <c r="P84" s="215">
        <f>P25+P80</f>
        <v>17860661.5</v>
      </c>
    </row>
    <row r="85" spans="2:19" ht="6" customHeight="1">
      <c r="B85" s="243"/>
      <c r="C85" s="244"/>
      <c r="D85" s="244"/>
      <c r="E85" s="244"/>
      <c r="F85" s="244"/>
      <c r="G85" s="244"/>
      <c r="H85" s="245"/>
      <c r="I85" s="246"/>
      <c r="J85" s="244"/>
      <c r="K85" s="247"/>
      <c r="L85" s="248"/>
    </row>
    <row r="86" spans="2:19" ht="15" customHeight="1"/>
    <row r="87" spans="2:19" ht="15" customHeight="1">
      <c r="D87" s="249" t="s">
        <v>2261</v>
      </c>
      <c r="E87" s="249" t="s">
        <v>2262</v>
      </c>
      <c r="S87" s="250"/>
    </row>
    <row r="88" spans="2:19" ht="15" customHeight="1">
      <c r="D88" s="249" t="s">
        <v>2263</v>
      </c>
      <c r="E88" s="251" t="s">
        <v>2264</v>
      </c>
      <c r="S88" s="250"/>
    </row>
    <row r="89" spans="2:19" ht="15" customHeight="1">
      <c r="E89" s="252"/>
    </row>
  </sheetData>
  <mergeCells count="29">
    <mergeCell ref="B2:K2"/>
    <mergeCell ref="B3:F3"/>
    <mergeCell ref="W3:W12"/>
    <mergeCell ref="B5:F5"/>
    <mergeCell ref="K5:L5"/>
    <mergeCell ref="D8:D10"/>
    <mergeCell ref="N8:S13"/>
    <mergeCell ref="D11:D13"/>
    <mergeCell ref="D16:D18"/>
    <mergeCell ref="E16:E18"/>
    <mergeCell ref="N16:T23"/>
    <mergeCell ref="D19:D20"/>
    <mergeCell ref="E19:E20"/>
    <mergeCell ref="D22:D23"/>
    <mergeCell ref="E22:E23"/>
    <mergeCell ref="D75:D78"/>
    <mergeCell ref="D28:D31"/>
    <mergeCell ref="V30:V39"/>
    <mergeCell ref="D32:D37"/>
    <mergeCell ref="N32:S37"/>
    <mergeCell ref="D40:D42"/>
    <mergeCell ref="D43:D50"/>
    <mergeCell ref="E44:E48"/>
    <mergeCell ref="E49:E50"/>
    <mergeCell ref="D53:D56"/>
    <mergeCell ref="D57:D60"/>
    <mergeCell ref="D63:D65"/>
    <mergeCell ref="D66:D68"/>
    <mergeCell ref="D71:D74"/>
  </mergeCells>
  <phoneticPr fontId="2" type="noConversion"/>
  <printOptions horizontalCentered="1"/>
  <pageMargins left="0.27541667222976685" right="0.39347222447395325" top="0.47236111760139465" bottom="0.27541667222976685" header="0.43291667103767395" footer="0.19666667282581329"/>
  <pageSetup paperSize="9" scale="65" orientation="portrait" horizontalDpi="4294967292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62"/>
  <sheetViews>
    <sheetView showZeros="0" workbookViewId="0">
      <selection activeCell="D43" sqref="D43"/>
    </sheetView>
  </sheetViews>
  <sheetFormatPr defaultRowHeight="13.5"/>
  <cols>
    <col min="1" max="1" width="36.109375" style="1" customWidth="1"/>
    <col min="2" max="2" width="15.109375" style="2" bestFit="1" customWidth="1"/>
    <col min="3" max="6" width="15.109375" style="2" customWidth="1"/>
    <col min="7" max="7" width="8.6640625" style="2" customWidth="1"/>
    <col min="8" max="8" width="8.77734375" style="2" customWidth="1"/>
    <col min="9" max="16384" width="8.88671875" style="2"/>
  </cols>
  <sheetData>
    <row r="1" spans="1:13" ht="14.25" thickBot="1">
      <c r="A1" s="29" t="s">
        <v>3</v>
      </c>
      <c r="B1" s="30" t="s">
        <v>7</v>
      </c>
      <c r="C1" s="30" t="s">
        <v>5</v>
      </c>
      <c r="D1" s="30" t="s">
        <v>6</v>
      </c>
      <c r="E1" s="30" t="s">
        <v>50</v>
      </c>
      <c r="F1" s="31" t="s">
        <v>8</v>
      </c>
      <c r="H1" s="28"/>
    </row>
    <row r="2" spans="1:13">
      <c r="A2" s="5" t="s">
        <v>9</v>
      </c>
      <c r="B2" s="24">
        <f>총괄표!I29</f>
        <v>0</v>
      </c>
      <c r="C2" s="24">
        <f>총괄표!L29</f>
        <v>0</v>
      </c>
      <c r="D2" s="24">
        <f>총괄표!N29</f>
        <v>0</v>
      </c>
      <c r="E2" s="24"/>
      <c r="F2" s="24">
        <f t="shared" ref="F2:F8" si="0">SUM(B2,C2,D2)</f>
        <v>0</v>
      </c>
    </row>
    <row r="3" spans="1:13">
      <c r="A3" s="3" t="s">
        <v>2108</v>
      </c>
      <c r="B3" s="25">
        <f>총괄표!I159</f>
        <v>0</v>
      </c>
      <c r="C3" s="25">
        <f>총괄표!L159</f>
        <v>0</v>
      </c>
      <c r="D3" s="25">
        <f>총괄표!N159</f>
        <v>0</v>
      </c>
      <c r="E3" s="25"/>
      <c r="F3" s="24">
        <f t="shared" si="0"/>
        <v>0</v>
      </c>
      <c r="H3" s="384" t="s">
        <v>109</v>
      </c>
      <c r="I3" s="385"/>
      <c r="J3" s="385"/>
      <c r="K3" s="385"/>
      <c r="L3" s="385"/>
      <c r="M3" s="386"/>
    </row>
    <row r="4" spans="1:13">
      <c r="A4" s="3" t="s">
        <v>2109</v>
      </c>
      <c r="B4" s="25">
        <f>총괄표!I185</f>
        <v>0</v>
      </c>
      <c r="C4" s="25">
        <f>총괄표!L185</f>
        <v>0</v>
      </c>
      <c r="D4" s="25">
        <f>총괄표!N185</f>
        <v>0</v>
      </c>
      <c r="E4" s="25"/>
      <c r="F4" s="25">
        <f t="shared" si="0"/>
        <v>0</v>
      </c>
      <c r="H4" s="387"/>
      <c r="I4" s="388"/>
      <c r="J4" s="388"/>
      <c r="K4" s="388"/>
      <c r="L4" s="388"/>
      <c r="M4" s="389"/>
    </row>
    <row r="5" spans="1:13">
      <c r="A5" s="3" t="s">
        <v>3</v>
      </c>
      <c r="B5" s="25"/>
      <c r="C5" s="25" t="s">
        <v>4</v>
      </c>
      <c r="D5" s="25"/>
      <c r="E5" s="25"/>
      <c r="F5" s="25">
        <f t="shared" si="0"/>
        <v>0</v>
      </c>
    </row>
    <row r="6" spans="1:13">
      <c r="A6" s="3" t="s">
        <v>3</v>
      </c>
      <c r="B6" s="25"/>
      <c r="C6" s="25"/>
      <c r="D6" s="25"/>
      <c r="E6" s="25"/>
      <c r="F6" s="25">
        <f t="shared" si="0"/>
        <v>0</v>
      </c>
      <c r="H6" s="378" t="s">
        <v>110</v>
      </c>
      <c r="I6" s="379"/>
      <c r="J6" s="379"/>
      <c r="K6" s="379"/>
      <c r="L6" s="379"/>
      <c r="M6" s="380"/>
    </row>
    <row r="7" spans="1:13">
      <c r="A7" s="3"/>
      <c r="B7" s="25"/>
      <c r="C7" s="25"/>
      <c r="D7" s="25"/>
      <c r="E7" s="25"/>
      <c r="F7" s="25">
        <f t="shared" si="0"/>
        <v>0</v>
      </c>
      <c r="H7" s="381"/>
      <c r="I7" s="382"/>
      <c r="J7" s="382"/>
      <c r="K7" s="382"/>
      <c r="L7" s="382"/>
      <c r="M7" s="383"/>
    </row>
    <row r="8" spans="1:13">
      <c r="A8" s="3"/>
      <c r="B8" s="25"/>
      <c r="C8" s="25"/>
      <c r="D8" s="25"/>
      <c r="E8" s="25"/>
      <c r="F8" s="25">
        <f t="shared" si="0"/>
        <v>0</v>
      </c>
    </row>
    <row r="9" spans="1:13" ht="14.25" thickBot="1">
      <c r="B9" s="33"/>
      <c r="C9" s="33"/>
      <c r="D9" s="33"/>
      <c r="E9" s="33"/>
      <c r="F9" s="33"/>
      <c r="H9" s="378" t="s">
        <v>111</v>
      </c>
      <c r="I9" s="379"/>
      <c r="J9" s="379"/>
      <c r="K9" s="379"/>
      <c r="L9" s="379"/>
      <c r="M9" s="380"/>
    </row>
    <row r="10" spans="1:13" ht="14.25" thickBot="1">
      <c r="A10" s="29"/>
      <c r="B10" s="30" t="s">
        <v>11</v>
      </c>
      <c r="C10" s="30" t="s">
        <v>13</v>
      </c>
      <c r="D10" s="30" t="s">
        <v>66</v>
      </c>
      <c r="E10" s="30" t="s">
        <v>78</v>
      </c>
      <c r="F10" s="31"/>
      <c r="H10" s="381"/>
      <c r="I10" s="382"/>
      <c r="J10" s="382"/>
      <c r="K10" s="382"/>
      <c r="L10" s="382"/>
      <c r="M10" s="383"/>
    </row>
    <row r="11" spans="1:13">
      <c r="A11" s="5" t="s">
        <v>101</v>
      </c>
      <c r="B11" s="17">
        <v>100</v>
      </c>
      <c r="C11" s="17">
        <v>1</v>
      </c>
      <c r="D11" s="17">
        <f>$B$11/100</f>
        <v>1</v>
      </c>
      <c r="E11" s="17"/>
      <c r="F11" s="17"/>
    </row>
    <row r="12" spans="1:13">
      <c r="A12" s="3" t="s">
        <v>102</v>
      </c>
      <c r="B12" s="15">
        <v>100</v>
      </c>
      <c r="C12" s="15">
        <v>1</v>
      </c>
      <c r="D12" s="17">
        <f>$B$12/100</f>
        <v>1</v>
      </c>
      <c r="E12" s="15">
        <v>2</v>
      </c>
      <c r="F12" s="15"/>
      <c r="H12" s="378" t="s">
        <v>112</v>
      </c>
      <c r="I12" s="379"/>
      <c r="J12" s="379"/>
      <c r="K12" s="379"/>
      <c r="L12" s="379"/>
      <c r="M12" s="380"/>
    </row>
    <row r="13" spans="1:13">
      <c r="A13" s="3" t="s">
        <v>103</v>
      </c>
      <c r="B13" s="15">
        <v>100</v>
      </c>
      <c r="C13" s="15">
        <v>1</v>
      </c>
      <c r="D13" s="17">
        <f>$B$13/100</f>
        <v>1</v>
      </c>
      <c r="E13" s="15">
        <v>5</v>
      </c>
      <c r="F13" s="15"/>
      <c r="H13" s="381"/>
      <c r="I13" s="382"/>
      <c r="J13" s="382"/>
      <c r="K13" s="382"/>
      <c r="L13" s="382"/>
      <c r="M13" s="383"/>
    </row>
    <row r="14" spans="1:13">
      <c r="A14" s="3"/>
      <c r="B14" s="15"/>
      <c r="C14" s="15"/>
      <c r="D14" s="15"/>
      <c r="E14" s="15"/>
      <c r="F14" s="15"/>
    </row>
    <row r="15" spans="1:13">
      <c r="A15" s="3"/>
      <c r="B15" s="15"/>
      <c r="C15" s="15"/>
      <c r="D15" s="15"/>
      <c r="E15" s="15"/>
      <c r="F15" s="15"/>
    </row>
    <row r="16" spans="1:13">
      <c r="A16" s="3"/>
      <c r="B16" s="15"/>
      <c r="C16" s="15"/>
      <c r="D16" s="15"/>
      <c r="E16" s="15"/>
      <c r="F16" s="15"/>
    </row>
    <row r="17" spans="1:6">
      <c r="A17" s="3"/>
      <c r="B17" s="15"/>
      <c r="C17" s="15"/>
      <c r="D17" s="15"/>
      <c r="E17" s="15"/>
      <c r="F17" s="15"/>
    </row>
    <row r="18" spans="1:6">
      <c r="A18" s="3" t="s">
        <v>2</v>
      </c>
      <c r="B18" s="15"/>
      <c r="C18" s="15"/>
      <c r="D18" s="15"/>
      <c r="E18" s="15"/>
      <c r="F18" s="15"/>
    </row>
    <row r="19" spans="1:6" ht="14.25" thickBot="1">
      <c r="A19" s="4" t="s">
        <v>4</v>
      </c>
      <c r="B19" s="32"/>
      <c r="C19" s="32"/>
      <c r="D19" s="32"/>
      <c r="E19" s="32"/>
      <c r="F19" s="32"/>
    </row>
    <row r="20" spans="1:6" ht="14.25" thickBot="1">
      <c r="A20" s="29" t="s">
        <v>60</v>
      </c>
      <c r="B20" s="30" t="s">
        <v>11</v>
      </c>
      <c r="C20" s="30"/>
      <c r="D20" s="30" t="s">
        <v>66</v>
      </c>
      <c r="E20" s="30"/>
      <c r="F20" s="31"/>
    </row>
    <row r="21" spans="1:6">
      <c r="A21" s="5" t="s">
        <v>61</v>
      </c>
      <c r="B21" s="17">
        <f>B11</f>
        <v>100</v>
      </c>
      <c r="C21" s="17"/>
      <c r="D21" s="17">
        <f>$B$21/100</f>
        <v>1</v>
      </c>
      <c r="E21" s="17"/>
      <c r="F21" s="17"/>
    </row>
    <row r="22" spans="1:6">
      <c r="A22" s="3" t="s">
        <v>62</v>
      </c>
      <c r="B22" s="15">
        <f>B11</f>
        <v>100</v>
      </c>
      <c r="C22" s="17"/>
      <c r="D22" s="17">
        <f>$B$22/100</f>
        <v>1</v>
      </c>
      <c r="E22" s="15"/>
      <c r="F22" s="15"/>
    </row>
    <row r="23" spans="1:6">
      <c r="A23" s="3" t="s">
        <v>65</v>
      </c>
      <c r="B23" s="15">
        <f>B11</f>
        <v>100</v>
      </c>
      <c r="C23" s="17"/>
      <c r="D23" s="17">
        <f>$B$23/100</f>
        <v>1</v>
      </c>
      <c r="E23" s="15"/>
      <c r="F23" s="15"/>
    </row>
    <row r="24" spans="1:6">
      <c r="A24" s="3" t="s">
        <v>63</v>
      </c>
      <c r="B24" s="15">
        <f>B11</f>
        <v>100</v>
      </c>
      <c r="C24" s="17"/>
      <c r="D24" s="17">
        <f>$B$24/100</f>
        <v>1</v>
      </c>
      <c r="E24" s="15"/>
      <c r="F24" s="15"/>
    </row>
    <row r="25" spans="1:6">
      <c r="A25" s="3" t="s">
        <v>64</v>
      </c>
      <c r="B25" s="15">
        <f>B11</f>
        <v>100</v>
      </c>
      <c r="C25" s="17"/>
      <c r="D25" s="17">
        <f>$B$25/100</f>
        <v>1</v>
      </c>
      <c r="E25" s="15"/>
      <c r="F25" s="15"/>
    </row>
    <row r="26" spans="1:6">
      <c r="A26" s="3"/>
      <c r="B26" s="15"/>
      <c r="C26" s="15"/>
      <c r="D26" s="15"/>
      <c r="E26" s="15"/>
      <c r="F26" s="15"/>
    </row>
    <row r="27" spans="1:6">
      <c r="A27" s="3"/>
      <c r="B27" s="15"/>
      <c r="C27" s="15"/>
      <c r="D27" s="15"/>
      <c r="E27" s="15"/>
      <c r="F27" s="15"/>
    </row>
    <row r="28" spans="1:6">
      <c r="A28" s="3"/>
      <c r="B28" s="15"/>
      <c r="C28" s="15"/>
      <c r="D28" s="15"/>
      <c r="E28" s="15"/>
      <c r="F28" s="15"/>
    </row>
    <row r="29" spans="1:6" ht="14.25" customHeight="1" thickBot="1">
      <c r="A29" s="4"/>
      <c r="B29" s="32"/>
      <c r="C29" s="32"/>
      <c r="D29" s="32"/>
      <c r="E29" s="32"/>
      <c r="F29" s="32"/>
    </row>
    <row r="30" spans="1:6" ht="14.25" customHeight="1" thickBot="1">
      <c r="A30" s="29" t="s">
        <v>71</v>
      </c>
      <c r="B30" s="30" t="s">
        <v>72</v>
      </c>
      <c r="C30" s="30" t="s">
        <v>73</v>
      </c>
      <c r="D30" s="30" t="s">
        <v>74</v>
      </c>
      <c r="E30" s="30"/>
      <c r="F30" s="31"/>
    </row>
    <row r="31" spans="1:6">
      <c r="A31" s="5" t="s">
        <v>75</v>
      </c>
      <c r="B31" s="17">
        <v>15</v>
      </c>
      <c r="C31" s="17">
        <v>15</v>
      </c>
      <c r="D31" s="17">
        <v>20</v>
      </c>
      <c r="E31" s="17"/>
      <c r="F31" s="17"/>
    </row>
    <row r="32" spans="1:6">
      <c r="A32" s="5" t="s">
        <v>70</v>
      </c>
      <c r="B32" s="15">
        <v>40</v>
      </c>
      <c r="C32" s="15">
        <v>40</v>
      </c>
      <c r="D32" s="15">
        <v>40</v>
      </c>
      <c r="E32" s="15"/>
      <c r="F32" s="15"/>
    </row>
    <row r="33" spans="1:13">
      <c r="A33" s="3" t="s">
        <v>14</v>
      </c>
      <c r="B33" s="15">
        <v>2</v>
      </c>
      <c r="C33" s="15"/>
      <c r="D33" s="15"/>
      <c r="E33" s="15"/>
      <c r="F33" s="15"/>
      <c r="H33" s="378" t="s">
        <v>2110</v>
      </c>
      <c r="I33" s="379"/>
      <c r="J33" s="379"/>
      <c r="K33" s="379"/>
      <c r="L33" s="379"/>
      <c r="M33" s="380"/>
    </row>
    <row r="34" spans="1:13">
      <c r="A34" s="3" t="s">
        <v>15</v>
      </c>
      <c r="B34" s="15"/>
      <c r="C34" s="15"/>
      <c r="D34" s="15"/>
      <c r="E34" s="15"/>
      <c r="F34" s="15"/>
      <c r="H34" s="381"/>
      <c r="I34" s="382"/>
      <c r="J34" s="382"/>
      <c r="K34" s="382"/>
      <c r="L34" s="382"/>
      <c r="M34" s="383"/>
    </row>
    <row r="35" spans="1:13">
      <c r="A35" s="3" t="s">
        <v>16</v>
      </c>
      <c r="B35" s="15">
        <v>2</v>
      </c>
      <c r="C35" s="15"/>
      <c r="D35" s="15"/>
      <c r="E35" s="15"/>
      <c r="F35" s="15"/>
    </row>
    <row r="36" spans="1:13">
      <c r="A36" s="3" t="s">
        <v>17</v>
      </c>
      <c r="B36" s="15">
        <v>3</v>
      </c>
      <c r="C36" s="15"/>
      <c r="D36" s="15"/>
      <c r="E36" s="15"/>
      <c r="F36" s="15"/>
    </row>
    <row r="37" spans="1:13">
      <c r="A37" s="3"/>
      <c r="B37" s="15"/>
      <c r="C37" s="15"/>
      <c r="D37" s="15"/>
      <c r="E37" s="15"/>
      <c r="F37" s="15"/>
    </row>
    <row r="38" spans="1:13">
      <c r="A38" s="3"/>
      <c r="B38" s="15"/>
      <c r="C38" s="15"/>
      <c r="D38" s="15"/>
      <c r="E38" s="15"/>
      <c r="F38" s="15"/>
    </row>
    <row r="39" spans="1:13" ht="14.25" thickBot="1">
      <c r="A39" s="4"/>
      <c r="B39" s="32"/>
      <c r="C39" s="32"/>
      <c r="D39" s="32"/>
      <c r="E39" s="32"/>
      <c r="F39" s="32"/>
    </row>
    <row r="40" spans="1:13" ht="14.25" thickBot="1">
      <c r="A40" s="29" t="s">
        <v>10</v>
      </c>
      <c r="B40" s="30" t="s">
        <v>11</v>
      </c>
      <c r="C40" s="30" t="s">
        <v>12</v>
      </c>
      <c r="D40" s="30"/>
      <c r="E40" s="30"/>
      <c r="F40" s="31"/>
    </row>
    <row r="41" spans="1:13">
      <c r="A41" s="1" t="s">
        <v>113</v>
      </c>
      <c r="B41" s="2">
        <v>100</v>
      </c>
      <c r="C41" s="2">
        <v>0</v>
      </c>
    </row>
    <row r="42" spans="1:13">
      <c r="A42" s="1" t="s">
        <v>114</v>
      </c>
      <c r="B42" s="2">
        <v>100</v>
      </c>
      <c r="C42" s="2">
        <v>0</v>
      </c>
    </row>
    <row r="43" spans="1:13">
      <c r="A43" s="1" t="s">
        <v>115</v>
      </c>
      <c r="B43" s="2">
        <v>100</v>
      </c>
      <c r="C43" s="2">
        <v>0</v>
      </c>
    </row>
    <row r="44" spans="1:13">
      <c r="A44" s="1" t="s">
        <v>116</v>
      </c>
      <c r="B44" s="2">
        <v>100</v>
      </c>
      <c r="C44" s="2">
        <v>0</v>
      </c>
    </row>
    <row r="45" spans="1:13">
      <c r="A45" s="1" t="s">
        <v>117</v>
      </c>
      <c r="B45" s="2">
        <v>100</v>
      </c>
      <c r="C45" s="2">
        <v>0</v>
      </c>
    </row>
    <row r="46" spans="1:13">
      <c r="A46" s="1" t="s">
        <v>118</v>
      </c>
      <c r="B46" s="2">
        <v>100</v>
      </c>
      <c r="C46" s="2">
        <v>0</v>
      </c>
    </row>
    <row r="47" spans="1:13">
      <c r="A47" s="1" t="s">
        <v>119</v>
      </c>
      <c r="B47" s="2">
        <v>100</v>
      </c>
      <c r="C47" s="2">
        <v>0</v>
      </c>
    </row>
    <row r="48" spans="1:13">
      <c r="A48" s="1" t="s">
        <v>120</v>
      </c>
      <c r="B48" s="2">
        <v>100</v>
      </c>
      <c r="C48" s="2">
        <v>0</v>
      </c>
    </row>
    <row r="49" spans="1:3">
      <c r="A49" s="1" t="s">
        <v>121</v>
      </c>
      <c r="B49" s="2">
        <v>100</v>
      </c>
      <c r="C49" s="2">
        <v>0</v>
      </c>
    </row>
    <row r="50" spans="1:3">
      <c r="A50" s="1" t="s">
        <v>122</v>
      </c>
      <c r="B50" s="2">
        <v>100</v>
      </c>
      <c r="C50" s="2">
        <v>0</v>
      </c>
    </row>
    <row r="51" spans="1:3">
      <c r="A51" s="1" t="s">
        <v>123</v>
      </c>
      <c r="B51" s="2">
        <v>100</v>
      </c>
      <c r="C51" s="2">
        <v>0</v>
      </c>
    </row>
    <row r="52" spans="1:3">
      <c r="A52" s="1" t="s">
        <v>124</v>
      </c>
      <c r="B52" s="2">
        <v>100</v>
      </c>
      <c r="C52" s="2">
        <v>0</v>
      </c>
    </row>
    <row r="53" spans="1:3">
      <c r="A53" s="1" t="s">
        <v>125</v>
      </c>
      <c r="B53" s="2">
        <v>100</v>
      </c>
      <c r="C53" s="2">
        <v>0</v>
      </c>
    </row>
    <row r="54" spans="1:3">
      <c r="A54" s="1" t="s">
        <v>126</v>
      </c>
      <c r="B54" s="2">
        <v>100</v>
      </c>
      <c r="C54" s="2">
        <v>0</v>
      </c>
    </row>
    <row r="55" spans="1:3">
      <c r="A55" s="1" t="s">
        <v>127</v>
      </c>
      <c r="B55" s="2">
        <v>100</v>
      </c>
      <c r="C55" s="2">
        <v>0</v>
      </c>
    </row>
    <row r="56" spans="1:3">
      <c r="A56" s="1" t="s">
        <v>128</v>
      </c>
      <c r="B56" s="2">
        <v>100</v>
      </c>
      <c r="C56" s="2">
        <v>0</v>
      </c>
    </row>
    <row r="57" spans="1:3">
      <c r="A57" s="1" t="s">
        <v>129</v>
      </c>
      <c r="B57" s="2">
        <v>100</v>
      </c>
      <c r="C57" s="2">
        <v>0</v>
      </c>
    </row>
    <row r="58" spans="1:3">
      <c r="A58" s="1" t="s">
        <v>130</v>
      </c>
      <c r="B58" s="2">
        <v>100</v>
      </c>
      <c r="C58" s="2">
        <v>0</v>
      </c>
    </row>
    <row r="59" spans="1:3">
      <c r="A59" s="1" t="s">
        <v>131</v>
      </c>
      <c r="B59" s="2">
        <v>100</v>
      </c>
      <c r="C59" s="2">
        <v>0</v>
      </c>
    </row>
    <row r="60" spans="1:3">
      <c r="A60" s="1" t="s">
        <v>132</v>
      </c>
      <c r="B60" s="2">
        <v>100</v>
      </c>
      <c r="C60" s="2">
        <v>0</v>
      </c>
    </row>
    <row r="61" spans="1:3">
      <c r="A61" s="1" t="s">
        <v>133</v>
      </c>
      <c r="B61" s="2">
        <v>100</v>
      </c>
      <c r="C61" s="2">
        <v>0</v>
      </c>
    </row>
    <row r="62" spans="1:3">
      <c r="A62" s="1" t="s">
        <v>134</v>
      </c>
      <c r="B62" s="2">
        <v>100</v>
      </c>
      <c r="C62" s="2">
        <v>0</v>
      </c>
    </row>
  </sheetData>
  <mergeCells count="5">
    <mergeCell ref="H33:M34"/>
    <mergeCell ref="H3:M4"/>
    <mergeCell ref="H6:M7"/>
    <mergeCell ref="H9:M10"/>
    <mergeCell ref="H12:M13"/>
  </mergeCells>
  <phoneticPr fontId="2" type="noConversion"/>
  <printOptions horizontalCentered="1"/>
  <pageMargins left="0.35433070866141736" right="0.35433070866141736" top="0.59055118110236227" bottom="0.59055118110236227" header="0.51181102362204722" footer="0.51181102362204722"/>
  <pageSetup paperSize="9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9"/>
  <sheetViews>
    <sheetView view="pageBreakPreview" workbookViewId="0">
      <pane xSplit="3" ySplit="2" topLeftCell="D11" activePane="bottomRight" state="frozen"/>
      <selection activeCell="G10" sqref="G10"/>
      <selection pane="topRight" activeCell="G10" sqref="G10"/>
      <selection pane="bottomLeft" activeCell="G10" sqref="G10"/>
      <selection pane="bottomRight" activeCell="S24" sqref="S24:T24"/>
    </sheetView>
  </sheetViews>
  <sheetFormatPr defaultRowHeight="13.5"/>
  <cols>
    <col min="1" max="2" width="3.77734375" style="44" customWidth="1"/>
    <col min="3" max="3" width="25.88671875" style="44" customWidth="1"/>
    <col min="4" max="4" width="2.77734375" style="44" customWidth="1"/>
    <col min="5" max="5" width="15.77734375" style="44" customWidth="1"/>
    <col min="6" max="6" width="2.77734375" style="44" customWidth="1"/>
    <col min="7" max="7" width="22.77734375" style="44" customWidth="1"/>
    <col min="8" max="8" width="3.109375" style="44" customWidth="1"/>
    <col min="9" max="9" width="6.77734375" style="44" customWidth="1"/>
    <col min="10" max="10" width="1.44140625" style="44" customWidth="1"/>
    <col min="11" max="11" width="6.77734375" style="44" customWidth="1"/>
    <col min="12" max="13" width="3.109375" style="44" customWidth="1"/>
    <col min="14" max="16" width="1.6640625" style="44" customWidth="1"/>
    <col min="17" max="17" width="16.44140625" style="44" customWidth="1"/>
    <col min="18" max="18" width="8.88671875" style="44"/>
    <col min="19" max="19" width="17.21875" style="44" customWidth="1"/>
    <col min="20" max="16384" width="8.88671875" style="44"/>
  </cols>
  <sheetData>
    <row r="1" spans="1:31" ht="16.5" customHeight="1">
      <c r="A1" s="337" t="s">
        <v>2114</v>
      </c>
      <c r="B1" s="337"/>
      <c r="C1" s="338" t="s">
        <v>2289</v>
      </c>
      <c r="D1" s="338"/>
      <c r="E1" s="338"/>
      <c r="F1" s="338"/>
      <c r="G1" s="338"/>
      <c r="H1" s="43"/>
      <c r="I1" s="339" t="str">
        <f>"금 액 : "&amp;NUMBERSTRING(E38,1)&amp;" 원정 ("&amp;DOLLAR(E38,0)&amp;")"</f>
        <v>금 액 : 육천사백육십칠만일천 원정 (₩64,671,000)</v>
      </c>
      <c r="J1" s="339"/>
      <c r="K1" s="339"/>
      <c r="L1" s="339"/>
      <c r="M1" s="339"/>
      <c r="N1" s="339"/>
      <c r="O1" s="339"/>
      <c r="P1" s="339"/>
      <c r="Q1" s="339"/>
    </row>
    <row r="2" spans="1:31" ht="21" customHeight="1">
      <c r="A2" s="330" t="s">
        <v>2115</v>
      </c>
      <c r="B2" s="331"/>
      <c r="C2" s="332"/>
      <c r="D2" s="330" t="s">
        <v>2116</v>
      </c>
      <c r="E2" s="331"/>
      <c r="F2" s="332"/>
      <c r="G2" s="330" t="s">
        <v>2117</v>
      </c>
      <c r="H2" s="331"/>
      <c r="I2" s="331"/>
      <c r="J2" s="331"/>
      <c r="K2" s="331"/>
      <c r="L2" s="331"/>
      <c r="M2" s="331"/>
      <c r="N2" s="331"/>
      <c r="O2" s="331"/>
      <c r="P2" s="332"/>
      <c r="Q2" s="45" t="s">
        <v>2118</v>
      </c>
      <c r="R2" s="46" t="s">
        <v>2119</v>
      </c>
    </row>
    <row r="3" spans="1:31" ht="15.6" customHeight="1">
      <c r="A3" s="47"/>
      <c r="B3" s="324" t="s">
        <v>2120</v>
      </c>
      <c r="C3" s="48" t="s">
        <v>2121</v>
      </c>
      <c r="D3" s="49"/>
      <c r="E3" s="50">
        <f>총괄표!I29</f>
        <v>0</v>
      </c>
      <c r="F3" s="51"/>
      <c r="G3" s="52"/>
      <c r="H3" s="53"/>
      <c r="I3" s="54"/>
      <c r="J3" s="54"/>
      <c r="K3" s="54"/>
      <c r="L3" s="53"/>
      <c r="M3" s="53"/>
      <c r="N3" s="53"/>
      <c r="O3" s="55"/>
      <c r="P3" s="56"/>
      <c r="Q3" s="57"/>
      <c r="R3" s="58" t="s">
        <v>2122</v>
      </c>
      <c r="X3" s="323"/>
      <c r="Y3" s="59"/>
      <c r="Z3" s="59"/>
      <c r="AA3" s="59"/>
      <c r="AB3" s="59"/>
      <c r="AC3" s="59"/>
      <c r="AD3" s="59"/>
      <c r="AE3" s="59"/>
    </row>
    <row r="4" spans="1:31" ht="15.6" customHeight="1">
      <c r="A4" s="60"/>
      <c r="B4" s="325"/>
      <c r="C4" s="61" t="s">
        <v>2123</v>
      </c>
      <c r="D4" s="62"/>
      <c r="E4" s="63"/>
      <c r="F4" s="64"/>
      <c r="G4" s="65"/>
      <c r="H4" s="66"/>
      <c r="I4" s="67"/>
      <c r="J4" s="67"/>
      <c r="K4" s="67"/>
      <c r="L4" s="66"/>
      <c r="M4" s="66"/>
      <c r="N4" s="66"/>
      <c r="O4" s="68"/>
      <c r="P4" s="69"/>
      <c r="Q4" s="70"/>
      <c r="X4" s="323"/>
      <c r="Y4" s="59"/>
      <c r="Z4" s="59"/>
      <c r="AA4" s="59"/>
      <c r="AB4" s="59"/>
      <c r="AC4" s="59"/>
      <c r="AD4" s="59"/>
      <c r="AE4" s="59"/>
    </row>
    <row r="5" spans="1:31" ht="15.6" customHeight="1">
      <c r="A5" s="60"/>
      <c r="B5" s="325"/>
      <c r="C5" s="61" t="s">
        <v>2124</v>
      </c>
      <c r="D5" s="62"/>
      <c r="E5" s="63">
        <v>0</v>
      </c>
      <c r="F5" s="64"/>
      <c r="G5" s="65"/>
      <c r="H5" s="66"/>
      <c r="I5" s="67"/>
      <c r="J5" s="67"/>
      <c r="K5" s="67"/>
      <c r="L5" s="66"/>
      <c r="M5" s="66"/>
      <c r="N5" s="66"/>
      <c r="O5" s="68"/>
      <c r="P5" s="69"/>
      <c r="Q5" s="70"/>
      <c r="S5" s="71">
        <f>E3+E7+E10</f>
        <v>0</v>
      </c>
      <c r="T5" s="44" t="s">
        <v>2125</v>
      </c>
      <c r="X5" s="323"/>
      <c r="Y5" s="59"/>
      <c r="Z5" s="59"/>
      <c r="AA5" s="59"/>
      <c r="AB5" s="59"/>
      <c r="AC5" s="59"/>
      <c r="AD5" s="59"/>
      <c r="AE5" s="59"/>
    </row>
    <row r="6" spans="1:31" ht="15.6" customHeight="1">
      <c r="A6" s="60" t="s">
        <v>2126</v>
      </c>
      <c r="B6" s="325"/>
      <c r="C6" s="72" t="s">
        <v>2127</v>
      </c>
      <c r="D6" s="73"/>
      <c r="E6" s="74">
        <f>E3+E4+E5</f>
        <v>0</v>
      </c>
      <c r="F6" s="75"/>
      <c r="G6" s="76"/>
      <c r="H6" s="77"/>
      <c r="I6" s="78"/>
      <c r="J6" s="78"/>
      <c r="K6" s="78"/>
      <c r="L6" s="77"/>
      <c r="M6" s="77"/>
      <c r="N6" s="77"/>
      <c r="O6" s="79"/>
      <c r="P6" s="80"/>
      <c r="Q6" s="81"/>
      <c r="S6" s="71">
        <f>E3+E7+E34</f>
        <v>0</v>
      </c>
      <c r="T6" s="44" t="s">
        <v>2128</v>
      </c>
      <c r="X6" s="323"/>
      <c r="Y6" s="59"/>
      <c r="Z6" s="59"/>
      <c r="AA6" s="59"/>
      <c r="AB6" s="59"/>
      <c r="AC6" s="59"/>
      <c r="AD6" s="59"/>
      <c r="AE6" s="59"/>
    </row>
    <row r="7" spans="1:31" ht="15.6" customHeight="1">
      <c r="A7" s="60"/>
      <c r="B7" s="324" t="s">
        <v>2129</v>
      </c>
      <c r="C7" s="48" t="s">
        <v>2130</v>
      </c>
      <c r="D7" s="49"/>
      <c r="E7" s="50">
        <f>총괄표!L29</f>
        <v>0</v>
      </c>
      <c r="F7" s="51"/>
      <c r="G7" s="82"/>
      <c r="H7" s="83"/>
      <c r="I7" s="84"/>
      <c r="J7" s="84"/>
      <c r="K7" s="84"/>
      <c r="L7" s="83"/>
      <c r="M7" s="83"/>
      <c r="N7" s="83"/>
      <c r="O7" s="85"/>
      <c r="P7" s="56"/>
      <c r="Q7" s="57"/>
      <c r="S7" s="71">
        <f>E26</f>
        <v>0</v>
      </c>
      <c r="T7" s="44" t="s">
        <v>2131</v>
      </c>
      <c r="X7" s="323"/>
      <c r="Y7" s="59"/>
      <c r="Z7" s="59"/>
      <c r="AA7" s="59"/>
      <c r="AB7" s="59"/>
      <c r="AC7" s="59"/>
      <c r="AD7" s="59"/>
      <c r="AE7" s="59"/>
    </row>
    <row r="8" spans="1:31" ht="15.6" customHeight="1">
      <c r="A8" s="60"/>
      <c r="B8" s="325"/>
      <c r="C8" s="61" t="s">
        <v>2132</v>
      </c>
      <c r="D8" s="62"/>
      <c r="E8" s="63">
        <f>TRUNC(E7*I8)</f>
        <v>0</v>
      </c>
      <c r="F8" s="64"/>
      <c r="G8" s="86" t="s">
        <v>2133</v>
      </c>
      <c r="H8" s="87" t="s">
        <v>2134</v>
      </c>
      <c r="I8" s="258">
        <v>0.182</v>
      </c>
      <c r="J8" s="89"/>
      <c r="K8" s="89"/>
      <c r="L8" s="90"/>
      <c r="M8" s="90"/>
      <c r="N8" s="90"/>
      <c r="O8" s="91"/>
      <c r="P8" s="92"/>
      <c r="Q8" s="70"/>
      <c r="S8" s="71">
        <f>E32+E34</f>
        <v>0</v>
      </c>
      <c r="T8" s="44" t="s">
        <v>2135</v>
      </c>
      <c r="X8" s="323"/>
      <c r="Y8" s="59"/>
      <c r="Z8" s="59"/>
      <c r="AA8" s="59"/>
      <c r="AB8" s="59"/>
      <c r="AC8" s="59"/>
      <c r="AD8" s="59"/>
      <c r="AE8" s="59"/>
    </row>
    <row r="9" spans="1:31" ht="15.6" customHeight="1">
      <c r="A9" s="60" t="s">
        <v>2136</v>
      </c>
      <c r="B9" s="325"/>
      <c r="C9" s="72" t="s">
        <v>2127</v>
      </c>
      <c r="D9" s="73"/>
      <c r="E9" s="74">
        <f>SUM(E7:E8)</f>
        <v>0</v>
      </c>
      <c r="F9" s="75"/>
      <c r="G9" s="93"/>
      <c r="H9" s="94"/>
      <c r="I9" s="95"/>
      <c r="J9" s="96"/>
      <c r="K9" s="96"/>
      <c r="L9" s="94"/>
      <c r="M9" s="94"/>
      <c r="N9" s="94"/>
      <c r="O9" s="97"/>
      <c r="P9" s="80"/>
      <c r="Q9" s="81"/>
      <c r="X9" s="323"/>
      <c r="Y9" s="59"/>
      <c r="Z9" s="59"/>
      <c r="AA9" s="59"/>
      <c r="AB9" s="59"/>
      <c r="AC9" s="59"/>
      <c r="AD9" s="59"/>
      <c r="AE9" s="59"/>
    </row>
    <row r="10" spans="1:31" ht="15.6" customHeight="1">
      <c r="A10" s="60"/>
      <c r="B10" s="47"/>
      <c r="C10" s="48" t="s">
        <v>2137</v>
      </c>
      <c r="D10" s="49"/>
      <c r="E10" s="50">
        <f>총괄표!N29</f>
        <v>0</v>
      </c>
      <c r="F10" s="51"/>
      <c r="G10" s="82"/>
      <c r="H10" s="83"/>
      <c r="I10" s="98"/>
      <c r="J10" s="99"/>
      <c r="K10" s="99"/>
      <c r="L10" s="83"/>
      <c r="M10" s="83"/>
      <c r="N10" s="83"/>
      <c r="O10" s="85"/>
      <c r="P10" s="56"/>
      <c r="Q10" s="57"/>
      <c r="X10" s="323"/>
      <c r="Y10" s="59"/>
      <c r="Z10" s="59"/>
      <c r="AA10" s="59"/>
      <c r="AB10" s="59"/>
      <c r="AC10" s="59"/>
      <c r="AD10" s="59"/>
      <c r="AE10" s="59"/>
    </row>
    <row r="11" spans="1:31" ht="15.6" customHeight="1">
      <c r="A11" s="60"/>
      <c r="B11" s="60"/>
      <c r="C11" s="61" t="s">
        <v>2138</v>
      </c>
      <c r="D11" s="62"/>
      <c r="E11" s="63">
        <f>TRUNC(E9*I11)</f>
        <v>0</v>
      </c>
      <c r="F11" s="64"/>
      <c r="G11" s="86" t="s">
        <v>2139</v>
      </c>
      <c r="H11" s="100" t="s">
        <v>2134</v>
      </c>
      <c r="I11" s="101">
        <v>3.56E-2</v>
      </c>
      <c r="J11" s="89"/>
      <c r="K11" s="89"/>
      <c r="L11" s="90"/>
      <c r="M11" s="90"/>
      <c r="N11" s="90"/>
      <c r="O11" s="102"/>
      <c r="P11" s="92"/>
      <c r="Q11" s="70"/>
      <c r="T11" s="58"/>
      <c r="X11" s="323"/>
      <c r="Y11" s="59"/>
      <c r="Z11" s="59"/>
      <c r="AA11" s="59"/>
      <c r="AB11" s="59"/>
      <c r="AC11" s="59"/>
      <c r="AD11" s="59"/>
      <c r="AE11" s="59"/>
    </row>
    <row r="12" spans="1:31" ht="15.6" customHeight="1">
      <c r="A12" s="60" t="s">
        <v>2140</v>
      </c>
      <c r="B12" s="60"/>
      <c r="C12" s="61" t="s">
        <v>2141</v>
      </c>
      <c r="D12" s="62"/>
      <c r="E12" s="63">
        <f>TRUNC(E9*I12)</f>
        <v>0</v>
      </c>
      <c r="F12" s="64"/>
      <c r="G12" s="86" t="s">
        <v>2139</v>
      </c>
      <c r="H12" s="100" t="s">
        <v>2134</v>
      </c>
      <c r="I12" s="101">
        <v>1.01E-2</v>
      </c>
      <c r="J12" s="103"/>
      <c r="K12" s="103"/>
      <c r="L12" s="90"/>
      <c r="M12" s="90"/>
      <c r="N12" s="90"/>
      <c r="O12" s="102"/>
      <c r="P12" s="92"/>
      <c r="Q12" s="70"/>
      <c r="X12" s="323"/>
      <c r="Y12" s="59"/>
      <c r="Z12" s="59"/>
      <c r="AA12" s="59"/>
      <c r="AB12" s="59"/>
      <c r="AC12" s="59"/>
      <c r="AD12" s="59"/>
      <c r="AE12" s="59"/>
    </row>
    <row r="13" spans="1:31" ht="15.6" customHeight="1">
      <c r="A13" s="60"/>
      <c r="B13" s="60" t="s">
        <v>2142</v>
      </c>
      <c r="C13" s="61" t="s">
        <v>2143</v>
      </c>
      <c r="D13" s="62"/>
      <c r="E13" s="63">
        <f>TRUNC(E7*I13)</f>
        <v>0</v>
      </c>
      <c r="F13" s="64"/>
      <c r="G13" s="86" t="s">
        <v>2133</v>
      </c>
      <c r="H13" s="100" t="s">
        <v>2134</v>
      </c>
      <c r="I13" s="104">
        <v>3.5950000000000003E-2</v>
      </c>
      <c r="J13" s="103"/>
      <c r="K13" s="103"/>
      <c r="L13" s="90"/>
      <c r="M13" s="90"/>
      <c r="N13" s="90"/>
      <c r="O13" s="102"/>
      <c r="P13" s="92"/>
      <c r="Q13" s="70"/>
      <c r="R13" s="44" t="s">
        <v>2144</v>
      </c>
      <c r="T13" s="58"/>
      <c r="X13" s="105"/>
      <c r="Y13" s="59"/>
      <c r="Z13" s="59"/>
      <c r="AA13" s="59"/>
      <c r="AB13" s="59"/>
      <c r="AC13" s="59"/>
      <c r="AD13" s="59"/>
      <c r="AE13" s="59"/>
    </row>
    <row r="14" spans="1:31" ht="15.6" customHeight="1">
      <c r="A14" s="60"/>
      <c r="B14" s="60"/>
      <c r="C14" s="61" t="s">
        <v>2145</v>
      </c>
      <c r="D14" s="62"/>
      <c r="E14" s="63">
        <f>TRUNC(E13*I14)</f>
        <v>0</v>
      </c>
      <c r="F14" s="64"/>
      <c r="G14" s="86" t="s">
        <v>2146</v>
      </c>
      <c r="H14" s="100" t="s">
        <v>2134</v>
      </c>
      <c r="I14" s="101">
        <v>0.13139999999999999</v>
      </c>
      <c r="J14" s="103"/>
      <c r="K14" s="103"/>
      <c r="L14" s="90"/>
      <c r="M14" s="90"/>
      <c r="N14" s="90"/>
      <c r="O14" s="102"/>
      <c r="P14" s="92"/>
      <c r="Q14" s="70"/>
      <c r="R14" s="44" t="s">
        <v>2144</v>
      </c>
      <c r="X14" s="105"/>
      <c r="Y14" s="59"/>
      <c r="Z14" s="59"/>
      <c r="AA14" s="59"/>
      <c r="AB14" s="59"/>
      <c r="AC14" s="59"/>
      <c r="AD14" s="59"/>
      <c r="AE14" s="59"/>
    </row>
    <row r="15" spans="1:31" ht="15.6" customHeight="1">
      <c r="A15" s="60"/>
      <c r="B15" s="60"/>
      <c r="C15" s="61" t="s">
        <v>2147</v>
      </c>
      <c r="D15" s="62"/>
      <c r="E15" s="63">
        <f>TRUNC(E7*I15)</f>
        <v>0</v>
      </c>
      <c r="F15" s="64"/>
      <c r="G15" s="86" t="s">
        <v>2133</v>
      </c>
      <c r="H15" s="100" t="s">
        <v>2134</v>
      </c>
      <c r="I15" s="101">
        <v>4.7500000000000001E-2</v>
      </c>
      <c r="J15" s="103"/>
      <c r="K15" s="103"/>
      <c r="L15" s="90"/>
      <c r="M15" s="90"/>
      <c r="N15" s="90"/>
      <c r="O15" s="102"/>
      <c r="P15" s="92"/>
      <c r="Q15" s="70"/>
      <c r="R15" s="44" t="s">
        <v>2144</v>
      </c>
      <c r="X15" s="105"/>
      <c r="Y15" s="59"/>
      <c r="Z15" s="59"/>
      <c r="AA15" s="59"/>
      <c r="AB15" s="59"/>
      <c r="AC15" s="59"/>
      <c r="AD15" s="59"/>
      <c r="AE15" s="59"/>
    </row>
    <row r="16" spans="1:31" ht="15.6" customHeight="1">
      <c r="A16" s="60" t="s">
        <v>2148</v>
      </c>
      <c r="B16" s="60"/>
      <c r="C16" s="61" t="s">
        <v>2149</v>
      </c>
      <c r="D16" s="62"/>
      <c r="E16" s="63">
        <f>TRUNC(E7*I16)</f>
        <v>0</v>
      </c>
      <c r="F16" s="64"/>
      <c r="G16" s="86" t="s">
        <v>2133</v>
      </c>
      <c r="H16" s="87" t="s">
        <v>2134</v>
      </c>
      <c r="I16" s="88">
        <v>2.3E-2</v>
      </c>
      <c r="J16" s="103"/>
      <c r="K16" s="103"/>
      <c r="L16" s="90"/>
      <c r="M16" s="90"/>
      <c r="N16" s="90"/>
      <c r="O16" s="102"/>
      <c r="P16" s="92"/>
      <c r="Q16" s="70"/>
      <c r="R16" s="44" t="s">
        <v>2150</v>
      </c>
      <c r="T16" s="58"/>
      <c r="X16" s="59"/>
      <c r="Y16" s="59"/>
      <c r="Z16" s="59"/>
      <c r="AA16" s="59"/>
      <c r="AB16" s="59"/>
      <c r="AC16" s="59"/>
      <c r="AD16" s="59"/>
      <c r="AE16" s="59"/>
    </row>
    <row r="17" spans="1:31" ht="15.6" customHeight="1">
      <c r="A17" s="60"/>
      <c r="B17" s="60"/>
      <c r="C17" s="61" t="s">
        <v>2151</v>
      </c>
      <c r="D17" s="62"/>
      <c r="E17" s="63">
        <f>MIN(E18,E19)</f>
        <v>0</v>
      </c>
      <c r="F17" s="64"/>
      <c r="G17" s="86"/>
      <c r="H17" s="87"/>
      <c r="I17" s="106"/>
      <c r="J17" s="103"/>
      <c r="K17" s="103"/>
      <c r="L17" s="107"/>
      <c r="M17" s="107"/>
      <c r="N17" s="107"/>
      <c r="O17" s="108"/>
      <c r="P17" s="69"/>
      <c r="Q17" s="109" t="s">
        <v>2152</v>
      </c>
      <c r="R17" s="44" t="s">
        <v>2153</v>
      </c>
      <c r="X17" s="59"/>
      <c r="Y17" s="59"/>
      <c r="Z17" s="59"/>
      <c r="AA17" s="59"/>
      <c r="AB17" s="59"/>
      <c r="AC17" s="59"/>
      <c r="AD17" s="59"/>
      <c r="AE17" s="59"/>
    </row>
    <row r="18" spans="1:31" ht="15.6" customHeight="1">
      <c r="A18" s="60"/>
      <c r="B18" s="60"/>
      <c r="C18" s="61" t="s">
        <v>2154</v>
      </c>
      <c r="D18" s="62"/>
      <c r="E18" s="63">
        <f>(TRUNC((E6+E7)*I18+K18)*M18)</f>
        <v>0</v>
      </c>
      <c r="F18" s="64"/>
      <c r="G18" s="86" t="s">
        <v>2155</v>
      </c>
      <c r="H18" s="87" t="s">
        <v>2134</v>
      </c>
      <c r="I18" s="106">
        <v>3.1099999999999999E-2</v>
      </c>
      <c r="J18" s="103" t="s">
        <v>2156</v>
      </c>
      <c r="K18" s="110">
        <v>0</v>
      </c>
      <c r="L18" s="111" t="s">
        <v>2157</v>
      </c>
      <c r="M18" s="112">
        <v>1.2</v>
      </c>
      <c r="N18" s="111"/>
      <c r="O18" s="110"/>
      <c r="P18" s="113"/>
      <c r="Q18" s="114"/>
      <c r="X18" s="59"/>
      <c r="Y18" s="59"/>
      <c r="Z18" s="59"/>
      <c r="AA18" s="59"/>
      <c r="AB18" s="59"/>
      <c r="AC18" s="59"/>
      <c r="AD18" s="59"/>
      <c r="AE18" s="59"/>
    </row>
    <row r="19" spans="1:31" ht="15.6" customHeight="1">
      <c r="A19" s="60" t="s">
        <v>2158</v>
      </c>
      <c r="B19" s="60"/>
      <c r="C19" s="61" t="s">
        <v>2159</v>
      </c>
      <c r="D19" s="62"/>
      <c r="E19" s="63">
        <f>TRUNC((E6+E7+E34/1.1)*I19)+K19</f>
        <v>0</v>
      </c>
      <c r="F19" s="64"/>
      <c r="G19" s="86" t="s">
        <v>2160</v>
      </c>
      <c r="H19" s="87" t="s">
        <v>2134</v>
      </c>
      <c r="I19" s="106">
        <v>3.1099999999999999E-2</v>
      </c>
      <c r="J19" s="103" t="s">
        <v>2156</v>
      </c>
      <c r="K19" s="110">
        <v>0</v>
      </c>
      <c r="L19" s="87"/>
      <c r="M19" s="326"/>
      <c r="N19" s="327"/>
      <c r="O19" s="327"/>
      <c r="P19" s="69"/>
      <c r="Q19" s="114"/>
      <c r="T19" s="58"/>
      <c r="X19" s="59"/>
      <c r="Y19" s="59"/>
      <c r="Z19" s="59"/>
      <c r="AA19" s="59"/>
      <c r="AB19" s="59"/>
      <c r="AC19" s="59"/>
      <c r="AD19" s="59"/>
      <c r="AE19" s="59"/>
    </row>
    <row r="20" spans="1:31" ht="15.6" customHeight="1">
      <c r="A20" s="60"/>
      <c r="B20" s="60"/>
      <c r="C20" s="61" t="s">
        <v>2161</v>
      </c>
      <c r="D20" s="62"/>
      <c r="E20" s="63">
        <f>TRUNC((E6+E9)*I20)</f>
        <v>0</v>
      </c>
      <c r="F20" s="64"/>
      <c r="G20" s="86" t="s">
        <v>2162</v>
      </c>
      <c r="H20" s="87" t="s">
        <v>2134</v>
      </c>
      <c r="I20" s="258">
        <v>5.5E-2</v>
      </c>
      <c r="J20" s="89"/>
      <c r="K20" s="89"/>
      <c r="L20" s="107"/>
      <c r="M20" s="107"/>
      <c r="N20" s="107"/>
      <c r="O20" s="108"/>
      <c r="P20" s="92"/>
      <c r="Q20" s="70"/>
      <c r="X20" s="59"/>
      <c r="Y20" s="59"/>
      <c r="Z20" s="59"/>
      <c r="AA20" s="59"/>
      <c r="AB20" s="59"/>
      <c r="AC20" s="59"/>
      <c r="AD20" s="59"/>
      <c r="AE20" s="59"/>
    </row>
    <row r="21" spans="1:31" ht="15.6" customHeight="1">
      <c r="A21" s="60"/>
      <c r="B21" s="60"/>
      <c r="C21" s="61" t="s">
        <v>2163</v>
      </c>
      <c r="D21" s="62"/>
      <c r="E21" s="63">
        <f>TRUNC((E6+E7+E10)*I21)</f>
        <v>0</v>
      </c>
      <c r="F21" s="64"/>
      <c r="G21" s="86"/>
      <c r="H21" s="87"/>
      <c r="I21" s="88"/>
      <c r="J21" s="89"/>
      <c r="K21" s="89"/>
      <c r="L21" s="107"/>
      <c r="M21" s="107"/>
      <c r="N21" s="107"/>
      <c r="O21" s="108"/>
      <c r="P21" s="92"/>
      <c r="Q21" s="70"/>
      <c r="X21" s="59"/>
      <c r="Y21" s="59"/>
      <c r="Z21" s="59"/>
      <c r="AA21" s="59"/>
      <c r="AB21" s="59"/>
      <c r="AC21" s="59"/>
      <c r="AD21" s="59"/>
      <c r="AE21" s="59"/>
    </row>
    <row r="22" spans="1:31" ht="15.6" customHeight="1">
      <c r="A22" s="60"/>
      <c r="B22" s="60" t="s">
        <v>2164</v>
      </c>
      <c r="C22" s="61" t="s">
        <v>2165</v>
      </c>
      <c r="D22" s="62"/>
      <c r="E22" s="63">
        <f>TRUNC((E6+E7+E10)*I22)</f>
        <v>0</v>
      </c>
      <c r="F22" s="64"/>
      <c r="G22" s="86"/>
      <c r="H22" s="87"/>
      <c r="I22" s="115"/>
      <c r="J22" s="116"/>
      <c r="K22" s="116"/>
      <c r="L22" s="90"/>
      <c r="M22" s="90"/>
      <c r="N22" s="90"/>
      <c r="O22" s="102"/>
      <c r="P22" s="92"/>
      <c r="Q22" s="117"/>
      <c r="X22" s="59"/>
      <c r="Y22" s="59"/>
      <c r="Z22" s="59"/>
      <c r="AA22" s="59"/>
      <c r="AB22" s="59"/>
      <c r="AC22" s="59"/>
      <c r="AD22" s="59"/>
      <c r="AE22" s="59"/>
    </row>
    <row r="23" spans="1:31" ht="15.6" customHeight="1">
      <c r="A23" s="60"/>
      <c r="B23" s="60"/>
      <c r="C23" s="61" t="s">
        <v>2166</v>
      </c>
      <c r="D23" s="62"/>
      <c r="E23" s="63">
        <f>TRUNC(E9*I23)</f>
        <v>0</v>
      </c>
      <c r="F23" s="64"/>
      <c r="G23" s="86" t="s">
        <v>5</v>
      </c>
      <c r="H23" s="87" t="s">
        <v>2134</v>
      </c>
      <c r="I23" s="115">
        <v>6.0000000000000002E-5</v>
      </c>
      <c r="J23" s="89"/>
      <c r="K23" s="89"/>
      <c r="L23" s="107"/>
      <c r="M23" s="107"/>
      <c r="N23" s="107"/>
      <c r="O23" s="108"/>
      <c r="P23" s="92"/>
      <c r="Q23" s="70"/>
      <c r="X23" s="59"/>
      <c r="Y23" s="59"/>
      <c r="Z23" s="59"/>
      <c r="AA23" s="59"/>
      <c r="AB23" s="59"/>
      <c r="AC23" s="59"/>
      <c r="AD23" s="59"/>
      <c r="AE23" s="59"/>
    </row>
    <row r="24" spans="1:31" ht="15.6" customHeight="1">
      <c r="A24" s="60"/>
      <c r="B24" s="60"/>
      <c r="C24" s="61" t="s">
        <v>2167</v>
      </c>
      <c r="D24" s="62"/>
      <c r="E24" s="63">
        <f>TRUNC(E9*I24)</f>
        <v>0</v>
      </c>
      <c r="F24" s="64"/>
      <c r="G24" s="86" t="s">
        <v>5</v>
      </c>
      <c r="H24" s="87" t="s">
        <v>2134</v>
      </c>
      <c r="I24" s="106">
        <v>8.9999999999999998E-4</v>
      </c>
      <c r="J24" s="89"/>
      <c r="K24" s="89"/>
      <c r="L24" s="107"/>
      <c r="M24" s="107"/>
      <c r="N24" s="107"/>
      <c r="O24" s="108"/>
      <c r="P24" s="92"/>
      <c r="Q24" s="70"/>
      <c r="X24" s="59"/>
      <c r="Y24" s="59"/>
      <c r="Z24" s="59"/>
      <c r="AA24" s="59"/>
      <c r="AB24" s="59"/>
      <c r="AC24" s="59"/>
      <c r="AD24" s="59"/>
      <c r="AE24" s="59"/>
    </row>
    <row r="25" spans="1:31" ht="15.6" customHeight="1">
      <c r="A25" s="60"/>
      <c r="B25" s="118"/>
      <c r="C25" s="72" t="s">
        <v>2127</v>
      </c>
      <c r="D25" s="73"/>
      <c r="E25" s="74">
        <f>SUM(E10:E17,E20:E24)</f>
        <v>0</v>
      </c>
      <c r="F25" s="75"/>
      <c r="G25" s="93"/>
      <c r="H25" s="94"/>
      <c r="I25" s="95"/>
      <c r="J25" s="96"/>
      <c r="K25" s="96"/>
      <c r="L25" s="94"/>
      <c r="M25" s="94"/>
      <c r="N25" s="94"/>
      <c r="O25" s="119"/>
      <c r="P25" s="80"/>
      <c r="Q25" s="81"/>
      <c r="S25" s="71"/>
      <c r="X25" s="59"/>
      <c r="Y25" s="59"/>
      <c r="Z25" s="59"/>
      <c r="AA25" s="59"/>
      <c r="AB25" s="59"/>
      <c r="AC25" s="59"/>
      <c r="AD25" s="59"/>
      <c r="AE25" s="59"/>
    </row>
    <row r="26" spans="1:31" ht="15.6" customHeight="1">
      <c r="A26" s="120"/>
      <c r="B26" s="328" t="s">
        <v>2168</v>
      </c>
      <c r="C26" s="329"/>
      <c r="D26" s="121"/>
      <c r="E26" s="122">
        <f>E6+E9+E25</f>
        <v>0</v>
      </c>
      <c r="F26" s="123"/>
      <c r="G26" s="124"/>
      <c r="H26" s="125"/>
      <c r="I26" s="126"/>
      <c r="J26" s="127"/>
      <c r="K26" s="127"/>
      <c r="L26" s="125"/>
      <c r="M26" s="125"/>
      <c r="N26" s="125"/>
      <c r="O26" s="128"/>
      <c r="P26" s="129"/>
      <c r="Q26" s="130"/>
      <c r="X26" s="59"/>
      <c r="Y26" s="59"/>
      <c r="Z26" s="59"/>
      <c r="AA26" s="59"/>
      <c r="AB26" s="59"/>
      <c r="AC26" s="59"/>
      <c r="AD26" s="59"/>
      <c r="AE26" s="59"/>
    </row>
    <row r="27" spans="1:31" ht="15.6" customHeight="1">
      <c r="A27" s="333" t="s">
        <v>2169</v>
      </c>
      <c r="B27" s="328"/>
      <c r="C27" s="329"/>
      <c r="D27" s="121"/>
      <c r="E27" s="122">
        <f>TRUNC(E26*I27)</f>
        <v>0</v>
      </c>
      <c r="F27" s="123"/>
      <c r="G27" s="124" t="s">
        <v>2168</v>
      </c>
      <c r="H27" s="125" t="s">
        <v>2134</v>
      </c>
      <c r="I27" s="126">
        <v>6.5000000000000002E-2</v>
      </c>
      <c r="J27" s="127"/>
      <c r="K27" s="127"/>
      <c r="L27" s="131"/>
      <c r="M27" s="131"/>
      <c r="N27" s="131"/>
      <c r="O27" s="128"/>
      <c r="P27" s="132"/>
      <c r="Q27" s="130"/>
      <c r="X27" s="59"/>
      <c r="Y27" s="59"/>
      <c r="Z27" s="59"/>
      <c r="AA27" s="59"/>
      <c r="AB27" s="59"/>
      <c r="AC27" s="59"/>
      <c r="AD27" s="59"/>
      <c r="AE27" s="59"/>
    </row>
    <row r="28" spans="1:31" ht="15.6" customHeight="1">
      <c r="A28" s="333" t="s">
        <v>2170</v>
      </c>
      <c r="B28" s="328"/>
      <c r="C28" s="329"/>
      <c r="D28" s="121"/>
      <c r="E28" s="122">
        <f>TRUNC((E9+E25+E27)*I28)</f>
        <v>0</v>
      </c>
      <c r="F28" s="123"/>
      <c r="G28" s="124" t="s">
        <v>2171</v>
      </c>
      <c r="H28" s="125" t="s">
        <v>2134</v>
      </c>
      <c r="I28" s="126">
        <v>0.15</v>
      </c>
      <c r="J28" s="127"/>
      <c r="K28" s="127"/>
      <c r="L28" s="133"/>
      <c r="M28" s="133"/>
      <c r="N28" s="133"/>
      <c r="O28" s="134"/>
      <c r="P28" s="132"/>
      <c r="Q28" s="135">
        <f>Q25-MOD(SUM(E26:E27)+INT((SUM(E26:E27)-E6)*I28+Q26/100),10000)</f>
        <v>0</v>
      </c>
      <c r="X28" s="59"/>
      <c r="Y28" s="59"/>
      <c r="Z28" s="59"/>
      <c r="AA28" s="59"/>
      <c r="AB28" s="59"/>
      <c r="AC28" s="59"/>
      <c r="AD28" s="59"/>
      <c r="AE28" s="59"/>
    </row>
    <row r="29" spans="1:31" ht="15.6" customHeight="1">
      <c r="A29" s="333" t="s">
        <v>2172</v>
      </c>
      <c r="B29" s="328"/>
      <c r="C29" s="329"/>
      <c r="D29" s="121"/>
      <c r="E29" s="122">
        <f>SUM(E26:E28)</f>
        <v>0</v>
      </c>
      <c r="F29" s="123"/>
      <c r="G29" s="124"/>
      <c r="H29" s="125"/>
      <c r="I29" s="126"/>
      <c r="J29" s="127"/>
      <c r="K29" s="127"/>
      <c r="L29" s="125"/>
      <c r="M29" s="125"/>
      <c r="N29" s="125"/>
      <c r="O29" s="137"/>
      <c r="P29" s="129"/>
      <c r="Q29" s="130"/>
      <c r="X29" s="59"/>
      <c r="Y29" s="59"/>
      <c r="Z29" s="59"/>
      <c r="AA29" s="59"/>
      <c r="AB29" s="59"/>
      <c r="AC29" s="59"/>
      <c r="AD29" s="59"/>
      <c r="AE29" s="59"/>
    </row>
    <row r="30" spans="1:31" ht="15.6" customHeight="1">
      <c r="A30" s="333" t="s">
        <v>2271</v>
      </c>
      <c r="B30" s="328"/>
      <c r="C30" s="329"/>
      <c r="D30" s="121"/>
      <c r="E30" s="138">
        <f>TRUNC((E29+E34)*I30, -2)</f>
        <v>0</v>
      </c>
      <c r="F30" s="139"/>
      <c r="G30" s="140" t="s">
        <v>2272</v>
      </c>
      <c r="H30" s="141" t="s">
        <v>2134</v>
      </c>
      <c r="I30" s="256">
        <v>2.6476999999999998E-3</v>
      </c>
      <c r="J30" s="142"/>
      <c r="K30" s="257" t="s">
        <v>2273</v>
      </c>
      <c r="L30" s="141"/>
      <c r="M30" s="141"/>
      <c r="N30" s="141"/>
      <c r="O30" s="137"/>
      <c r="P30" s="143"/>
      <c r="Q30" s="135" t="s">
        <v>2274</v>
      </c>
      <c r="S30" s="144" t="s">
        <v>2173</v>
      </c>
    </row>
    <row r="31" spans="1:31" ht="15.6" customHeight="1">
      <c r="A31" s="333" t="s">
        <v>2174</v>
      </c>
      <c r="B31" s="328"/>
      <c r="C31" s="329"/>
      <c r="D31" s="121"/>
      <c r="E31" s="122">
        <f>TRUNC((E29+E30)*I31)</f>
        <v>0</v>
      </c>
      <c r="F31" s="123"/>
      <c r="G31" s="124" t="s">
        <v>2175</v>
      </c>
      <c r="H31" s="125" t="s">
        <v>2134</v>
      </c>
      <c r="I31" s="145">
        <v>0.1</v>
      </c>
      <c r="J31" s="146"/>
      <c r="K31" s="146"/>
      <c r="L31" s="131"/>
      <c r="M31" s="131"/>
      <c r="N31" s="131"/>
      <c r="O31" s="137"/>
      <c r="P31" s="132"/>
      <c r="Q31" s="130"/>
      <c r="S31" s="147" t="s">
        <v>2176</v>
      </c>
    </row>
    <row r="32" spans="1:31" ht="15.6" customHeight="1">
      <c r="A32" s="330" t="s">
        <v>2177</v>
      </c>
      <c r="B32" s="331"/>
      <c r="C32" s="332"/>
      <c r="D32" s="121"/>
      <c r="E32" s="148">
        <f>ROUNDDOWN((E29+E30+E31),-3)</f>
        <v>0</v>
      </c>
      <c r="F32" s="123"/>
      <c r="G32" s="124"/>
      <c r="H32" s="125"/>
      <c r="I32" s="149"/>
      <c r="J32" s="149"/>
      <c r="K32" s="149"/>
      <c r="L32" s="125"/>
      <c r="M32" s="125"/>
      <c r="N32" s="125"/>
      <c r="O32" s="137"/>
      <c r="P32" s="129"/>
      <c r="Q32" s="130"/>
    </row>
    <row r="33" spans="1:19" ht="15.6" customHeight="1">
      <c r="A33" s="334" t="s">
        <v>2178</v>
      </c>
      <c r="B33" s="335"/>
      <c r="C33" s="336"/>
      <c r="D33" s="121"/>
      <c r="E33" s="150">
        <f>총괄표!P31</f>
        <v>0</v>
      </c>
      <c r="F33" s="123"/>
      <c r="G33" s="124" t="s">
        <v>2179</v>
      </c>
      <c r="H33" s="125"/>
      <c r="I33" s="149"/>
      <c r="J33" s="149"/>
      <c r="K33" s="149"/>
      <c r="L33" s="125"/>
      <c r="M33" s="125"/>
      <c r="N33" s="125"/>
      <c r="O33" s="137"/>
      <c r="P33" s="129"/>
      <c r="Q33" s="135"/>
    </row>
    <row r="34" spans="1:19" ht="15.6" customHeight="1">
      <c r="A34" s="334" t="s">
        <v>2180</v>
      </c>
      <c r="B34" s="335"/>
      <c r="C34" s="336"/>
      <c r="D34" s="121"/>
      <c r="E34" s="150">
        <f>총괄표!P32</f>
        <v>0</v>
      </c>
      <c r="F34" s="123"/>
      <c r="G34" s="124" t="s">
        <v>2179</v>
      </c>
      <c r="H34" s="125"/>
      <c r="I34" s="149"/>
      <c r="J34" s="149"/>
      <c r="K34" s="149"/>
      <c r="L34" s="125"/>
      <c r="M34" s="125"/>
      <c r="N34" s="125"/>
      <c r="O34" s="137"/>
      <c r="P34" s="129"/>
      <c r="Q34" s="135"/>
    </row>
    <row r="35" spans="1:19" ht="15.6" customHeight="1">
      <c r="A35" s="333" t="s">
        <v>2181</v>
      </c>
      <c r="B35" s="328"/>
      <c r="C35" s="329"/>
      <c r="D35" s="121"/>
      <c r="E35" s="148">
        <f>ROUNDUP((E33+E34),-3)</f>
        <v>0</v>
      </c>
      <c r="F35" s="123"/>
      <c r="G35" s="124"/>
      <c r="H35" s="125"/>
      <c r="I35" s="149"/>
      <c r="J35" s="149"/>
      <c r="K35" s="149"/>
      <c r="L35" s="125"/>
      <c r="M35" s="125"/>
      <c r="N35" s="125"/>
      <c r="O35" s="137"/>
      <c r="P35" s="129"/>
      <c r="Q35" s="135" t="s">
        <v>2182</v>
      </c>
    </row>
    <row r="36" spans="1:19" ht="15.6" customHeight="1">
      <c r="A36" s="333" t="s">
        <v>2183</v>
      </c>
      <c r="B36" s="328"/>
      <c r="C36" s="329"/>
      <c r="D36" s="121"/>
      <c r="E36" s="151">
        <f>한전불입금및사용전검사비!J84+'한전불입금및사용전검사비(전기차)'!J84</f>
        <v>64671000</v>
      </c>
      <c r="F36" s="139"/>
      <c r="G36" s="140" t="s">
        <v>2179</v>
      </c>
      <c r="H36" s="141"/>
      <c r="I36" s="152"/>
      <c r="J36" s="152"/>
      <c r="K36" s="152"/>
      <c r="L36" s="141"/>
      <c r="M36" s="141"/>
      <c r="N36" s="141"/>
      <c r="O36" s="137"/>
      <c r="P36" s="143"/>
      <c r="Q36" s="135"/>
    </row>
    <row r="37" spans="1:19" ht="15.6" hidden="1" customHeight="1">
      <c r="A37" s="333" t="s">
        <v>2184</v>
      </c>
      <c r="B37" s="328"/>
      <c r="C37" s="329"/>
      <c r="D37" s="121"/>
      <c r="E37" s="148"/>
      <c r="F37" s="123"/>
      <c r="G37" s="140" t="s">
        <v>2179</v>
      </c>
      <c r="H37" s="125"/>
      <c r="I37" s="149"/>
      <c r="J37" s="149"/>
      <c r="K37" s="149"/>
      <c r="L37" s="125"/>
      <c r="M37" s="125"/>
      <c r="N37" s="125"/>
      <c r="O37" s="137"/>
      <c r="P37" s="129"/>
      <c r="Q37" s="135"/>
      <c r="R37" s="136"/>
    </row>
    <row r="38" spans="1:19" ht="15.6" customHeight="1">
      <c r="A38" s="330" t="s">
        <v>2185</v>
      </c>
      <c r="B38" s="331"/>
      <c r="C38" s="332"/>
      <c r="D38" s="121"/>
      <c r="E38" s="153">
        <f>E32+E35+E36+E37</f>
        <v>64671000</v>
      </c>
      <c r="F38" s="123"/>
      <c r="G38" s="154"/>
      <c r="H38" s="155"/>
      <c r="I38" s="156"/>
      <c r="J38" s="156"/>
      <c r="K38" s="156"/>
      <c r="L38" s="155"/>
      <c r="M38" s="155"/>
      <c r="N38" s="155"/>
      <c r="O38" s="157"/>
      <c r="P38" s="129"/>
      <c r="Q38" s="130"/>
      <c r="S38" s="158"/>
    </row>
    <row r="39" spans="1:19" ht="16.350000000000001" customHeight="1">
      <c r="A39" s="159"/>
      <c r="B39" s="159"/>
      <c r="C39" s="159"/>
      <c r="D39" s="159"/>
      <c r="E39" s="160"/>
      <c r="F39" s="160"/>
      <c r="G39" s="161"/>
      <c r="H39" s="162"/>
      <c r="I39" s="162"/>
      <c r="J39" s="162"/>
      <c r="K39" s="162"/>
      <c r="L39" s="162"/>
      <c r="M39" s="162"/>
      <c r="N39" s="162"/>
      <c r="O39" s="163"/>
      <c r="P39" s="162"/>
      <c r="Q39" s="163"/>
      <c r="S39" s="71" t="s">
        <v>2</v>
      </c>
    </row>
    <row r="40" spans="1:19" s="164" customFormat="1" ht="16.5" customHeight="1">
      <c r="O40" s="165" t="s">
        <v>2186</v>
      </c>
      <c r="P40" s="166"/>
      <c r="Q40" s="167" t="e">
        <f>E32/SUM(E3,E7,E10)</f>
        <v>#DIV/0!</v>
      </c>
    </row>
    <row r="41" spans="1:19" s="164" customFormat="1" ht="16.5" customHeight="1"/>
    <row r="42" spans="1:19" s="164" customFormat="1" ht="16.5" customHeight="1"/>
    <row r="43" spans="1:19" s="164" customFormat="1" ht="16.5" customHeight="1"/>
    <row r="44" spans="1:19" s="164" customFormat="1" ht="16.5" customHeight="1"/>
    <row r="45" spans="1:19" s="164" customFormat="1" ht="16.5" customHeight="1"/>
    <row r="46" spans="1:19" s="164" customFormat="1" ht="16.5" customHeight="1"/>
    <row r="47" spans="1:19" s="164" customFormat="1" ht="16.5" customHeight="1"/>
    <row r="48" spans="1:19" ht="16.5" customHeight="1"/>
    <row r="49" ht="16.5" customHeight="1"/>
  </sheetData>
  <mergeCells count="23">
    <mergeCell ref="B3:B6"/>
    <mergeCell ref="A1:B1"/>
    <mergeCell ref="C1:G1"/>
    <mergeCell ref="I1:Q1"/>
    <mergeCell ref="A2:C2"/>
    <mergeCell ref="D2:F2"/>
    <mergeCell ref="G2:P2"/>
    <mergeCell ref="X3:X12"/>
    <mergeCell ref="B7:B9"/>
    <mergeCell ref="M19:O19"/>
    <mergeCell ref="B26:C26"/>
    <mergeCell ref="A38:C38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7:C27"/>
  </mergeCells>
  <phoneticPr fontId="2" type="noConversion"/>
  <hyperlinks>
    <hyperlink ref="S31" r:id="rId1" xr:uid="{00000000-0004-0000-0100-000000000000}"/>
  </hyperlinks>
  <printOptions horizontalCentered="1"/>
  <pageMargins left="0.73" right="0.34" top="0.91" bottom="0.22" header="0.51" footer="0.19"/>
  <pageSetup paperSize="9" scale="83" orientation="landscape" verticalDpi="360" r:id="rId2"/>
  <headerFooter alignWithMargins="0">
    <oddHeader>&amp;C&amp;"굴림,굵게"&amp;16공    사    원    가    계    산    서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85"/>
  <sheetViews>
    <sheetView showZeros="0" view="pageBreakPreview" topLeftCell="D1" zoomScaleNormal="100" zoomScaleSheetLayoutView="100" workbookViewId="0">
      <pane ySplit="3" topLeftCell="A122" activePane="bottomLeft" state="frozen"/>
      <selection activeCell="D14" sqref="D14"/>
      <selection pane="bottomLeft" activeCell="P32" sqref="P32"/>
    </sheetView>
  </sheetViews>
  <sheetFormatPr defaultRowHeight="20.45" customHeight="1"/>
  <cols>
    <col min="1" max="1" width="5.77734375" style="2" hidden="1" customWidth="1"/>
    <col min="2" max="2" width="6.5546875" style="13" hidden="1" customWidth="1"/>
    <col min="3" max="3" width="13.6640625" style="13" hidden="1" customWidth="1"/>
    <col min="4" max="4" width="36.21875" style="13" customWidth="1"/>
    <col min="5" max="5" width="9.109375" style="2" hidden="1" customWidth="1"/>
    <col min="6" max="6" width="4.21875" style="18" customWidth="1"/>
    <col min="7" max="7" width="4.6640625" style="23" customWidth="1"/>
    <col min="8" max="8" width="13" style="23" customWidth="1"/>
    <col min="9" max="9" width="13.109375" style="23" customWidth="1"/>
    <col min="10" max="10" width="5.109375" style="23" hidden="1" customWidth="1"/>
    <col min="11" max="11" width="11.21875" style="23" bestFit="1" customWidth="1"/>
    <col min="12" max="12" width="11.5546875" style="23" customWidth="1"/>
    <col min="13" max="14" width="9.44140625" style="23" customWidth="1"/>
    <col min="15" max="15" width="8.77734375" style="23" hidden="1" customWidth="1"/>
    <col min="16" max="16" width="13.21875" style="23" customWidth="1"/>
    <col min="17" max="17" width="10.44140625" style="13" customWidth="1"/>
    <col min="18" max="16384" width="8.88671875" style="2"/>
  </cols>
  <sheetData>
    <row r="1" spans="1:27" ht="20.45" customHeight="1">
      <c r="A1" s="2" t="s">
        <v>2091</v>
      </c>
      <c r="B1" s="13" t="s">
        <v>2107</v>
      </c>
      <c r="D1" s="341" t="s">
        <v>2046</v>
      </c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AA1" s="2" t="s">
        <v>107</v>
      </c>
    </row>
    <row r="2" spans="1:27" s="14" customFormat="1" ht="20.45" customHeight="1">
      <c r="A2" s="343" t="s">
        <v>39</v>
      </c>
      <c r="B2" s="343" t="s">
        <v>23</v>
      </c>
      <c r="C2" s="343" t="s">
        <v>30</v>
      </c>
      <c r="D2" s="344" t="s">
        <v>44</v>
      </c>
      <c r="E2" s="345" t="s">
        <v>24</v>
      </c>
      <c r="F2" s="345" t="s">
        <v>0</v>
      </c>
      <c r="G2" s="340" t="s">
        <v>1</v>
      </c>
      <c r="H2" s="340" t="s">
        <v>25</v>
      </c>
      <c r="I2" s="340"/>
      <c r="J2" s="340" t="s">
        <v>26</v>
      </c>
      <c r="K2" s="340"/>
      <c r="L2" s="340"/>
      <c r="M2" s="340" t="s">
        <v>27</v>
      </c>
      <c r="N2" s="340"/>
      <c r="O2" s="38"/>
      <c r="P2" s="340" t="s">
        <v>31</v>
      </c>
      <c r="Q2" s="344" t="s">
        <v>29</v>
      </c>
    </row>
    <row r="3" spans="1:27" s="14" customFormat="1" ht="20.45" customHeight="1">
      <c r="A3" s="343"/>
      <c r="B3" s="343"/>
      <c r="C3" s="343"/>
      <c r="D3" s="344"/>
      <c r="E3" s="345"/>
      <c r="F3" s="345"/>
      <c r="G3" s="340"/>
      <c r="H3" s="38" t="s">
        <v>32</v>
      </c>
      <c r="I3" s="38" t="s">
        <v>33</v>
      </c>
      <c r="J3" s="38" t="s">
        <v>1</v>
      </c>
      <c r="K3" s="38" t="s">
        <v>32</v>
      </c>
      <c r="L3" s="38" t="s">
        <v>33</v>
      </c>
      <c r="M3" s="38" t="s">
        <v>34</v>
      </c>
      <c r="N3" s="38" t="s">
        <v>33</v>
      </c>
      <c r="O3" s="38" t="s">
        <v>35</v>
      </c>
      <c r="P3" s="340"/>
      <c r="Q3" s="344"/>
    </row>
    <row r="4" spans="1:27" ht="20.45" customHeight="1">
      <c r="B4" s="13" t="s">
        <v>982</v>
      </c>
      <c r="D4" s="346" t="s">
        <v>2265</v>
      </c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8"/>
    </row>
    <row r="5" spans="1:27" ht="20.45" customHeight="1">
      <c r="B5" s="13" t="s">
        <v>2093</v>
      </c>
      <c r="D5" s="12" t="s">
        <v>2094</v>
      </c>
      <c r="E5" s="15"/>
      <c r="F5" s="19" t="s">
        <v>567</v>
      </c>
      <c r="G5" s="25">
        <v>1</v>
      </c>
      <c r="H5" s="25">
        <f>총괄표!I81</f>
        <v>0</v>
      </c>
      <c r="I5" s="25">
        <f>G5*H5</f>
        <v>0</v>
      </c>
      <c r="J5" s="25"/>
      <c r="K5" s="25">
        <f>총괄표!L81</f>
        <v>0</v>
      </c>
      <c r="L5" s="25">
        <f>G5*K5</f>
        <v>0</v>
      </c>
      <c r="M5" s="25">
        <f>총괄표!N81</f>
        <v>0</v>
      </c>
      <c r="N5" s="25">
        <f>G5*M5</f>
        <v>0</v>
      </c>
      <c r="O5" s="25" t="str">
        <f>IF((H5+K5+M5)=0, "", (H5+K5+M5))</f>
        <v/>
      </c>
      <c r="P5" s="25">
        <f>SUM(I5,L5,N5)</f>
        <v>0</v>
      </c>
      <c r="Q5" s="12" t="s">
        <v>2</v>
      </c>
    </row>
    <row r="6" spans="1:27" ht="20.45" customHeight="1">
      <c r="D6" s="12"/>
      <c r="E6" s="15"/>
      <c r="F6" s="19"/>
      <c r="G6" s="25"/>
      <c r="H6" s="25"/>
      <c r="I6" s="25"/>
      <c r="J6" s="25"/>
      <c r="K6" s="25"/>
      <c r="L6" s="25"/>
      <c r="M6" s="25"/>
      <c r="N6" s="25"/>
      <c r="O6" s="25"/>
      <c r="P6" s="25"/>
      <c r="Q6" s="12"/>
    </row>
    <row r="7" spans="1:27" ht="20.45" customHeight="1">
      <c r="D7" s="12"/>
      <c r="E7" s="15"/>
      <c r="F7" s="19"/>
      <c r="G7" s="25"/>
      <c r="H7" s="25"/>
      <c r="I7" s="25"/>
      <c r="J7" s="25"/>
      <c r="K7" s="25"/>
      <c r="L7" s="25"/>
      <c r="M7" s="25"/>
      <c r="N7" s="25"/>
      <c r="O7" s="25"/>
      <c r="P7" s="25"/>
      <c r="Q7" s="12"/>
    </row>
    <row r="8" spans="1:27" ht="20.45" customHeight="1">
      <c r="D8" s="12"/>
      <c r="E8" s="15"/>
      <c r="F8" s="19"/>
      <c r="G8" s="25"/>
      <c r="H8" s="25"/>
      <c r="I8" s="25"/>
      <c r="J8" s="25"/>
      <c r="K8" s="25"/>
      <c r="L8" s="25"/>
      <c r="M8" s="25"/>
      <c r="N8" s="25"/>
      <c r="O8" s="25"/>
      <c r="P8" s="25"/>
      <c r="Q8" s="12"/>
    </row>
    <row r="9" spans="1:27" ht="20.45" customHeight="1">
      <c r="D9" s="12"/>
      <c r="E9" s="15"/>
      <c r="F9" s="19"/>
      <c r="G9" s="25"/>
      <c r="H9" s="25"/>
      <c r="I9" s="25"/>
      <c r="J9" s="25"/>
      <c r="K9" s="25"/>
      <c r="L9" s="25"/>
      <c r="M9" s="25"/>
      <c r="N9" s="25"/>
      <c r="O9" s="25"/>
      <c r="P9" s="25"/>
      <c r="Q9" s="12"/>
    </row>
    <row r="10" spans="1:27" ht="20.45" customHeight="1">
      <c r="D10" s="12"/>
      <c r="E10" s="15"/>
      <c r="F10" s="19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12"/>
    </row>
    <row r="11" spans="1:27" ht="20.45" customHeight="1">
      <c r="D11" s="12"/>
      <c r="E11" s="15"/>
      <c r="F11" s="19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12"/>
    </row>
    <row r="12" spans="1:27" ht="20.45" customHeight="1">
      <c r="D12" s="12"/>
      <c r="E12" s="15"/>
      <c r="F12" s="19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12"/>
    </row>
    <row r="13" spans="1:27" ht="20.45" customHeight="1">
      <c r="D13" s="12"/>
      <c r="E13" s="15"/>
      <c r="F13" s="19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12"/>
    </row>
    <row r="14" spans="1:27" ht="20.45" customHeight="1">
      <c r="D14" s="12"/>
      <c r="E14" s="15"/>
      <c r="F14" s="19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12"/>
    </row>
    <row r="15" spans="1:27" ht="20.45" customHeight="1">
      <c r="D15" s="12"/>
      <c r="E15" s="15"/>
      <c r="F15" s="19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12"/>
    </row>
    <row r="16" spans="1:27" ht="20.45" customHeight="1">
      <c r="D16" s="12"/>
      <c r="E16" s="15"/>
      <c r="F16" s="19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12"/>
    </row>
    <row r="17" spans="2:17" ht="20.45" customHeight="1">
      <c r="D17" s="12"/>
      <c r="E17" s="15"/>
      <c r="F17" s="19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12"/>
    </row>
    <row r="18" spans="2:17" ht="20.45" customHeight="1">
      <c r="D18" s="12"/>
      <c r="E18" s="15"/>
      <c r="F18" s="19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12"/>
    </row>
    <row r="19" spans="2:17" ht="20.45" customHeight="1">
      <c r="D19" s="12"/>
      <c r="E19" s="15"/>
      <c r="F19" s="19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12"/>
    </row>
    <row r="20" spans="2:17" ht="20.45" customHeight="1">
      <c r="D20" s="12"/>
      <c r="E20" s="15"/>
      <c r="F20" s="19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12"/>
    </row>
    <row r="21" spans="2:17" ht="20.45" customHeight="1">
      <c r="D21" s="12"/>
      <c r="E21" s="15"/>
      <c r="F21" s="19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12"/>
    </row>
    <row r="22" spans="2:17" ht="20.45" customHeight="1">
      <c r="D22" s="12"/>
      <c r="E22" s="15"/>
      <c r="F22" s="19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12"/>
    </row>
    <row r="23" spans="2:17" ht="20.45" customHeight="1">
      <c r="D23" s="12"/>
      <c r="E23" s="15"/>
      <c r="F23" s="19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12"/>
    </row>
    <row r="24" spans="2:17" ht="20.45" customHeight="1">
      <c r="D24" s="12"/>
      <c r="E24" s="15"/>
      <c r="F24" s="19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12"/>
    </row>
    <row r="25" spans="2:17" ht="20.45" customHeight="1">
      <c r="D25" s="12"/>
      <c r="E25" s="15"/>
      <c r="F25" s="19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12"/>
    </row>
    <row r="26" spans="2:17" ht="20.45" customHeight="1">
      <c r="D26" s="12"/>
      <c r="E26" s="15"/>
      <c r="F26" s="19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12"/>
    </row>
    <row r="27" spans="2:17" ht="20.45" customHeight="1">
      <c r="D27" s="12"/>
      <c r="E27" s="15"/>
      <c r="F27" s="19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12"/>
    </row>
    <row r="28" spans="2:17" ht="20.45" customHeight="1">
      <c r="D28" s="12"/>
      <c r="E28" s="15"/>
      <c r="F28" s="19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12"/>
    </row>
    <row r="29" spans="2:17" ht="20.45" customHeight="1">
      <c r="C29" s="13" t="s">
        <v>2095</v>
      </c>
      <c r="D29" s="12" t="s">
        <v>1598</v>
      </c>
      <c r="E29" s="15"/>
      <c r="F29" s="19"/>
      <c r="G29" s="25"/>
      <c r="H29" s="25"/>
      <c r="I29" s="25">
        <f>TRUNC(SUM(I4:I28))</f>
        <v>0</v>
      </c>
      <c r="J29" s="25"/>
      <c r="K29" s="25"/>
      <c r="L29" s="25">
        <f>TRUNC(SUM(L4:L28))</f>
        <v>0</v>
      </c>
      <c r="M29" s="25"/>
      <c r="N29" s="25">
        <f>TRUNC(SUM(N4:N28))</f>
        <v>0</v>
      </c>
      <c r="O29" s="25" t="str">
        <f>IF((H29+K29+M29)=0, "", (H29+K29+M29))</f>
        <v/>
      </c>
      <c r="P29" s="25">
        <f>TRUNC(SUM(P4:P28))</f>
        <v>0</v>
      </c>
      <c r="Q29" s="12"/>
    </row>
    <row r="30" spans="2:17" ht="20.45" customHeight="1">
      <c r="B30" s="13" t="s">
        <v>982</v>
      </c>
      <c r="D30" s="346" t="s">
        <v>2104</v>
      </c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347"/>
      <c r="P30" s="347"/>
      <c r="Q30" s="348"/>
    </row>
    <row r="31" spans="2:17" ht="20.45" customHeight="1">
      <c r="B31" s="13" t="s">
        <v>2096</v>
      </c>
      <c r="D31" s="12" t="s">
        <v>2097</v>
      </c>
      <c r="E31" s="15"/>
      <c r="F31" s="19" t="s">
        <v>567</v>
      </c>
      <c r="G31" s="25">
        <v>1</v>
      </c>
      <c r="H31" s="25">
        <f>총괄표!I159</f>
        <v>0</v>
      </c>
      <c r="I31" s="25">
        <f>G31*H31</f>
        <v>0</v>
      </c>
      <c r="J31" s="25"/>
      <c r="K31" s="25">
        <f>총괄표!L159</f>
        <v>0</v>
      </c>
      <c r="L31" s="25">
        <f>G31*K31</f>
        <v>0</v>
      </c>
      <c r="M31" s="25">
        <f>총괄표!N159</f>
        <v>0</v>
      </c>
      <c r="N31" s="25">
        <f>G31*M31</f>
        <v>0</v>
      </c>
      <c r="O31" s="25" t="str">
        <f>IF((H31+K31+M31)=0, "", (H31+K31+M31))</f>
        <v/>
      </c>
      <c r="P31" s="25">
        <f>SUM(I31,L31,N31)</f>
        <v>0</v>
      </c>
      <c r="Q31" s="12"/>
    </row>
    <row r="32" spans="2:17" ht="20.45" customHeight="1">
      <c r="B32" s="13" t="s">
        <v>2098</v>
      </c>
      <c r="D32" s="12" t="s">
        <v>2099</v>
      </c>
      <c r="E32" s="15"/>
      <c r="F32" s="19" t="s">
        <v>567</v>
      </c>
      <c r="G32" s="25">
        <v>1</v>
      </c>
      <c r="H32" s="25">
        <f>총괄표!I185</f>
        <v>0</v>
      </c>
      <c r="I32" s="25">
        <f>G32*H32</f>
        <v>0</v>
      </c>
      <c r="J32" s="25"/>
      <c r="K32" s="25">
        <f>총괄표!L185</f>
        <v>0</v>
      </c>
      <c r="L32" s="25">
        <f>G32*K32</f>
        <v>0</v>
      </c>
      <c r="M32" s="25">
        <f>총괄표!N185</f>
        <v>0</v>
      </c>
      <c r="N32" s="25">
        <f>G32*M32</f>
        <v>0</v>
      </c>
      <c r="O32" s="25" t="str">
        <f>IF((H32+K32+M32)=0, "", (H32+K32+M32))</f>
        <v/>
      </c>
      <c r="P32" s="25">
        <f>SUM(I32,L32,N32)</f>
        <v>0</v>
      </c>
      <c r="Q32" s="12"/>
    </row>
    <row r="33" spans="4:17" ht="20.45" customHeight="1">
      <c r="D33" s="12"/>
      <c r="E33" s="15"/>
      <c r="F33" s="19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12"/>
    </row>
    <row r="34" spans="4:17" ht="20.45" customHeight="1">
      <c r="D34" s="12"/>
      <c r="E34" s="15"/>
      <c r="F34" s="19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12"/>
    </row>
    <row r="35" spans="4:17" ht="20.45" customHeight="1">
      <c r="D35" s="12"/>
      <c r="E35" s="15"/>
      <c r="F35" s="19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12"/>
    </row>
    <row r="36" spans="4:17" ht="20.45" customHeight="1">
      <c r="D36" s="12"/>
      <c r="E36" s="15"/>
      <c r="F36" s="19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12"/>
    </row>
    <row r="37" spans="4:17" ht="20.45" customHeight="1">
      <c r="D37" s="12"/>
      <c r="E37" s="15"/>
      <c r="F37" s="19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12"/>
    </row>
    <row r="38" spans="4:17" ht="20.45" customHeight="1">
      <c r="D38" s="12"/>
      <c r="E38" s="15"/>
      <c r="F38" s="19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12"/>
    </row>
    <row r="39" spans="4:17" ht="20.45" customHeight="1">
      <c r="D39" s="12"/>
      <c r="E39" s="15"/>
      <c r="F39" s="19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12"/>
    </row>
    <row r="40" spans="4:17" ht="20.45" customHeight="1">
      <c r="D40" s="12"/>
      <c r="E40" s="15"/>
      <c r="F40" s="19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12"/>
    </row>
    <row r="41" spans="4:17" ht="20.45" customHeight="1">
      <c r="D41" s="12"/>
      <c r="E41" s="15"/>
      <c r="F41" s="19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12"/>
    </row>
    <row r="42" spans="4:17" ht="20.45" customHeight="1">
      <c r="D42" s="12"/>
      <c r="E42" s="15"/>
      <c r="F42" s="19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12"/>
    </row>
    <row r="43" spans="4:17" ht="20.45" customHeight="1">
      <c r="D43" s="12"/>
      <c r="E43" s="15"/>
      <c r="F43" s="19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12"/>
    </row>
    <row r="44" spans="4:17" ht="20.45" customHeight="1">
      <c r="D44" s="12"/>
      <c r="E44" s="15"/>
      <c r="F44" s="19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12"/>
    </row>
    <row r="45" spans="4:17" ht="20.45" customHeight="1">
      <c r="D45" s="12"/>
      <c r="E45" s="15"/>
      <c r="F45" s="19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12"/>
    </row>
    <row r="46" spans="4:17" ht="20.45" customHeight="1">
      <c r="D46" s="12"/>
      <c r="E46" s="15"/>
      <c r="F46" s="19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12"/>
    </row>
    <row r="47" spans="4:17" ht="20.45" customHeight="1">
      <c r="D47" s="12"/>
      <c r="E47" s="15"/>
      <c r="F47" s="19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12"/>
    </row>
    <row r="48" spans="4:17" ht="20.45" customHeight="1">
      <c r="D48" s="12"/>
      <c r="E48" s="15"/>
      <c r="F48" s="19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12"/>
    </row>
    <row r="49" spans="2:17" ht="20.45" customHeight="1">
      <c r="D49" s="12"/>
      <c r="E49" s="15"/>
      <c r="F49" s="19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12"/>
    </row>
    <row r="50" spans="2:17" ht="20.45" customHeight="1">
      <c r="D50" s="12"/>
      <c r="E50" s="15"/>
      <c r="F50" s="19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12"/>
    </row>
    <row r="51" spans="2:17" ht="20.45" customHeight="1">
      <c r="D51" s="12"/>
      <c r="E51" s="15"/>
      <c r="F51" s="19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12"/>
    </row>
    <row r="52" spans="2:17" ht="20.45" customHeight="1">
      <c r="D52" s="12"/>
      <c r="E52" s="15"/>
      <c r="F52" s="19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12"/>
    </row>
    <row r="53" spans="2:17" ht="20.45" customHeight="1">
      <c r="D53" s="12"/>
      <c r="E53" s="15"/>
      <c r="F53" s="19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12"/>
    </row>
    <row r="54" spans="2:17" ht="20.45" customHeight="1">
      <c r="D54" s="12"/>
      <c r="E54" s="15"/>
      <c r="F54" s="19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12"/>
    </row>
    <row r="55" spans="2:17" ht="20.45" customHeight="1">
      <c r="C55" s="13" t="s">
        <v>2095</v>
      </c>
      <c r="D55" s="12" t="s">
        <v>1598</v>
      </c>
      <c r="E55" s="15"/>
      <c r="F55" s="19"/>
      <c r="G55" s="25"/>
      <c r="H55" s="25"/>
      <c r="I55" s="25">
        <f>TRUNC(SUM(I30:I54))</f>
        <v>0</v>
      </c>
      <c r="J55" s="25"/>
      <c r="K55" s="25"/>
      <c r="L55" s="25">
        <f>TRUNC(SUM(L30:L54))</f>
        <v>0</v>
      </c>
      <c r="M55" s="25"/>
      <c r="N55" s="25">
        <f>TRUNC(SUM(N30:N54))</f>
        <v>0</v>
      </c>
      <c r="O55" s="25" t="str">
        <f>IF((H55+K55+M55)=0, "", (H55+K55+M55))</f>
        <v/>
      </c>
      <c r="P55" s="25">
        <f>TRUNC(SUM(P30:P54))</f>
        <v>0</v>
      </c>
      <c r="Q55" s="12"/>
    </row>
    <row r="56" spans="2:17" ht="20.45" customHeight="1">
      <c r="B56" s="13" t="s">
        <v>982</v>
      </c>
      <c r="D56" s="346" t="s">
        <v>2094</v>
      </c>
      <c r="E56" s="347"/>
      <c r="F56" s="347"/>
      <c r="G56" s="347"/>
      <c r="H56" s="347"/>
      <c r="I56" s="347"/>
      <c r="J56" s="347"/>
      <c r="K56" s="347"/>
      <c r="L56" s="347"/>
      <c r="M56" s="347"/>
      <c r="N56" s="347"/>
      <c r="O56" s="347"/>
      <c r="P56" s="347"/>
      <c r="Q56" s="348"/>
    </row>
    <row r="57" spans="2:17" ht="20.45" customHeight="1">
      <c r="B57" s="13" t="s">
        <v>2100</v>
      </c>
      <c r="D57" s="12" t="s">
        <v>2101</v>
      </c>
      <c r="E57" s="15"/>
      <c r="F57" s="19" t="s">
        <v>567</v>
      </c>
      <c r="G57" s="25">
        <v>1</v>
      </c>
      <c r="H57" s="25">
        <f>총괄표!I107</f>
        <v>0</v>
      </c>
      <c r="I57" s="25">
        <f>G57*H57</f>
        <v>0</v>
      </c>
      <c r="J57" s="25"/>
      <c r="K57" s="25">
        <f>총괄표!L107</f>
        <v>0</v>
      </c>
      <c r="L57" s="25">
        <f>G57*K57</f>
        <v>0</v>
      </c>
      <c r="M57" s="25">
        <f>총괄표!N107</f>
        <v>0</v>
      </c>
      <c r="N57" s="25">
        <f>G57*M57</f>
        <v>0</v>
      </c>
      <c r="O57" s="25" t="str">
        <f>IF((H57+K57+M57)=0, "", (H57+K57+M57))</f>
        <v/>
      </c>
      <c r="P57" s="25">
        <f>SUM(I57,L57,N57)</f>
        <v>0</v>
      </c>
      <c r="Q57" s="12"/>
    </row>
    <row r="58" spans="2:17" ht="20.45" customHeight="1">
      <c r="B58" s="13" t="s">
        <v>2102</v>
      </c>
      <c r="D58" s="12" t="s">
        <v>2103</v>
      </c>
      <c r="E58" s="15"/>
      <c r="F58" s="19" t="s">
        <v>567</v>
      </c>
      <c r="G58" s="25">
        <v>1</v>
      </c>
      <c r="H58" s="25">
        <f>총괄표!I133</f>
        <v>0</v>
      </c>
      <c r="I58" s="25">
        <f>G58*H58</f>
        <v>0</v>
      </c>
      <c r="J58" s="25"/>
      <c r="K58" s="25">
        <f>총괄표!L133</f>
        <v>0</v>
      </c>
      <c r="L58" s="25">
        <f>G58*K58</f>
        <v>0</v>
      </c>
      <c r="M58" s="25">
        <f>총괄표!N133</f>
        <v>0</v>
      </c>
      <c r="N58" s="25">
        <f>G58*M58</f>
        <v>0</v>
      </c>
      <c r="O58" s="25" t="str">
        <f>IF((H58+K58+M58)=0, "", (H58+K58+M58))</f>
        <v/>
      </c>
      <c r="P58" s="25">
        <f>SUM(I58,L58,N58)</f>
        <v>0</v>
      </c>
      <c r="Q58" s="12"/>
    </row>
    <row r="59" spans="2:17" ht="20.45" customHeight="1">
      <c r="D59" s="12"/>
      <c r="E59" s="15"/>
      <c r="F59" s="19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12"/>
    </row>
    <row r="60" spans="2:17" ht="20.45" customHeight="1">
      <c r="D60" s="12"/>
      <c r="E60" s="15"/>
      <c r="F60" s="19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12"/>
    </row>
    <row r="61" spans="2:17" ht="20.45" customHeight="1">
      <c r="D61" s="12"/>
      <c r="E61" s="15"/>
      <c r="F61" s="19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12"/>
    </row>
    <row r="62" spans="2:17" ht="20.45" customHeight="1">
      <c r="D62" s="12"/>
      <c r="E62" s="15"/>
      <c r="F62" s="19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12"/>
    </row>
    <row r="63" spans="2:17" ht="20.45" customHeight="1">
      <c r="D63" s="12"/>
      <c r="E63" s="15"/>
      <c r="F63" s="19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12"/>
    </row>
    <row r="64" spans="2:17" ht="20.45" customHeight="1">
      <c r="D64" s="12"/>
      <c r="E64" s="15"/>
      <c r="F64" s="19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12"/>
    </row>
    <row r="65" spans="4:17" ht="20.45" customHeight="1">
      <c r="D65" s="12"/>
      <c r="E65" s="15"/>
      <c r="F65" s="19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12"/>
    </row>
    <row r="66" spans="4:17" ht="20.45" customHeight="1">
      <c r="D66" s="12"/>
      <c r="E66" s="15"/>
      <c r="F66" s="19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12"/>
    </row>
    <row r="67" spans="4:17" ht="20.45" customHeight="1">
      <c r="D67" s="12"/>
      <c r="E67" s="15"/>
      <c r="F67" s="19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12"/>
    </row>
    <row r="68" spans="4:17" ht="20.45" customHeight="1">
      <c r="D68" s="12"/>
      <c r="E68" s="15"/>
      <c r="F68" s="19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12"/>
    </row>
    <row r="69" spans="4:17" ht="20.45" customHeight="1">
      <c r="D69" s="12"/>
      <c r="E69" s="15"/>
      <c r="F69" s="19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12"/>
    </row>
    <row r="70" spans="4:17" ht="20.45" customHeight="1">
      <c r="D70" s="12"/>
      <c r="E70" s="15"/>
      <c r="F70" s="19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12"/>
    </row>
    <row r="71" spans="4:17" ht="20.45" customHeight="1">
      <c r="D71" s="12"/>
      <c r="E71" s="15"/>
      <c r="F71" s="19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12"/>
    </row>
    <row r="72" spans="4:17" ht="20.45" customHeight="1">
      <c r="D72" s="12"/>
      <c r="E72" s="15"/>
      <c r="F72" s="19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12"/>
    </row>
    <row r="73" spans="4:17" ht="20.45" customHeight="1">
      <c r="D73" s="12"/>
      <c r="E73" s="15"/>
      <c r="F73" s="19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12"/>
    </row>
    <row r="74" spans="4:17" ht="20.45" customHeight="1">
      <c r="D74" s="12"/>
      <c r="E74" s="15"/>
      <c r="F74" s="19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12"/>
    </row>
    <row r="75" spans="4:17" ht="20.45" customHeight="1">
      <c r="D75" s="12"/>
      <c r="E75" s="15"/>
      <c r="F75" s="19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12"/>
    </row>
    <row r="76" spans="4:17" ht="20.45" customHeight="1">
      <c r="D76" s="12"/>
      <c r="E76" s="15"/>
      <c r="F76" s="19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12"/>
    </row>
    <row r="77" spans="4:17" ht="20.45" customHeight="1">
      <c r="D77" s="12"/>
      <c r="E77" s="15"/>
      <c r="F77" s="19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12"/>
    </row>
    <row r="78" spans="4:17" ht="20.45" customHeight="1">
      <c r="D78" s="12"/>
      <c r="E78" s="15"/>
      <c r="F78" s="19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12"/>
    </row>
    <row r="79" spans="4:17" ht="20.45" customHeight="1">
      <c r="D79" s="12"/>
      <c r="E79" s="15"/>
      <c r="F79" s="19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12"/>
    </row>
    <row r="80" spans="4:17" ht="20.45" customHeight="1">
      <c r="D80" s="12"/>
      <c r="E80" s="15"/>
      <c r="F80" s="19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12"/>
    </row>
    <row r="81" spans="2:17" ht="20.45" customHeight="1">
      <c r="B81" s="13" t="s">
        <v>2093</v>
      </c>
      <c r="C81" s="13" t="s">
        <v>2095</v>
      </c>
      <c r="D81" s="12" t="s">
        <v>1598</v>
      </c>
      <c r="E81" s="15"/>
      <c r="F81" s="19"/>
      <c r="G81" s="25"/>
      <c r="H81" s="25"/>
      <c r="I81" s="25">
        <f>TRUNC(SUM(I56:I80))</f>
        <v>0</v>
      </c>
      <c r="J81" s="25"/>
      <c r="K81" s="25"/>
      <c r="L81" s="25">
        <f>TRUNC(SUM(L56:L80))</f>
        <v>0</v>
      </c>
      <c r="M81" s="25"/>
      <c r="N81" s="25">
        <f>TRUNC(SUM(N56:N80))</f>
        <v>0</v>
      </c>
      <c r="O81" s="25" t="str">
        <f>IF((H81+K81+M81)=0, "", (H81+K81+M81))</f>
        <v/>
      </c>
      <c r="P81" s="25">
        <f>TRUNC(SUM(P56:P80))</f>
        <v>0</v>
      </c>
      <c r="Q81" s="12"/>
    </row>
    <row r="82" spans="2:17" ht="20.45" customHeight="1">
      <c r="B82" s="13" t="s">
        <v>982</v>
      </c>
      <c r="D82" s="346" t="s">
        <v>2105</v>
      </c>
      <c r="E82" s="347"/>
      <c r="F82" s="347"/>
      <c r="G82" s="347"/>
      <c r="H82" s="347"/>
      <c r="I82" s="347"/>
      <c r="J82" s="347"/>
      <c r="K82" s="347"/>
      <c r="L82" s="347"/>
      <c r="M82" s="347"/>
      <c r="N82" s="347"/>
      <c r="O82" s="347"/>
      <c r="P82" s="347"/>
      <c r="Q82" s="348"/>
    </row>
    <row r="83" spans="2:17" ht="20.45" customHeight="1">
      <c r="B83" s="13" t="s">
        <v>2047</v>
      </c>
      <c r="D83" s="12" t="s">
        <v>113</v>
      </c>
      <c r="E83" s="15"/>
      <c r="F83" s="19" t="s">
        <v>567</v>
      </c>
      <c r="G83" s="25">
        <v>1</v>
      </c>
      <c r="H83" s="25">
        <f>내역서!I29</f>
        <v>0</v>
      </c>
      <c r="I83" s="25">
        <f t="shared" ref="I83:I90" si="0">G83*H83</f>
        <v>0</v>
      </c>
      <c r="J83" s="25"/>
      <c r="K83" s="25">
        <f>내역서!L29</f>
        <v>0</v>
      </c>
      <c r="L83" s="25">
        <f t="shared" ref="L83:L90" si="1">G83*K83</f>
        <v>0</v>
      </c>
      <c r="M83" s="25">
        <f>내역서!N29</f>
        <v>0</v>
      </c>
      <c r="N83" s="25">
        <f t="shared" ref="N83:N90" si="2">G83*M83</f>
        <v>0</v>
      </c>
      <c r="O83" s="25" t="str">
        <f t="shared" ref="O83:O90" si="3">IF((H83+K83+M83)=0, "", (H83+K83+M83))</f>
        <v/>
      </c>
      <c r="P83" s="25">
        <f t="shared" ref="P83:P90" si="4">SUM(I83,L83,N83)</f>
        <v>0</v>
      </c>
      <c r="Q83" s="12"/>
    </row>
    <row r="84" spans="2:17" ht="20.45" customHeight="1">
      <c r="B84" s="13" t="s">
        <v>2048</v>
      </c>
      <c r="D84" s="12" t="s">
        <v>114</v>
      </c>
      <c r="E84" s="15"/>
      <c r="F84" s="19" t="s">
        <v>567</v>
      </c>
      <c r="G84" s="25">
        <v>1</v>
      </c>
      <c r="H84" s="25">
        <f>내역서!I81</f>
        <v>0</v>
      </c>
      <c r="I84" s="25">
        <f t="shared" si="0"/>
        <v>0</v>
      </c>
      <c r="J84" s="25"/>
      <c r="K84" s="25">
        <f>내역서!L81</f>
        <v>0</v>
      </c>
      <c r="L84" s="25">
        <f t="shared" si="1"/>
        <v>0</v>
      </c>
      <c r="M84" s="25">
        <f>내역서!N81</f>
        <v>0</v>
      </c>
      <c r="N84" s="25">
        <f t="shared" si="2"/>
        <v>0</v>
      </c>
      <c r="O84" s="25" t="str">
        <f t="shared" si="3"/>
        <v/>
      </c>
      <c r="P84" s="25">
        <f t="shared" si="4"/>
        <v>0</v>
      </c>
      <c r="Q84" s="12"/>
    </row>
    <row r="85" spans="2:17" ht="20.45" customHeight="1">
      <c r="B85" s="13" t="s">
        <v>2049</v>
      </c>
      <c r="D85" s="12" t="s">
        <v>115</v>
      </c>
      <c r="E85" s="15"/>
      <c r="F85" s="19" t="s">
        <v>567</v>
      </c>
      <c r="G85" s="25">
        <v>1</v>
      </c>
      <c r="H85" s="25">
        <f>내역서!I133</f>
        <v>0</v>
      </c>
      <c r="I85" s="25">
        <f t="shared" si="0"/>
        <v>0</v>
      </c>
      <c r="J85" s="25"/>
      <c r="K85" s="25">
        <f>내역서!L133</f>
        <v>0</v>
      </c>
      <c r="L85" s="25">
        <f t="shared" si="1"/>
        <v>0</v>
      </c>
      <c r="M85" s="25">
        <f>내역서!N133</f>
        <v>0</v>
      </c>
      <c r="N85" s="25">
        <f t="shared" si="2"/>
        <v>0</v>
      </c>
      <c r="O85" s="25" t="str">
        <f t="shared" si="3"/>
        <v/>
      </c>
      <c r="P85" s="25">
        <f t="shared" si="4"/>
        <v>0</v>
      </c>
      <c r="Q85" s="12"/>
    </row>
    <row r="86" spans="2:17" ht="20.45" customHeight="1">
      <c r="B86" s="13" t="s">
        <v>2050</v>
      </c>
      <c r="D86" s="12" t="s">
        <v>116</v>
      </c>
      <c r="E86" s="15"/>
      <c r="F86" s="19" t="s">
        <v>567</v>
      </c>
      <c r="G86" s="25">
        <v>1</v>
      </c>
      <c r="H86" s="25">
        <f>내역서!I185</f>
        <v>0</v>
      </c>
      <c r="I86" s="25">
        <f t="shared" si="0"/>
        <v>0</v>
      </c>
      <c r="J86" s="25"/>
      <c r="K86" s="25">
        <f>내역서!L185</f>
        <v>0</v>
      </c>
      <c r="L86" s="25">
        <f t="shared" si="1"/>
        <v>0</v>
      </c>
      <c r="M86" s="25">
        <f>내역서!N185</f>
        <v>0</v>
      </c>
      <c r="N86" s="25">
        <f t="shared" si="2"/>
        <v>0</v>
      </c>
      <c r="O86" s="25" t="str">
        <f t="shared" si="3"/>
        <v/>
      </c>
      <c r="P86" s="25">
        <f t="shared" si="4"/>
        <v>0</v>
      </c>
      <c r="Q86" s="12"/>
    </row>
    <row r="87" spans="2:17" ht="20.45" customHeight="1">
      <c r="B87" s="13" t="s">
        <v>2051</v>
      </c>
      <c r="D87" s="12" t="s">
        <v>117</v>
      </c>
      <c r="E87" s="15"/>
      <c r="F87" s="19" t="s">
        <v>567</v>
      </c>
      <c r="G87" s="25">
        <v>1</v>
      </c>
      <c r="H87" s="25">
        <f>내역서!I211</f>
        <v>0</v>
      </c>
      <c r="I87" s="25">
        <f t="shared" si="0"/>
        <v>0</v>
      </c>
      <c r="J87" s="25"/>
      <c r="K87" s="25">
        <f>내역서!L211</f>
        <v>0</v>
      </c>
      <c r="L87" s="25">
        <f t="shared" si="1"/>
        <v>0</v>
      </c>
      <c r="M87" s="25">
        <f>내역서!N211</f>
        <v>0</v>
      </c>
      <c r="N87" s="25">
        <f t="shared" si="2"/>
        <v>0</v>
      </c>
      <c r="O87" s="25" t="str">
        <f t="shared" si="3"/>
        <v/>
      </c>
      <c r="P87" s="25">
        <f t="shared" si="4"/>
        <v>0</v>
      </c>
      <c r="Q87" s="12"/>
    </row>
    <row r="88" spans="2:17" ht="20.45" customHeight="1">
      <c r="B88" s="13" t="s">
        <v>2052</v>
      </c>
      <c r="D88" s="12" t="s">
        <v>118</v>
      </c>
      <c r="E88" s="15"/>
      <c r="F88" s="19" t="s">
        <v>567</v>
      </c>
      <c r="G88" s="25">
        <v>1</v>
      </c>
      <c r="H88" s="25">
        <f>내역서!I237</f>
        <v>0</v>
      </c>
      <c r="I88" s="25">
        <f t="shared" si="0"/>
        <v>0</v>
      </c>
      <c r="J88" s="25"/>
      <c r="K88" s="25">
        <f>내역서!L237</f>
        <v>0</v>
      </c>
      <c r="L88" s="25">
        <f t="shared" si="1"/>
        <v>0</v>
      </c>
      <c r="M88" s="25">
        <f>내역서!N237</f>
        <v>0</v>
      </c>
      <c r="N88" s="25">
        <f t="shared" si="2"/>
        <v>0</v>
      </c>
      <c r="O88" s="25" t="str">
        <f t="shared" si="3"/>
        <v/>
      </c>
      <c r="P88" s="25">
        <f t="shared" si="4"/>
        <v>0</v>
      </c>
      <c r="Q88" s="12"/>
    </row>
    <row r="89" spans="2:17" ht="20.45" customHeight="1">
      <c r="B89" s="13" t="s">
        <v>2053</v>
      </c>
      <c r="D89" s="12" t="s">
        <v>119</v>
      </c>
      <c r="E89" s="15"/>
      <c r="F89" s="19" t="s">
        <v>567</v>
      </c>
      <c r="G89" s="25">
        <v>1</v>
      </c>
      <c r="H89" s="25">
        <f>내역서!I263</f>
        <v>0</v>
      </c>
      <c r="I89" s="25">
        <f t="shared" si="0"/>
        <v>0</v>
      </c>
      <c r="J89" s="25"/>
      <c r="K89" s="25">
        <f>내역서!L263</f>
        <v>0</v>
      </c>
      <c r="L89" s="25">
        <f t="shared" si="1"/>
        <v>0</v>
      </c>
      <c r="M89" s="25">
        <f>내역서!N263</f>
        <v>0</v>
      </c>
      <c r="N89" s="25">
        <f t="shared" si="2"/>
        <v>0</v>
      </c>
      <c r="O89" s="25" t="str">
        <f t="shared" si="3"/>
        <v/>
      </c>
      <c r="P89" s="25">
        <f t="shared" si="4"/>
        <v>0</v>
      </c>
      <c r="Q89" s="12"/>
    </row>
    <row r="90" spans="2:17" ht="20.45" customHeight="1">
      <c r="B90" s="13" t="s">
        <v>2054</v>
      </c>
      <c r="D90" s="12" t="s">
        <v>120</v>
      </c>
      <c r="E90" s="15"/>
      <c r="F90" s="19" t="s">
        <v>567</v>
      </c>
      <c r="G90" s="25">
        <v>1</v>
      </c>
      <c r="H90" s="25">
        <f>내역서!I289</f>
        <v>0</v>
      </c>
      <c r="I90" s="25">
        <f t="shared" si="0"/>
        <v>0</v>
      </c>
      <c r="J90" s="25"/>
      <c r="K90" s="25">
        <f>내역서!L289</f>
        <v>0</v>
      </c>
      <c r="L90" s="25">
        <f t="shared" si="1"/>
        <v>0</v>
      </c>
      <c r="M90" s="25">
        <f>내역서!N289</f>
        <v>0</v>
      </c>
      <c r="N90" s="25">
        <f t="shared" si="2"/>
        <v>0</v>
      </c>
      <c r="O90" s="25" t="str">
        <f t="shared" si="3"/>
        <v/>
      </c>
      <c r="P90" s="25">
        <f t="shared" si="4"/>
        <v>0</v>
      </c>
      <c r="Q90" s="12"/>
    </row>
    <row r="91" spans="2:17" ht="20.45" customHeight="1">
      <c r="D91" s="12"/>
      <c r="E91" s="15"/>
      <c r="F91" s="19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12"/>
    </row>
    <row r="92" spans="2:17" ht="20.45" customHeight="1">
      <c r="D92" s="12"/>
      <c r="E92" s="15"/>
      <c r="F92" s="19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12"/>
    </row>
    <row r="93" spans="2:17" ht="20.45" customHeight="1">
      <c r="D93" s="12"/>
      <c r="E93" s="15"/>
      <c r="F93" s="19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12"/>
    </row>
    <row r="94" spans="2:17" ht="20.45" customHeight="1">
      <c r="D94" s="12"/>
      <c r="E94" s="15"/>
      <c r="F94" s="19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12"/>
    </row>
    <row r="95" spans="2:17" ht="20.45" customHeight="1">
      <c r="D95" s="12"/>
      <c r="E95" s="15"/>
      <c r="F95" s="19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12"/>
    </row>
    <row r="96" spans="2:17" ht="20.45" customHeight="1">
      <c r="D96" s="12"/>
      <c r="E96" s="15"/>
      <c r="F96" s="19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12"/>
    </row>
    <row r="97" spans="2:17" ht="20.45" customHeight="1">
      <c r="D97" s="12"/>
      <c r="E97" s="15"/>
      <c r="F97" s="19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12"/>
    </row>
    <row r="98" spans="2:17" ht="20.45" customHeight="1">
      <c r="D98" s="12"/>
      <c r="E98" s="15"/>
      <c r="F98" s="19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12"/>
    </row>
    <row r="99" spans="2:17" ht="20.45" customHeight="1">
      <c r="D99" s="12"/>
      <c r="E99" s="15"/>
      <c r="F99" s="19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12"/>
    </row>
    <row r="100" spans="2:17" ht="20.45" customHeight="1">
      <c r="D100" s="12"/>
      <c r="E100" s="15"/>
      <c r="F100" s="19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12"/>
    </row>
    <row r="101" spans="2:17" ht="20.45" customHeight="1">
      <c r="D101" s="12"/>
      <c r="E101" s="15"/>
      <c r="F101" s="19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12"/>
    </row>
    <row r="102" spans="2:17" ht="20.45" customHeight="1">
      <c r="D102" s="12"/>
      <c r="E102" s="15"/>
      <c r="F102" s="19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12"/>
    </row>
    <row r="103" spans="2:17" ht="20.45" customHeight="1">
      <c r="D103" s="12"/>
      <c r="E103" s="15"/>
      <c r="F103" s="19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12"/>
    </row>
    <row r="104" spans="2:17" ht="20.45" customHeight="1">
      <c r="D104" s="12"/>
      <c r="E104" s="15"/>
      <c r="F104" s="19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12"/>
    </row>
    <row r="105" spans="2:17" ht="20.45" customHeight="1">
      <c r="D105" s="12"/>
      <c r="E105" s="15"/>
      <c r="F105" s="19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12"/>
    </row>
    <row r="106" spans="2:17" ht="20.45" customHeight="1">
      <c r="D106" s="12"/>
      <c r="E106" s="15"/>
      <c r="F106" s="19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12"/>
    </row>
    <row r="107" spans="2:17" ht="20.45" customHeight="1">
      <c r="B107" s="13" t="s">
        <v>2100</v>
      </c>
      <c r="C107" s="13" t="s">
        <v>2095</v>
      </c>
      <c r="D107" s="12" t="s">
        <v>1598</v>
      </c>
      <c r="E107" s="15"/>
      <c r="F107" s="19"/>
      <c r="G107" s="25"/>
      <c r="H107" s="25"/>
      <c r="I107" s="25">
        <f>TRUNC(SUM(I82:I106))</f>
        <v>0</v>
      </c>
      <c r="J107" s="25"/>
      <c r="K107" s="25"/>
      <c r="L107" s="25">
        <f>TRUNC(SUM(L82:L106))</f>
        <v>0</v>
      </c>
      <c r="M107" s="25"/>
      <c r="N107" s="25">
        <f>TRUNC(SUM(N82:N106))</f>
        <v>0</v>
      </c>
      <c r="O107" s="25" t="str">
        <f>IF((H107+K107+M107)=0, "", (H107+K107+M107))</f>
        <v/>
      </c>
      <c r="P107" s="25">
        <f>TRUNC(SUM(P82:P106))</f>
        <v>0</v>
      </c>
      <c r="Q107" s="12"/>
    </row>
    <row r="108" spans="2:17" ht="20.45" customHeight="1">
      <c r="B108" s="13" t="s">
        <v>982</v>
      </c>
      <c r="D108" s="346" t="s">
        <v>2106</v>
      </c>
      <c r="E108" s="347"/>
      <c r="F108" s="347"/>
      <c r="G108" s="347"/>
      <c r="H108" s="347"/>
      <c r="I108" s="347"/>
      <c r="J108" s="347"/>
      <c r="K108" s="347"/>
      <c r="L108" s="347"/>
      <c r="M108" s="347"/>
      <c r="N108" s="347"/>
      <c r="O108" s="347"/>
      <c r="P108" s="347"/>
      <c r="Q108" s="348"/>
    </row>
    <row r="109" spans="2:17" ht="20.45" customHeight="1">
      <c r="B109" s="13" t="s">
        <v>2055</v>
      </c>
      <c r="D109" s="12" t="s">
        <v>121</v>
      </c>
      <c r="E109" s="15"/>
      <c r="F109" s="19" t="s">
        <v>567</v>
      </c>
      <c r="G109" s="25">
        <v>1</v>
      </c>
      <c r="H109" s="25">
        <f>내역서!I367</f>
        <v>0</v>
      </c>
      <c r="I109" s="25">
        <f t="shared" ref="I109:I116" si="5">G109*H109</f>
        <v>0</v>
      </c>
      <c r="J109" s="25"/>
      <c r="K109" s="25">
        <f>내역서!L367</f>
        <v>0</v>
      </c>
      <c r="L109" s="25">
        <f t="shared" ref="L109:L116" si="6">G109*K109</f>
        <v>0</v>
      </c>
      <c r="M109" s="25">
        <f>내역서!N367</f>
        <v>0</v>
      </c>
      <c r="N109" s="25">
        <f t="shared" ref="N109:N116" si="7">G109*M109</f>
        <v>0</v>
      </c>
      <c r="O109" s="25" t="str">
        <f t="shared" ref="O109:O116" si="8">IF((H109+K109+M109)=0, "", (H109+K109+M109))</f>
        <v/>
      </c>
      <c r="P109" s="25">
        <f t="shared" ref="P109:P116" si="9">SUM(I109,L109,N109)</f>
        <v>0</v>
      </c>
      <c r="Q109" s="12"/>
    </row>
    <row r="110" spans="2:17" ht="20.45" customHeight="1">
      <c r="B110" s="13" t="s">
        <v>2056</v>
      </c>
      <c r="D110" s="12" t="s">
        <v>122</v>
      </c>
      <c r="E110" s="15"/>
      <c r="F110" s="19" t="s">
        <v>567</v>
      </c>
      <c r="G110" s="25">
        <v>1</v>
      </c>
      <c r="H110" s="25">
        <f>내역서!I419</f>
        <v>0</v>
      </c>
      <c r="I110" s="25">
        <f t="shared" si="5"/>
        <v>0</v>
      </c>
      <c r="J110" s="25"/>
      <c r="K110" s="25">
        <f>내역서!L419</f>
        <v>0</v>
      </c>
      <c r="L110" s="25">
        <f t="shared" si="6"/>
        <v>0</v>
      </c>
      <c r="M110" s="25">
        <f>내역서!N419</f>
        <v>0</v>
      </c>
      <c r="N110" s="25">
        <f t="shared" si="7"/>
        <v>0</v>
      </c>
      <c r="O110" s="25" t="str">
        <f t="shared" si="8"/>
        <v/>
      </c>
      <c r="P110" s="25">
        <f t="shared" si="9"/>
        <v>0</v>
      </c>
      <c r="Q110" s="12"/>
    </row>
    <row r="111" spans="2:17" ht="20.45" customHeight="1">
      <c r="B111" s="13" t="s">
        <v>2057</v>
      </c>
      <c r="D111" s="12" t="s">
        <v>123</v>
      </c>
      <c r="E111" s="15"/>
      <c r="F111" s="19" t="s">
        <v>567</v>
      </c>
      <c r="G111" s="25">
        <v>1</v>
      </c>
      <c r="H111" s="25">
        <f>내역서!I471</f>
        <v>0</v>
      </c>
      <c r="I111" s="25">
        <f t="shared" si="5"/>
        <v>0</v>
      </c>
      <c r="J111" s="25"/>
      <c r="K111" s="25">
        <f>내역서!L471</f>
        <v>0</v>
      </c>
      <c r="L111" s="25">
        <f t="shared" si="6"/>
        <v>0</v>
      </c>
      <c r="M111" s="25">
        <f>내역서!N471</f>
        <v>0</v>
      </c>
      <c r="N111" s="25">
        <f t="shared" si="7"/>
        <v>0</v>
      </c>
      <c r="O111" s="25" t="str">
        <f t="shared" si="8"/>
        <v/>
      </c>
      <c r="P111" s="25">
        <f t="shared" si="9"/>
        <v>0</v>
      </c>
      <c r="Q111" s="12"/>
    </row>
    <row r="112" spans="2:17" ht="20.45" customHeight="1">
      <c r="B112" s="13" t="s">
        <v>2058</v>
      </c>
      <c r="D112" s="12" t="s">
        <v>124</v>
      </c>
      <c r="E112" s="15"/>
      <c r="F112" s="19" t="s">
        <v>567</v>
      </c>
      <c r="G112" s="25">
        <v>1</v>
      </c>
      <c r="H112" s="25">
        <f>내역서!I497</f>
        <v>0</v>
      </c>
      <c r="I112" s="25">
        <f t="shared" si="5"/>
        <v>0</v>
      </c>
      <c r="J112" s="25"/>
      <c r="K112" s="25">
        <f>내역서!L497</f>
        <v>0</v>
      </c>
      <c r="L112" s="25">
        <f t="shared" si="6"/>
        <v>0</v>
      </c>
      <c r="M112" s="25">
        <f>내역서!N497</f>
        <v>0</v>
      </c>
      <c r="N112" s="25">
        <f t="shared" si="7"/>
        <v>0</v>
      </c>
      <c r="O112" s="25" t="str">
        <f t="shared" si="8"/>
        <v/>
      </c>
      <c r="P112" s="25">
        <f t="shared" si="9"/>
        <v>0</v>
      </c>
      <c r="Q112" s="12"/>
    </row>
    <row r="113" spans="2:17" ht="20.45" customHeight="1">
      <c r="B113" s="13" t="s">
        <v>2059</v>
      </c>
      <c r="D113" s="12" t="s">
        <v>125</v>
      </c>
      <c r="E113" s="15"/>
      <c r="F113" s="19" t="s">
        <v>567</v>
      </c>
      <c r="G113" s="25">
        <v>1</v>
      </c>
      <c r="H113" s="25">
        <f>내역서!I523</f>
        <v>0</v>
      </c>
      <c r="I113" s="25">
        <f t="shared" si="5"/>
        <v>0</v>
      </c>
      <c r="J113" s="25"/>
      <c r="K113" s="25">
        <f>내역서!L523</f>
        <v>0</v>
      </c>
      <c r="L113" s="25">
        <f t="shared" si="6"/>
        <v>0</v>
      </c>
      <c r="M113" s="25">
        <f>내역서!N523</f>
        <v>0</v>
      </c>
      <c r="N113" s="25">
        <f t="shared" si="7"/>
        <v>0</v>
      </c>
      <c r="O113" s="25" t="str">
        <f t="shared" si="8"/>
        <v/>
      </c>
      <c r="P113" s="25">
        <f t="shared" si="9"/>
        <v>0</v>
      </c>
      <c r="Q113" s="12"/>
    </row>
    <row r="114" spans="2:17" ht="20.45" customHeight="1">
      <c r="B114" s="13" t="s">
        <v>2060</v>
      </c>
      <c r="D114" s="12" t="s">
        <v>126</v>
      </c>
      <c r="E114" s="15"/>
      <c r="F114" s="19" t="s">
        <v>567</v>
      </c>
      <c r="G114" s="25">
        <v>1</v>
      </c>
      <c r="H114" s="25">
        <f>내역서!I549</f>
        <v>0</v>
      </c>
      <c r="I114" s="25">
        <f t="shared" si="5"/>
        <v>0</v>
      </c>
      <c r="J114" s="25"/>
      <c r="K114" s="25">
        <f>내역서!L549</f>
        <v>0</v>
      </c>
      <c r="L114" s="25">
        <f t="shared" si="6"/>
        <v>0</v>
      </c>
      <c r="M114" s="25">
        <f>내역서!N549</f>
        <v>0</v>
      </c>
      <c r="N114" s="25">
        <f t="shared" si="7"/>
        <v>0</v>
      </c>
      <c r="O114" s="25" t="str">
        <f t="shared" si="8"/>
        <v/>
      </c>
      <c r="P114" s="25">
        <f t="shared" si="9"/>
        <v>0</v>
      </c>
      <c r="Q114" s="12"/>
    </row>
    <row r="115" spans="2:17" ht="20.45" customHeight="1">
      <c r="B115" s="13" t="s">
        <v>2061</v>
      </c>
      <c r="D115" s="12" t="s">
        <v>127</v>
      </c>
      <c r="E115" s="15"/>
      <c r="F115" s="19" t="s">
        <v>567</v>
      </c>
      <c r="G115" s="25">
        <v>1</v>
      </c>
      <c r="H115" s="25">
        <f>내역서!I601</f>
        <v>0</v>
      </c>
      <c r="I115" s="25">
        <f t="shared" si="5"/>
        <v>0</v>
      </c>
      <c r="J115" s="25"/>
      <c r="K115" s="25">
        <f>내역서!L601</f>
        <v>0</v>
      </c>
      <c r="L115" s="25">
        <f t="shared" si="6"/>
        <v>0</v>
      </c>
      <c r="M115" s="25">
        <f>내역서!N601</f>
        <v>0</v>
      </c>
      <c r="N115" s="25">
        <f t="shared" si="7"/>
        <v>0</v>
      </c>
      <c r="O115" s="25" t="str">
        <f t="shared" si="8"/>
        <v/>
      </c>
      <c r="P115" s="25">
        <f t="shared" si="9"/>
        <v>0</v>
      </c>
      <c r="Q115" s="12"/>
    </row>
    <row r="116" spans="2:17" ht="20.45" customHeight="1">
      <c r="B116" s="13" t="s">
        <v>2062</v>
      </c>
      <c r="D116" s="12" t="s">
        <v>128</v>
      </c>
      <c r="E116" s="15"/>
      <c r="F116" s="19" t="s">
        <v>567</v>
      </c>
      <c r="G116" s="25">
        <v>1</v>
      </c>
      <c r="H116" s="25">
        <f>내역서!I627</f>
        <v>0</v>
      </c>
      <c r="I116" s="25">
        <f t="shared" si="5"/>
        <v>0</v>
      </c>
      <c r="J116" s="25"/>
      <c r="K116" s="25">
        <f>내역서!L627</f>
        <v>0</v>
      </c>
      <c r="L116" s="25">
        <f t="shared" si="6"/>
        <v>0</v>
      </c>
      <c r="M116" s="25">
        <f>내역서!N627</f>
        <v>0</v>
      </c>
      <c r="N116" s="25">
        <f t="shared" si="7"/>
        <v>0</v>
      </c>
      <c r="O116" s="25" t="str">
        <f t="shared" si="8"/>
        <v/>
      </c>
      <c r="P116" s="25">
        <f t="shared" si="9"/>
        <v>0</v>
      </c>
      <c r="Q116" s="12"/>
    </row>
    <row r="117" spans="2:17" ht="20.45" customHeight="1">
      <c r="D117" s="12"/>
      <c r="E117" s="15"/>
      <c r="F117" s="19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12"/>
    </row>
    <row r="118" spans="2:17" ht="20.45" customHeight="1">
      <c r="D118" s="12"/>
      <c r="E118" s="15"/>
      <c r="F118" s="19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12"/>
    </row>
    <row r="119" spans="2:17" ht="20.45" customHeight="1">
      <c r="D119" s="12"/>
      <c r="E119" s="15"/>
      <c r="F119" s="19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12"/>
    </row>
    <row r="120" spans="2:17" ht="20.45" customHeight="1">
      <c r="D120" s="12"/>
      <c r="E120" s="15"/>
      <c r="F120" s="19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12"/>
    </row>
    <row r="121" spans="2:17" ht="20.45" customHeight="1">
      <c r="D121" s="12"/>
      <c r="E121" s="15"/>
      <c r="F121" s="19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12"/>
    </row>
    <row r="122" spans="2:17" ht="20.45" customHeight="1">
      <c r="D122" s="12"/>
      <c r="E122" s="15"/>
      <c r="F122" s="19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12"/>
    </row>
    <row r="123" spans="2:17" ht="20.45" customHeight="1">
      <c r="D123" s="12"/>
      <c r="E123" s="15"/>
      <c r="F123" s="19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12"/>
    </row>
    <row r="124" spans="2:17" ht="20.45" customHeight="1">
      <c r="D124" s="12"/>
      <c r="E124" s="15"/>
      <c r="F124" s="19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12"/>
    </row>
    <row r="125" spans="2:17" ht="20.45" customHeight="1">
      <c r="D125" s="12"/>
      <c r="E125" s="15"/>
      <c r="F125" s="19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12"/>
    </row>
    <row r="126" spans="2:17" ht="20.45" customHeight="1">
      <c r="D126" s="12"/>
      <c r="E126" s="15"/>
      <c r="F126" s="19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12"/>
    </row>
    <row r="127" spans="2:17" ht="20.45" customHeight="1">
      <c r="D127" s="12"/>
      <c r="E127" s="15"/>
      <c r="F127" s="19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12"/>
    </row>
    <row r="128" spans="2:17" ht="20.45" customHeight="1">
      <c r="D128" s="12"/>
      <c r="E128" s="15"/>
      <c r="F128" s="19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12"/>
    </row>
    <row r="129" spans="2:17" ht="20.45" customHeight="1">
      <c r="D129" s="12"/>
      <c r="E129" s="15"/>
      <c r="F129" s="19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12"/>
    </row>
    <row r="130" spans="2:17" ht="20.45" customHeight="1">
      <c r="D130" s="12"/>
      <c r="E130" s="15"/>
      <c r="F130" s="19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12"/>
    </row>
    <row r="131" spans="2:17" ht="20.45" customHeight="1">
      <c r="D131" s="12"/>
      <c r="E131" s="15"/>
      <c r="F131" s="19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12"/>
    </row>
    <row r="132" spans="2:17" ht="20.45" customHeight="1">
      <c r="D132" s="12"/>
      <c r="E132" s="15"/>
      <c r="F132" s="19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12"/>
    </row>
    <row r="133" spans="2:17" ht="20.45" customHeight="1">
      <c r="B133" s="13" t="s">
        <v>2102</v>
      </c>
      <c r="C133" s="13" t="s">
        <v>2095</v>
      </c>
      <c r="D133" s="12" t="s">
        <v>1598</v>
      </c>
      <c r="E133" s="15"/>
      <c r="F133" s="19"/>
      <c r="G133" s="25"/>
      <c r="H133" s="25"/>
      <c r="I133" s="25">
        <f>TRUNC(SUM(I108:I132))</f>
        <v>0</v>
      </c>
      <c r="J133" s="25"/>
      <c r="K133" s="25"/>
      <c r="L133" s="25">
        <f>TRUNC(SUM(L108:L132))</f>
        <v>0</v>
      </c>
      <c r="M133" s="25"/>
      <c r="N133" s="25">
        <f>TRUNC(SUM(N108:N132))</f>
        <v>0</v>
      </c>
      <c r="O133" s="25" t="str">
        <f>IF((H133+K133+M133)=0, "", (H133+K133+M133))</f>
        <v/>
      </c>
      <c r="P133" s="25">
        <f>TRUNC(SUM(P108:P132))</f>
        <v>0</v>
      </c>
      <c r="Q133" s="12"/>
    </row>
    <row r="134" spans="2:17" ht="20.45" customHeight="1">
      <c r="B134" s="13" t="s">
        <v>982</v>
      </c>
      <c r="D134" s="346" t="s">
        <v>2097</v>
      </c>
      <c r="E134" s="347"/>
      <c r="F134" s="347"/>
      <c r="G134" s="347"/>
      <c r="H134" s="347"/>
      <c r="I134" s="347"/>
      <c r="J134" s="347"/>
      <c r="K134" s="347"/>
      <c r="L134" s="347"/>
      <c r="M134" s="347"/>
      <c r="N134" s="347"/>
      <c r="O134" s="347"/>
      <c r="P134" s="347"/>
      <c r="Q134" s="348"/>
    </row>
    <row r="135" spans="2:17" ht="20.45" customHeight="1">
      <c r="B135" s="13" t="s">
        <v>2063</v>
      </c>
      <c r="D135" s="12" t="s">
        <v>129</v>
      </c>
      <c r="E135" s="15"/>
      <c r="F135" s="19" t="s">
        <v>567</v>
      </c>
      <c r="G135" s="25">
        <v>1</v>
      </c>
      <c r="H135" s="25">
        <f>내역서!I653</f>
        <v>0</v>
      </c>
      <c r="I135" s="25">
        <f>G135*H135</f>
        <v>0</v>
      </c>
      <c r="J135" s="25"/>
      <c r="K135" s="25">
        <f>내역서!L653</f>
        <v>0</v>
      </c>
      <c r="L135" s="25">
        <f>G135*K135</f>
        <v>0</v>
      </c>
      <c r="M135" s="25">
        <f>내역서!N653</f>
        <v>0</v>
      </c>
      <c r="N135" s="25">
        <f>G135*M135</f>
        <v>0</v>
      </c>
      <c r="O135" s="25" t="str">
        <f>IF((H135+K135+M135)=0, "", (H135+K135+M135))</f>
        <v/>
      </c>
      <c r="P135" s="25">
        <f>SUM(I135,L135,N135)</f>
        <v>0</v>
      </c>
      <c r="Q135" s="12"/>
    </row>
    <row r="136" spans="2:17" ht="20.45" customHeight="1">
      <c r="B136" s="13" t="s">
        <v>2064</v>
      </c>
      <c r="D136" s="12" t="s">
        <v>130</v>
      </c>
      <c r="E136" s="15"/>
      <c r="F136" s="19" t="s">
        <v>567</v>
      </c>
      <c r="G136" s="25">
        <v>1</v>
      </c>
      <c r="H136" s="25">
        <f>내역서!I679</f>
        <v>0</v>
      </c>
      <c r="I136" s="25">
        <f>G136*H136</f>
        <v>0</v>
      </c>
      <c r="J136" s="25"/>
      <c r="K136" s="25">
        <f>내역서!L679</f>
        <v>0</v>
      </c>
      <c r="L136" s="25">
        <f>G136*K136</f>
        <v>0</v>
      </c>
      <c r="M136" s="25">
        <f>내역서!N679</f>
        <v>0</v>
      </c>
      <c r="N136" s="25">
        <f>G136*M136</f>
        <v>0</v>
      </c>
      <c r="O136" s="25" t="str">
        <f>IF((H136+K136+M136)=0, "", (H136+K136+M136))</f>
        <v/>
      </c>
      <c r="P136" s="25">
        <f>SUM(I136,L136,N136)</f>
        <v>0</v>
      </c>
      <c r="Q136" s="12"/>
    </row>
    <row r="137" spans="2:17" ht="20.45" customHeight="1">
      <c r="B137" s="13" t="s">
        <v>2065</v>
      </c>
      <c r="D137" s="12" t="s">
        <v>131</v>
      </c>
      <c r="E137" s="15"/>
      <c r="F137" s="19" t="s">
        <v>567</v>
      </c>
      <c r="G137" s="25">
        <v>1</v>
      </c>
      <c r="H137" s="25">
        <f>내역서!I705</f>
        <v>0</v>
      </c>
      <c r="I137" s="25">
        <f>G137*H137</f>
        <v>0</v>
      </c>
      <c r="J137" s="25"/>
      <c r="K137" s="25">
        <f>내역서!L705</f>
        <v>0</v>
      </c>
      <c r="L137" s="25">
        <f>G137*K137</f>
        <v>0</v>
      </c>
      <c r="M137" s="25">
        <f>내역서!N705</f>
        <v>0</v>
      </c>
      <c r="N137" s="25">
        <f>G137*M137</f>
        <v>0</v>
      </c>
      <c r="O137" s="25" t="str">
        <f>IF((H137+K137+M137)=0, "", (H137+K137+M137))</f>
        <v/>
      </c>
      <c r="P137" s="25">
        <f>SUM(I137,L137,N137)</f>
        <v>0</v>
      </c>
      <c r="Q137" s="12"/>
    </row>
    <row r="138" spans="2:17" ht="20.45" customHeight="1">
      <c r="D138" s="12"/>
      <c r="E138" s="15"/>
      <c r="F138" s="19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12"/>
    </row>
    <row r="139" spans="2:17" ht="20.45" customHeight="1">
      <c r="D139" s="12"/>
      <c r="E139" s="15"/>
      <c r="F139" s="19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12"/>
    </row>
    <row r="140" spans="2:17" ht="20.45" customHeight="1">
      <c r="D140" s="12"/>
      <c r="E140" s="15"/>
      <c r="F140" s="19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12"/>
    </row>
    <row r="141" spans="2:17" ht="20.45" customHeight="1">
      <c r="D141" s="12"/>
      <c r="E141" s="15"/>
      <c r="F141" s="19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12"/>
    </row>
    <row r="142" spans="2:17" ht="20.45" customHeight="1">
      <c r="D142" s="12"/>
      <c r="E142" s="15"/>
      <c r="F142" s="19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12"/>
    </row>
    <row r="143" spans="2:17" ht="20.45" customHeight="1">
      <c r="D143" s="12"/>
      <c r="E143" s="15"/>
      <c r="F143" s="19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12"/>
    </row>
    <row r="144" spans="2:17" ht="20.45" customHeight="1">
      <c r="D144" s="12"/>
      <c r="E144" s="15"/>
      <c r="F144" s="19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12"/>
    </row>
    <row r="145" spans="2:17" ht="20.45" customHeight="1">
      <c r="D145" s="12"/>
      <c r="E145" s="15"/>
      <c r="F145" s="19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12"/>
    </row>
    <row r="146" spans="2:17" ht="20.45" customHeight="1">
      <c r="D146" s="12"/>
      <c r="E146" s="15"/>
      <c r="F146" s="19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12"/>
    </row>
    <row r="147" spans="2:17" ht="20.45" customHeight="1">
      <c r="D147" s="12"/>
      <c r="E147" s="15"/>
      <c r="F147" s="19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12"/>
    </row>
    <row r="148" spans="2:17" ht="20.45" customHeight="1">
      <c r="D148" s="12"/>
      <c r="E148" s="15"/>
      <c r="F148" s="19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12"/>
    </row>
    <row r="149" spans="2:17" ht="20.45" customHeight="1">
      <c r="D149" s="12"/>
      <c r="E149" s="15"/>
      <c r="F149" s="19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12"/>
    </row>
    <row r="150" spans="2:17" ht="20.45" customHeight="1">
      <c r="D150" s="12"/>
      <c r="E150" s="15"/>
      <c r="F150" s="19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12"/>
    </row>
    <row r="151" spans="2:17" ht="20.45" customHeight="1">
      <c r="D151" s="12"/>
      <c r="E151" s="15"/>
      <c r="F151" s="19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12"/>
    </row>
    <row r="152" spans="2:17" ht="20.45" customHeight="1">
      <c r="D152" s="12"/>
      <c r="E152" s="15"/>
      <c r="F152" s="19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12"/>
    </row>
    <row r="153" spans="2:17" ht="20.45" customHeight="1">
      <c r="D153" s="12"/>
      <c r="E153" s="15"/>
      <c r="F153" s="19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12"/>
    </row>
    <row r="154" spans="2:17" ht="20.45" customHeight="1">
      <c r="D154" s="12"/>
      <c r="E154" s="15"/>
      <c r="F154" s="19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12"/>
    </row>
    <row r="155" spans="2:17" ht="20.45" customHeight="1">
      <c r="D155" s="12"/>
      <c r="E155" s="15"/>
      <c r="F155" s="19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12"/>
    </row>
    <row r="156" spans="2:17" ht="20.45" customHeight="1">
      <c r="D156" s="12"/>
      <c r="E156" s="15"/>
      <c r="F156" s="19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12"/>
    </row>
    <row r="157" spans="2:17" ht="20.45" customHeight="1">
      <c r="D157" s="12"/>
      <c r="E157" s="15"/>
      <c r="F157" s="19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12"/>
    </row>
    <row r="158" spans="2:17" ht="20.45" customHeight="1">
      <c r="D158" s="12"/>
      <c r="E158" s="15"/>
      <c r="F158" s="19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12"/>
    </row>
    <row r="159" spans="2:17" ht="20.45" customHeight="1">
      <c r="B159" s="13" t="s">
        <v>2096</v>
      </c>
      <c r="C159" s="13" t="s">
        <v>2095</v>
      </c>
      <c r="D159" s="12" t="s">
        <v>1598</v>
      </c>
      <c r="E159" s="15"/>
      <c r="F159" s="19"/>
      <c r="G159" s="25"/>
      <c r="H159" s="25"/>
      <c r="I159" s="25">
        <f>TRUNC(SUM(I134:I158))</f>
        <v>0</v>
      </c>
      <c r="J159" s="25"/>
      <c r="K159" s="25"/>
      <c r="L159" s="25">
        <f>TRUNC(SUM(L134:L158))</f>
        <v>0</v>
      </c>
      <c r="M159" s="25"/>
      <c r="N159" s="25">
        <f>TRUNC(SUM(N134:N158))</f>
        <v>0</v>
      </c>
      <c r="O159" s="25" t="str">
        <f>IF((H159+K159+M159)=0, "", (H159+K159+M159))</f>
        <v/>
      </c>
      <c r="P159" s="25">
        <f>TRUNC(SUM(P134:P158))</f>
        <v>0</v>
      </c>
      <c r="Q159" s="12"/>
    </row>
    <row r="160" spans="2:17" ht="20.45" customHeight="1">
      <c r="B160" s="13" t="s">
        <v>982</v>
      </c>
      <c r="D160" s="346" t="s">
        <v>2099</v>
      </c>
      <c r="E160" s="347"/>
      <c r="F160" s="347"/>
      <c r="G160" s="347"/>
      <c r="H160" s="347"/>
      <c r="I160" s="347"/>
      <c r="J160" s="347"/>
      <c r="K160" s="347"/>
      <c r="L160" s="347"/>
      <c r="M160" s="347"/>
      <c r="N160" s="347"/>
      <c r="O160" s="347"/>
      <c r="P160" s="347"/>
      <c r="Q160" s="348"/>
    </row>
    <row r="161" spans="2:17" ht="20.45" customHeight="1">
      <c r="B161" s="13" t="s">
        <v>2066</v>
      </c>
      <c r="D161" s="12" t="s">
        <v>132</v>
      </c>
      <c r="E161" s="15"/>
      <c r="F161" s="19" t="s">
        <v>567</v>
      </c>
      <c r="G161" s="25">
        <v>1</v>
      </c>
      <c r="H161" s="25">
        <f>내역서!I731</f>
        <v>0</v>
      </c>
      <c r="I161" s="25">
        <f>G161*H161</f>
        <v>0</v>
      </c>
      <c r="J161" s="25"/>
      <c r="K161" s="25">
        <f>내역서!L731</f>
        <v>0</v>
      </c>
      <c r="L161" s="25">
        <f>G161*K161</f>
        <v>0</v>
      </c>
      <c r="M161" s="25">
        <f>내역서!N731</f>
        <v>0</v>
      </c>
      <c r="N161" s="25">
        <f>G161*M161</f>
        <v>0</v>
      </c>
      <c r="O161" s="25" t="str">
        <f>IF((H161+K161+M161)=0, "", (H161+K161+M161))</f>
        <v/>
      </c>
      <c r="P161" s="25">
        <f>SUM(I161,L161,N161)</f>
        <v>0</v>
      </c>
      <c r="Q161" s="12"/>
    </row>
    <row r="162" spans="2:17" ht="20.45" customHeight="1">
      <c r="B162" s="13" t="s">
        <v>2067</v>
      </c>
      <c r="D162" s="12" t="s">
        <v>133</v>
      </c>
      <c r="E162" s="15"/>
      <c r="F162" s="19" t="s">
        <v>567</v>
      </c>
      <c r="G162" s="25">
        <v>1</v>
      </c>
      <c r="H162" s="25">
        <f>내역서!I757</f>
        <v>0</v>
      </c>
      <c r="I162" s="25">
        <f>G162*H162</f>
        <v>0</v>
      </c>
      <c r="J162" s="25"/>
      <c r="K162" s="25">
        <f>내역서!L757</f>
        <v>0</v>
      </c>
      <c r="L162" s="25">
        <f>G162*K162</f>
        <v>0</v>
      </c>
      <c r="M162" s="25">
        <f>내역서!N757</f>
        <v>0</v>
      </c>
      <c r="N162" s="25">
        <f>G162*M162</f>
        <v>0</v>
      </c>
      <c r="O162" s="25" t="str">
        <f>IF((H162+K162+M162)=0, "", (H162+K162+M162))</f>
        <v/>
      </c>
      <c r="P162" s="25">
        <f>SUM(I162,L162,N162)</f>
        <v>0</v>
      </c>
      <c r="Q162" s="12"/>
    </row>
    <row r="163" spans="2:17" ht="20.45" customHeight="1">
      <c r="B163" s="13" t="s">
        <v>2068</v>
      </c>
      <c r="D163" s="12" t="s">
        <v>134</v>
      </c>
      <c r="E163" s="15"/>
      <c r="F163" s="19" t="s">
        <v>567</v>
      </c>
      <c r="G163" s="25">
        <v>1</v>
      </c>
      <c r="H163" s="25">
        <f>내역서!I783</f>
        <v>0</v>
      </c>
      <c r="I163" s="25">
        <f>G163*H163</f>
        <v>0</v>
      </c>
      <c r="J163" s="25"/>
      <c r="K163" s="25">
        <f>내역서!L783</f>
        <v>0</v>
      </c>
      <c r="L163" s="25">
        <f>G163*K163</f>
        <v>0</v>
      </c>
      <c r="M163" s="25">
        <f>내역서!N783</f>
        <v>0</v>
      </c>
      <c r="N163" s="25">
        <f>G163*M163</f>
        <v>0</v>
      </c>
      <c r="O163" s="25" t="str">
        <f>IF((H163+K163+M163)=0, "", (H163+K163+M163))</f>
        <v/>
      </c>
      <c r="P163" s="25">
        <f>SUM(I163,L163,N163)</f>
        <v>0</v>
      </c>
      <c r="Q163" s="12"/>
    </row>
    <row r="164" spans="2:17" ht="20.45" customHeight="1">
      <c r="D164" s="12"/>
      <c r="E164" s="15"/>
      <c r="F164" s="19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12"/>
    </row>
    <row r="165" spans="2:17" ht="20.45" customHeight="1">
      <c r="D165" s="12"/>
      <c r="E165" s="15"/>
      <c r="F165" s="19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12"/>
    </row>
    <row r="166" spans="2:17" ht="20.45" customHeight="1">
      <c r="D166" s="12"/>
      <c r="E166" s="15"/>
      <c r="F166" s="19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12"/>
    </row>
    <row r="167" spans="2:17" ht="20.45" customHeight="1">
      <c r="D167" s="12"/>
      <c r="E167" s="15"/>
      <c r="F167" s="19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12"/>
    </row>
    <row r="168" spans="2:17" ht="20.45" customHeight="1">
      <c r="D168" s="12"/>
      <c r="E168" s="15"/>
      <c r="F168" s="19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12"/>
    </row>
    <row r="169" spans="2:17" ht="20.45" customHeight="1">
      <c r="D169" s="12"/>
      <c r="E169" s="15"/>
      <c r="F169" s="19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12"/>
    </row>
    <row r="170" spans="2:17" ht="20.45" customHeight="1">
      <c r="D170" s="12"/>
      <c r="E170" s="15"/>
      <c r="F170" s="19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12"/>
    </row>
    <row r="171" spans="2:17" ht="20.45" customHeight="1">
      <c r="D171" s="12"/>
      <c r="E171" s="15"/>
      <c r="F171" s="19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12"/>
    </row>
    <row r="172" spans="2:17" ht="20.45" customHeight="1">
      <c r="D172" s="12"/>
      <c r="E172" s="15"/>
      <c r="F172" s="19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12"/>
    </row>
    <row r="173" spans="2:17" ht="20.45" customHeight="1">
      <c r="D173" s="12"/>
      <c r="E173" s="15"/>
      <c r="F173" s="19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12"/>
    </row>
    <row r="174" spans="2:17" ht="20.45" customHeight="1">
      <c r="D174" s="12"/>
      <c r="E174" s="15"/>
      <c r="F174" s="19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12"/>
    </row>
    <row r="175" spans="2:17" ht="20.45" customHeight="1">
      <c r="D175" s="12"/>
      <c r="E175" s="15"/>
      <c r="F175" s="19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12"/>
    </row>
    <row r="176" spans="2:17" ht="20.45" customHeight="1">
      <c r="D176" s="12"/>
      <c r="E176" s="15"/>
      <c r="F176" s="19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12"/>
    </row>
    <row r="177" spans="2:17" ht="20.45" customHeight="1">
      <c r="D177" s="12"/>
      <c r="E177" s="15"/>
      <c r="F177" s="19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12"/>
    </row>
    <row r="178" spans="2:17" ht="20.45" customHeight="1">
      <c r="D178" s="12"/>
      <c r="E178" s="15"/>
      <c r="F178" s="19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12"/>
    </row>
    <row r="179" spans="2:17" ht="20.45" customHeight="1">
      <c r="D179" s="12"/>
      <c r="E179" s="15"/>
      <c r="F179" s="19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12"/>
    </row>
    <row r="180" spans="2:17" ht="20.45" customHeight="1">
      <c r="D180" s="12"/>
      <c r="E180" s="15"/>
      <c r="F180" s="19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12"/>
    </row>
    <row r="181" spans="2:17" ht="20.45" customHeight="1">
      <c r="D181" s="12"/>
      <c r="E181" s="15"/>
      <c r="F181" s="19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12"/>
    </row>
    <row r="182" spans="2:17" ht="20.45" customHeight="1">
      <c r="D182" s="12"/>
      <c r="E182" s="15"/>
      <c r="F182" s="19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12"/>
    </row>
    <row r="183" spans="2:17" ht="20.45" customHeight="1">
      <c r="D183" s="12"/>
      <c r="E183" s="15"/>
      <c r="F183" s="19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12"/>
    </row>
    <row r="184" spans="2:17" ht="20.45" customHeight="1">
      <c r="D184" s="12"/>
      <c r="E184" s="15"/>
      <c r="F184" s="19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12"/>
    </row>
    <row r="185" spans="2:17" ht="20.45" customHeight="1">
      <c r="B185" s="13" t="s">
        <v>2098</v>
      </c>
      <c r="C185" s="13" t="s">
        <v>2095</v>
      </c>
      <c r="D185" s="12" t="s">
        <v>1598</v>
      </c>
      <c r="E185" s="15"/>
      <c r="F185" s="19"/>
      <c r="G185" s="25"/>
      <c r="H185" s="25"/>
      <c r="I185" s="25">
        <f>TRUNC(SUM(I160:I184))</f>
        <v>0</v>
      </c>
      <c r="J185" s="25"/>
      <c r="K185" s="25"/>
      <c r="L185" s="25">
        <f>TRUNC(SUM(L160:L184))</f>
        <v>0</v>
      </c>
      <c r="M185" s="25"/>
      <c r="N185" s="25">
        <f>TRUNC(SUM(N160:N184))</f>
        <v>0</v>
      </c>
      <c r="O185" s="25" t="str">
        <f>IF((H185+K185+M185)=0, "", (H185+K185+M185))</f>
        <v/>
      </c>
      <c r="P185" s="25">
        <f>TRUNC(SUM(P160:P184))</f>
        <v>0</v>
      </c>
      <c r="Q185" s="12"/>
    </row>
  </sheetData>
  <mergeCells count="20">
    <mergeCell ref="D134:Q134"/>
    <mergeCell ref="D160:Q160"/>
    <mergeCell ref="D4:Q4"/>
    <mergeCell ref="D30:Q30"/>
    <mergeCell ref="D56:Q56"/>
    <mergeCell ref="D82:Q82"/>
    <mergeCell ref="D108:Q108"/>
    <mergeCell ref="J2:L2"/>
    <mergeCell ref="M2:N2"/>
    <mergeCell ref="D1:Q1"/>
    <mergeCell ref="A2:A3"/>
    <mergeCell ref="Q2:Q3"/>
    <mergeCell ref="B2:B3"/>
    <mergeCell ref="C2:C3"/>
    <mergeCell ref="E2:E3"/>
    <mergeCell ref="F2:F3"/>
    <mergeCell ref="G2:G3"/>
    <mergeCell ref="H2:I2"/>
    <mergeCell ref="P2:P3"/>
    <mergeCell ref="D2:D3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783"/>
  <sheetViews>
    <sheetView showZeros="0" tabSelected="1" view="pageBreakPreview" zoomScaleNormal="100" zoomScaleSheetLayoutView="100" workbookViewId="0">
      <pane ySplit="3" topLeftCell="A763" activePane="bottomLeft" state="frozen"/>
      <selection activeCell="D14" sqref="D14"/>
      <selection pane="bottomLeft" activeCell="H5" sqref="H5:Q783"/>
    </sheetView>
  </sheetViews>
  <sheetFormatPr defaultRowHeight="23.1" customHeight="1"/>
  <cols>
    <col min="1" max="1" width="12.109375" style="390" hidden="1" customWidth="1"/>
    <col min="2" max="2" width="17.44140625" style="390" hidden="1" customWidth="1"/>
    <col min="3" max="3" width="20.6640625" style="390" hidden="1" customWidth="1"/>
    <col min="4" max="4" width="24.33203125" style="390" customWidth="1"/>
    <col min="5" max="5" width="25.33203125" style="390" customWidth="1"/>
    <col min="6" max="6" width="4.21875" style="299" customWidth="1"/>
    <col min="7" max="7" width="10" style="394" customWidth="1"/>
    <col min="8" max="8" width="13" style="393" customWidth="1"/>
    <col min="9" max="9" width="13.21875" style="393" customWidth="1"/>
    <col min="10" max="10" width="5.5546875" style="393" hidden="1" customWidth="1"/>
    <col min="11" max="11" width="10.44140625" style="393" customWidth="1"/>
    <col min="12" max="12" width="11.77734375" style="393" customWidth="1"/>
    <col min="13" max="13" width="8.44140625" style="393" customWidth="1"/>
    <col min="14" max="14" width="9.109375" style="393" customWidth="1"/>
    <col min="15" max="15" width="6" style="393" hidden="1" customWidth="1"/>
    <col min="16" max="16" width="13" style="393" customWidth="1"/>
    <col min="17" max="17" width="11.109375" style="390" customWidth="1"/>
    <col min="18" max="18" width="8.88671875" style="394"/>
    <col min="19" max="19" width="10.21875" style="394" bestFit="1" customWidth="1"/>
    <col min="20" max="26" width="8.88671875" style="394"/>
    <col min="27" max="31" width="11.77734375" style="393" customWidth="1"/>
    <col min="32" max="16384" width="8.88671875" style="394"/>
  </cols>
  <sheetData>
    <row r="1" spans="1:31" ht="23.1" customHeight="1">
      <c r="A1" s="390" t="s">
        <v>2091</v>
      </c>
      <c r="B1" s="390" t="s">
        <v>2092</v>
      </c>
      <c r="D1" s="391" t="s">
        <v>2046</v>
      </c>
      <c r="E1" s="392"/>
      <c r="F1" s="392"/>
      <c r="G1" s="392"/>
      <c r="H1" s="392"/>
      <c r="I1" s="392"/>
      <c r="J1" s="392"/>
      <c r="K1" s="392"/>
      <c r="L1" s="392"/>
      <c r="M1" s="392"/>
      <c r="N1" s="392"/>
      <c r="W1" s="299" t="s">
        <v>51</v>
      </c>
      <c r="X1" s="299"/>
      <c r="Y1" s="299"/>
      <c r="Z1" s="299"/>
      <c r="AA1" s="299" t="s">
        <v>56</v>
      </c>
      <c r="AB1" s="299"/>
      <c r="AC1" s="299"/>
      <c r="AD1" s="299"/>
      <c r="AE1" s="299"/>
    </row>
    <row r="2" spans="1:31" s="300" customFormat="1" ht="23.1" customHeight="1">
      <c r="A2" s="296" t="s">
        <v>38</v>
      </c>
      <c r="B2" s="296" t="s">
        <v>23</v>
      </c>
      <c r="C2" s="296" t="s">
        <v>19</v>
      </c>
      <c r="D2" s="297" t="s">
        <v>45</v>
      </c>
      <c r="E2" s="297" t="s">
        <v>46</v>
      </c>
      <c r="F2" s="298" t="s">
        <v>0</v>
      </c>
      <c r="G2" s="298" t="s">
        <v>1</v>
      </c>
      <c r="H2" s="295" t="s">
        <v>25</v>
      </c>
      <c r="I2" s="295"/>
      <c r="J2" s="295" t="s">
        <v>26</v>
      </c>
      <c r="K2" s="295"/>
      <c r="L2" s="295"/>
      <c r="M2" s="295" t="s">
        <v>27</v>
      </c>
      <c r="N2" s="295"/>
      <c r="O2" s="295"/>
      <c r="P2" s="295" t="s">
        <v>31</v>
      </c>
      <c r="Q2" s="297" t="s">
        <v>29</v>
      </c>
      <c r="W2" s="300" t="s">
        <v>52</v>
      </c>
      <c r="X2" s="300" t="s">
        <v>53</v>
      </c>
      <c r="Y2" s="300" t="s">
        <v>54</v>
      </c>
      <c r="Z2" s="300" t="s">
        <v>55</v>
      </c>
      <c r="AA2" s="27" t="s">
        <v>77</v>
      </c>
      <c r="AB2" s="27" t="s">
        <v>76</v>
      </c>
      <c r="AC2" s="27" t="s">
        <v>57</v>
      </c>
      <c r="AD2" s="27" t="s">
        <v>59</v>
      </c>
      <c r="AE2" s="27" t="s">
        <v>58</v>
      </c>
    </row>
    <row r="3" spans="1:31" s="300" customFormat="1" ht="23.1" customHeight="1">
      <c r="A3" s="296"/>
      <c r="B3" s="296"/>
      <c r="C3" s="296"/>
      <c r="D3" s="297"/>
      <c r="E3" s="297"/>
      <c r="F3" s="298"/>
      <c r="G3" s="298"/>
      <c r="H3" s="295" t="s">
        <v>32</v>
      </c>
      <c r="I3" s="295" t="s">
        <v>33</v>
      </c>
      <c r="J3" s="295" t="s">
        <v>1</v>
      </c>
      <c r="K3" s="295" t="s">
        <v>32</v>
      </c>
      <c r="L3" s="295" t="s">
        <v>33</v>
      </c>
      <c r="M3" s="295" t="s">
        <v>34</v>
      </c>
      <c r="N3" s="295" t="s">
        <v>33</v>
      </c>
      <c r="O3" s="295" t="s">
        <v>35</v>
      </c>
      <c r="P3" s="295"/>
      <c r="Q3" s="297"/>
      <c r="W3" s="394"/>
      <c r="X3" s="394"/>
      <c r="Y3" s="394"/>
      <c r="Z3" s="394"/>
      <c r="AA3" s="393"/>
      <c r="AB3" s="393"/>
      <c r="AC3" s="393"/>
      <c r="AD3" s="393">
        <f>IF(옵션!$C$11 =0, "1", 옵션!$C$11)</f>
        <v>1</v>
      </c>
      <c r="AE3" s="393">
        <f>IF(옵션!$C$12 =0, "1", 옵션!$C$12)</f>
        <v>1</v>
      </c>
    </row>
    <row r="4" spans="1:31" ht="23.1" customHeight="1">
      <c r="B4" s="390" t="s">
        <v>982</v>
      </c>
      <c r="D4" s="395" t="s">
        <v>2069</v>
      </c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7"/>
    </row>
    <row r="5" spans="1:31" ht="23.1" customHeight="1">
      <c r="A5" s="390" t="s">
        <v>1173</v>
      </c>
      <c r="B5" s="390" t="s">
        <v>2047</v>
      </c>
      <c r="C5" s="390" t="s">
        <v>1174</v>
      </c>
      <c r="D5" s="398" t="s">
        <v>144</v>
      </c>
      <c r="E5" s="398" t="s">
        <v>150</v>
      </c>
      <c r="F5" s="19" t="s">
        <v>139</v>
      </c>
      <c r="G5" s="399">
        <v>8</v>
      </c>
      <c r="H5" s="400"/>
      <c r="I5" s="401"/>
      <c r="J5" s="400"/>
      <c r="K5" s="400"/>
      <c r="L5" s="401"/>
      <c r="M5" s="400"/>
      <c r="N5" s="401"/>
      <c r="O5" s="400"/>
      <c r="P5" s="400"/>
      <c r="Q5" s="398"/>
      <c r="AB5" s="393">
        <f>I5</f>
        <v>0</v>
      </c>
      <c r="AC5" s="393">
        <f>G5*H5</f>
        <v>0</v>
      </c>
    </row>
    <row r="6" spans="1:31" ht="23.1" customHeight="1">
      <c r="A6" s="390" t="s">
        <v>1192</v>
      </c>
      <c r="B6" s="390" t="s">
        <v>2047</v>
      </c>
      <c r="C6" s="390" t="s">
        <v>1193</v>
      </c>
      <c r="D6" s="398" t="s">
        <v>165</v>
      </c>
      <c r="E6" s="398" t="s">
        <v>1195</v>
      </c>
      <c r="F6" s="19" t="s">
        <v>139</v>
      </c>
      <c r="G6" s="399">
        <v>23</v>
      </c>
      <c r="H6" s="400"/>
      <c r="I6" s="401"/>
      <c r="J6" s="400"/>
      <c r="K6" s="400"/>
      <c r="L6" s="401"/>
      <c r="M6" s="400"/>
      <c r="N6" s="401"/>
      <c r="O6" s="400"/>
      <c r="P6" s="400"/>
      <c r="Q6" s="398"/>
      <c r="AB6" s="393">
        <f>I6</f>
        <v>0</v>
      </c>
      <c r="AC6" s="393">
        <f>G6*H6</f>
        <v>0</v>
      </c>
    </row>
    <row r="7" spans="1:31" ht="23.1" customHeight="1">
      <c r="A7" s="390" t="s">
        <v>1196</v>
      </c>
      <c r="B7" s="390" t="s">
        <v>2047</v>
      </c>
      <c r="C7" s="390" t="s">
        <v>1197</v>
      </c>
      <c r="D7" s="398" t="s">
        <v>165</v>
      </c>
      <c r="E7" s="398" t="s">
        <v>1199</v>
      </c>
      <c r="F7" s="19" t="s">
        <v>139</v>
      </c>
      <c r="G7" s="399">
        <v>187</v>
      </c>
      <c r="H7" s="400"/>
      <c r="I7" s="401"/>
      <c r="J7" s="400"/>
      <c r="K7" s="400"/>
      <c r="L7" s="401"/>
      <c r="M7" s="400"/>
      <c r="N7" s="401"/>
      <c r="O7" s="400"/>
      <c r="P7" s="400"/>
      <c r="Q7" s="398"/>
      <c r="AB7" s="393">
        <f>I7</f>
        <v>0</v>
      </c>
      <c r="AC7" s="393">
        <f>G7*H7</f>
        <v>0</v>
      </c>
    </row>
    <row r="8" spans="1:31" ht="23.1" customHeight="1">
      <c r="A8" s="390" t="s">
        <v>1233</v>
      </c>
      <c r="B8" s="390" t="s">
        <v>2047</v>
      </c>
      <c r="C8" s="390" t="s">
        <v>1234</v>
      </c>
      <c r="D8" s="398" t="s">
        <v>475</v>
      </c>
      <c r="E8" s="398" t="s">
        <v>483</v>
      </c>
      <c r="F8" s="19" t="s">
        <v>139</v>
      </c>
      <c r="G8" s="399">
        <v>18</v>
      </c>
      <c r="H8" s="400"/>
      <c r="I8" s="401"/>
      <c r="J8" s="400"/>
      <c r="K8" s="400"/>
      <c r="L8" s="401"/>
      <c r="M8" s="400"/>
      <c r="N8" s="401"/>
      <c r="O8" s="400"/>
      <c r="P8" s="400"/>
      <c r="Q8" s="398"/>
      <c r="AC8" s="393">
        <f>G8*H8</f>
        <v>0</v>
      </c>
    </row>
    <row r="9" spans="1:31" ht="23.1" customHeight="1">
      <c r="A9" s="390" t="s">
        <v>820</v>
      </c>
      <c r="B9" s="390" t="s">
        <v>2047</v>
      </c>
      <c r="C9" s="390" t="s">
        <v>495</v>
      </c>
      <c r="D9" s="398" t="s">
        <v>475</v>
      </c>
      <c r="E9" s="398" t="s">
        <v>496</v>
      </c>
      <c r="F9" s="19" t="s">
        <v>258</v>
      </c>
      <c r="G9" s="399">
        <v>1</v>
      </c>
      <c r="H9" s="400"/>
      <c r="I9" s="401"/>
      <c r="J9" s="400"/>
      <c r="K9" s="400"/>
      <c r="L9" s="401"/>
      <c r="M9" s="400"/>
      <c r="N9" s="401"/>
      <c r="O9" s="400"/>
      <c r="P9" s="400"/>
      <c r="Q9" s="398"/>
    </row>
    <row r="10" spans="1:31" ht="23.1" customHeight="1">
      <c r="A10" s="390" t="s">
        <v>826</v>
      </c>
      <c r="B10" s="390" t="s">
        <v>2047</v>
      </c>
      <c r="C10" s="390" t="s">
        <v>508</v>
      </c>
      <c r="D10" s="398" t="s">
        <v>502</v>
      </c>
      <c r="E10" s="398" t="s">
        <v>509</v>
      </c>
      <c r="F10" s="19" t="s">
        <v>258</v>
      </c>
      <c r="G10" s="399">
        <v>5</v>
      </c>
      <c r="H10" s="400"/>
      <c r="I10" s="401"/>
      <c r="J10" s="400"/>
      <c r="K10" s="400"/>
      <c r="L10" s="401"/>
      <c r="M10" s="400"/>
      <c r="N10" s="401"/>
      <c r="O10" s="400"/>
      <c r="P10" s="400"/>
      <c r="Q10" s="398"/>
    </row>
    <row r="11" spans="1:31" ht="23.1" customHeight="1">
      <c r="A11" s="390" t="s">
        <v>833</v>
      </c>
      <c r="B11" s="390" t="s">
        <v>2047</v>
      </c>
      <c r="C11" s="390" t="s">
        <v>522</v>
      </c>
      <c r="D11" s="398" t="s">
        <v>502</v>
      </c>
      <c r="E11" s="398" t="s">
        <v>523</v>
      </c>
      <c r="F11" s="19" t="s">
        <v>258</v>
      </c>
      <c r="G11" s="399">
        <v>2</v>
      </c>
      <c r="H11" s="400"/>
      <c r="I11" s="401"/>
      <c r="J11" s="400"/>
      <c r="K11" s="400"/>
      <c r="L11" s="401"/>
      <c r="M11" s="400"/>
      <c r="N11" s="401"/>
      <c r="O11" s="400"/>
      <c r="P11" s="400"/>
      <c r="Q11" s="398"/>
    </row>
    <row r="12" spans="1:31" ht="23.1" customHeight="1">
      <c r="A12" s="390" t="s">
        <v>1254</v>
      </c>
      <c r="B12" s="390" t="s">
        <v>2047</v>
      </c>
      <c r="C12" s="390" t="s">
        <v>1255</v>
      </c>
      <c r="D12" s="398" t="s">
        <v>193</v>
      </c>
      <c r="E12" s="398" t="s">
        <v>198</v>
      </c>
      <c r="F12" s="19" t="s">
        <v>195</v>
      </c>
      <c r="G12" s="399">
        <v>1</v>
      </c>
      <c r="H12" s="400"/>
      <c r="I12" s="401"/>
      <c r="J12" s="400"/>
      <c r="K12" s="400"/>
      <c r="L12" s="401"/>
      <c r="M12" s="400"/>
      <c r="N12" s="401"/>
      <c r="O12" s="400"/>
      <c r="P12" s="400"/>
      <c r="Q12" s="398"/>
    </row>
    <row r="13" spans="1:31" ht="23.1" customHeight="1">
      <c r="A13" s="390" t="s">
        <v>1288</v>
      </c>
      <c r="B13" s="390" t="s">
        <v>2047</v>
      </c>
      <c r="C13" s="390" t="s">
        <v>1289</v>
      </c>
      <c r="D13" s="398" t="s">
        <v>1278</v>
      </c>
      <c r="E13" s="398" t="s">
        <v>1291</v>
      </c>
      <c r="F13" s="19" t="s">
        <v>1161</v>
      </c>
      <c r="G13" s="399">
        <v>9</v>
      </c>
      <c r="H13" s="400"/>
      <c r="I13" s="401"/>
      <c r="J13" s="400"/>
      <c r="K13" s="400"/>
      <c r="L13" s="401"/>
      <c r="M13" s="400"/>
      <c r="N13" s="401"/>
      <c r="O13" s="400"/>
      <c r="P13" s="400"/>
      <c r="Q13" s="398"/>
    </row>
    <row r="14" spans="1:31" ht="23.1" customHeight="1">
      <c r="A14" s="390" t="s">
        <v>1321</v>
      </c>
      <c r="B14" s="390" t="s">
        <v>2047</v>
      </c>
      <c r="C14" s="390" t="s">
        <v>1322</v>
      </c>
      <c r="D14" s="398" t="s">
        <v>242</v>
      </c>
      <c r="E14" s="398" t="s">
        <v>243</v>
      </c>
      <c r="F14" s="19" t="s">
        <v>187</v>
      </c>
      <c r="G14" s="399">
        <v>2</v>
      </c>
      <c r="H14" s="400"/>
      <c r="I14" s="401"/>
      <c r="J14" s="400"/>
      <c r="K14" s="400"/>
      <c r="L14" s="401"/>
      <c r="M14" s="400"/>
      <c r="N14" s="401"/>
      <c r="O14" s="400"/>
      <c r="P14" s="400"/>
      <c r="Q14" s="398"/>
    </row>
    <row r="15" spans="1:31" ht="23.1" customHeight="1">
      <c r="A15" s="390" t="s">
        <v>1334</v>
      </c>
      <c r="B15" s="390" t="s">
        <v>2047</v>
      </c>
      <c r="C15" s="390" t="s">
        <v>1335</v>
      </c>
      <c r="D15" s="398" t="s">
        <v>278</v>
      </c>
      <c r="E15" s="398" t="s">
        <v>279</v>
      </c>
      <c r="F15" s="19" t="s">
        <v>139</v>
      </c>
      <c r="G15" s="399">
        <v>261</v>
      </c>
      <c r="H15" s="400"/>
      <c r="I15" s="401"/>
      <c r="J15" s="400"/>
      <c r="K15" s="400"/>
      <c r="L15" s="401"/>
      <c r="M15" s="400"/>
      <c r="N15" s="401"/>
      <c r="O15" s="400"/>
      <c r="P15" s="400"/>
      <c r="Q15" s="398"/>
      <c r="AC15" s="393">
        <f>G15*H15</f>
        <v>0</v>
      </c>
    </row>
    <row r="16" spans="1:31" ht="23.1" customHeight="1">
      <c r="A16" s="390" t="s">
        <v>1394</v>
      </c>
      <c r="B16" s="390" t="s">
        <v>2047</v>
      </c>
      <c r="C16" s="390" t="s">
        <v>1395</v>
      </c>
      <c r="D16" s="398" t="s">
        <v>303</v>
      </c>
      <c r="E16" s="398" t="s">
        <v>317</v>
      </c>
      <c r="F16" s="19" t="s">
        <v>139</v>
      </c>
      <c r="G16" s="399">
        <v>54</v>
      </c>
      <c r="H16" s="400"/>
      <c r="I16" s="401"/>
      <c r="J16" s="400"/>
      <c r="K16" s="400"/>
      <c r="L16" s="401"/>
      <c r="M16" s="400"/>
      <c r="N16" s="401"/>
      <c r="O16" s="400"/>
      <c r="P16" s="400"/>
      <c r="Q16" s="398"/>
      <c r="AC16" s="393">
        <f>G16*H16</f>
        <v>0</v>
      </c>
    </row>
    <row r="17" spans="1:31" ht="23.1" customHeight="1">
      <c r="A17" s="390" t="s">
        <v>1397</v>
      </c>
      <c r="B17" s="390" t="s">
        <v>2047</v>
      </c>
      <c r="C17" s="390" t="s">
        <v>1398</v>
      </c>
      <c r="D17" s="398" t="s">
        <v>586</v>
      </c>
      <c r="E17" s="398" t="s">
        <v>591</v>
      </c>
      <c r="F17" s="19" t="s">
        <v>139</v>
      </c>
      <c r="G17" s="399">
        <v>421</v>
      </c>
      <c r="H17" s="400"/>
      <c r="I17" s="401"/>
      <c r="J17" s="400"/>
      <c r="K17" s="400"/>
      <c r="L17" s="401"/>
      <c r="M17" s="400"/>
      <c r="N17" s="401"/>
      <c r="O17" s="400"/>
      <c r="P17" s="400"/>
      <c r="Q17" s="398"/>
      <c r="AC17" s="393">
        <f>G17*H17</f>
        <v>0</v>
      </c>
    </row>
    <row r="18" spans="1:31" ht="23.1" customHeight="1">
      <c r="A18" s="390" t="s">
        <v>1133</v>
      </c>
      <c r="B18" s="390" t="s">
        <v>2047</v>
      </c>
      <c r="C18" s="390" t="s">
        <v>1134</v>
      </c>
      <c r="D18" s="398" t="s">
        <v>1136</v>
      </c>
      <c r="E18" s="398" t="s">
        <v>1137</v>
      </c>
      <c r="F18" s="19" t="s">
        <v>654</v>
      </c>
      <c r="G18" s="399">
        <v>100.53749999999999</v>
      </c>
      <c r="H18" s="400"/>
      <c r="I18" s="401"/>
      <c r="J18" s="400"/>
      <c r="K18" s="400"/>
      <c r="L18" s="401"/>
      <c r="M18" s="400"/>
      <c r="N18" s="401"/>
      <c r="O18" s="400"/>
      <c r="P18" s="400"/>
      <c r="Q18" s="398"/>
    </row>
    <row r="19" spans="1:31" ht="23.1" customHeight="1">
      <c r="A19" s="390" t="s">
        <v>1138</v>
      </c>
      <c r="B19" s="390" t="s">
        <v>2047</v>
      </c>
      <c r="C19" s="390" t="s">
        <v>1139</v>
      </c>
      <c r="D19" s="398" t="s">
        <v>1141</v>
      </c>
      <c r="E19" s="398" t="s">
        <v>1137</v>
      </c>
      <c r="F19" s="19" t="s">
        <v>654</v>
      </c>
      <c r="G19" s="399">
        <v>100.53749999999999</v>
      </c>
      <c r="H19" s="400"/>
      <c r="I19" s="401"/>
      <c r="J19" s="400"/>
      <c r="K19" s="400"/>
      <c r="L19" s="401"/>
      <c r="M19" s="400"/>
      <c r="N19" s="401"/>
      <c r="O19" s="400"/>
      <c r="P19" s="400"/>
      <c r="Q19" s="398"/>
    </row>
    <row r="20" spans="1:31" ht="23.1" customHeight="1">
      <c r="A20" s="390" t="s">
        <v>1142</v>
      </c>
      <c r="B20" s="390" t="s">
        <v>2047</v>
      </c>
      <c r="C20" s="390" t="s">
        <v>1143</v>
      </c>
      <c r="D20" s="398" t="s">
        <v>432</v>
      </c>
      <c r="E20" s="398" t="s">
        <v>433</v>
      </c>
      <c r="F20" s="19" t="s">
        <v>139</v>
      </c>
      <c r="G20" s="399">
        <v>192</v>
      </c>
      <c r="H20" s="400"/>
      <c r="I20" s="401"/>
      <c r="J20" s="400"/>
      <c r="K20" s="400"/>
      <c r="L20" s="401"/>
      <c r="M20" s="400"/>
      <c r="N20" s="401"/>
      <c r="O20" s="400"/>
      <c r="P20" s="400"/>
      <c r="Q20" s="398"/>
    </row>
    <row r="21" spans="1:31" ht="23.1" customHeight="1">
      <c r="A21" s="390" t="s">
        <v>1544</v>
      </c>
      <c r="B21" s="390" t="s">
        <v>2047</v>
      </c>
      <c r="C21" s="390" t="s">
        <v>1545</v>
      </c>
      <c r="D21" s="398" t="s">
        <v>1547</v>
      </c>
      <c r="E21" s="398" t="s">
        <v>375</v>
      </c>
      <c r="F21" s="19" t="s">
        <v>1161</v>
      </c>
      <c r="G21" s="399">
        <v>8</v>
      </c>
      <c r="H21" s="400"/>
      <c r="I21" s="401"/>
      <c r="J21" s="400"/>
      <c r="K21" s="400"/>
      <c r="L21" s="401"/>
      <c r="M21" s="400"/>
      <c r="N21" s="401"/>
      <c r="O21" s="400"/>
      <c r="P21" s="400"/>
      <c r="Q21" s="398"/>
    </row>
    <row r="22" spans="1:31" ht="23.1" customHeight="1">
      <c r="A22" s="390" t="s">
        <v>1548</v>
      </c>
      <c r="B22" s="390" t="s">
        <v>2047</v>
      </c>
      <c r="C22" s="390" t="s">
        <v>1549</v>
      </c>
      <c r="D22" s="398" t="s">
        <v>1551</v>
      </c>
      <c r="E22" s="398" t="s">
        <v>1552</v>
      </c>
      <c r="F22" s="19" t="s">
        <v>1161</v>
      </c>
      <c r="G22" s="399">
        <v>8</v>
      </c>
      <c r="H22" s="400"/>
      <c r="I22" s="401"/>
      <c r="J22" s="400"/>
      <c r="K22" s="400"/>
      <c r="L22" s="401"/>
      <c r="M22" s="400"/>
      <c r="N22" s="401"/>
      <c r="O22" s="400"/>
      <c r="P22" s="400"/>
      <c r="Q22" s="398"/>
    </row>
    <row r="23" spans="1:31" ht="23.1" customHeight="1">
      <c r="A23" s="390" t="s">
        <v>1553</v>
      </c>
      <c r="B23" s="390" t="s">
        <v>2047</v>
      </c>
      <c r="C23" s="390" t="s">
        <v>1554</v>
      </c>
      <c r="D23" s="398" t="s">
        <v>454</v>
      </c>
      <c r="E23" s="398"/>
      <c r="F23" s="19" t="s">
        <v>455</v>
      </c>
      <c r="G23" s="399">
        <v>8</v>
      </c>
      <c r="H23" s="400"/>
      <c r="I23" s="401"/>
      <c r="J23" s="400"/>
      <c r="K23" s="400"/>
      <c r="L23" s="401"/>
      <c r="M23" s="400"/>
      <c r="N23" s="401"/>
      <c r="O23" s="400"/>
      <c r="P23" s="400"/>
      <c r="Q23" s="398"/>
    </row>
    <row r="24" spans="1:31" ht="23.1" customHeight="1">
      <c r="A24" s="390" t="s">
        <v>1536</v>
      </c>
      <c r="B24" s="390" t="s">
        <v>2047</v>
      </c>
      <c r="C24" s="390" t="s">
        <v>1537</v>
      </c>
      <c r="D24" s="398" t="s">
        <v>546</v>
      </c>
      <c r="E24" s="398" t="s">
        <v>547</v>
      </c>
      <c r="F24" s="19" t="s">
        <v>258</v>
      </c>
      <c r="G24" s="399">
        <v>8</v>
      </c>
      <c r="H24" s="400"/>
      <c r="I24" s="401"/>
      <c r="J24" s="400"/>
      <c r="K24" s="400"/>
      <c r="L24" s="401"/>
      <c r="M24" s="400"/>
      <c r="N24" s="401"/>
      <c r="O24" s="400"/>
      <c r="P24" s="400"/>
      <c r="Q24" s="398"/>
    </row>
    <row r="25" spans="1:31" ht="23.1" customHeight="1">
      <c r="A25" s="390" t="s">
        <v>845</v>
      </c>
      <c r="B25" s="390" t="s">
        <v>2047</v>
      </c>
      <c r="C25" s="390" t="s">
        <v>530</v>
      </c>
      <c r="D25" s="398" t="s">
        <v>546</v>
      </c>
      <c r="E25" s="398" t="s">
        <v>548</v>
      </c>
      <c r="F25" s="19" t="s">
        <v>549</v>
      </c>
      <c r="G25" s="399">
        <v>8</v>
      </c>
      <c r="H25" s="400"/>
      <c r="I25" s="401"/>
      <c r="J25" s="400"/>
      <c r="K25" s="400"/>
      <c r="L25" s="401"/>
      <c r="M25" s="400"/>
      <c r="N25" s="401"/>
      <c r="O25" s="400"/>
      <c r="P25" s="400"/>
      <c r="Q25" s="398"/>
    </row>
    <row r="26" spans="1:31" ht="23.1" customHeight="1">
      <c r="A26" s="390" t="s">
        <v>846</v>
      </c>
      <c r="B26" s="390" t="s">
        <v>2047</v>
      </c>
      <c r="C26" s="390" t="s">
        <v>530</v>
      </c>
      <c r="D26" s="398" t="s">
        <v>546</v>
      </c>
      <c r="E26" s="398" t="s">
        <v>550</v>
      </c>
      <c r="F26" s="19" t="s">
        <v>258</v>
      </c>
      <c r="G26" s="399">
        <v>8</v>
      </c>
      <c r="H26" s="400"/>
      <c r="I26" s="401"/>
      <c r="J26" s="400"/>
      <c r="K26" s="400"/>
      <c r="L26" s="401"/>
      <c r="M26" s="400"/>
      <c r="N26" s="401"/>
      <c r="O26" s="400"/>
      <c r="P26" s="400"/>
      <c r="Q26" s="398"/>
    </row>
    <row r="27" spans="1:31" ht="23.1" customHeight="1">
      <c r="D27" s="398"/>
      <c r="E27" s="398"/>
      <c r="F27" s="19"/>
      <c r="G27" s="399"/>
      <c r="H27" s="400"/>
      <c r="I27" s="401"/>
      <c r="J27" s="400"/>
      <c r="K27" s="400"/>
      <c r="L27" s="401"/>
      <c r="M27" s="400"/>
      <c r="N27" s="401"/>
      <c r="O27" s="400"/>
      <c r="P27" s="400"/>
      <c r="Q27" s="398"/>
      <c r="AE27" s="393">
        <f>TRUNC(SUM(AE4:AE26))</f>
        <v>0</v>
      </c>
    </row>
    <row r="28" spans="1:31" ht="23.1" customHeight="1">
      <c r="D28" s="398"/>
      <c r="E28" s="398"/>
      <c r="F28" s="19"/>
      <c r="G28" s="399"/>
      <c r="H28" s="400"/>
      <c r="I28" s="401"/>
      <c r="J28" s="400"/>
      <c r="K28" s="400"/>
      <c r="L28" s="401"/>
      <c r="M28" s="400"/>
      <c r="N28" s="401"/>
      <c r="O28" s="400"/>
      <c r="P28" s="400"/>
      <c r="Q28" s="398"/>
    </row>
    <row r="29" spans="1:31" ht="23.1" customHeight="1">
      <c r="B29" s="390" t="s">
        <v>1597</v>
      </c>
      <c r="D29" s="398" t="s">
        <v>1598</v>
      </c>
      <c r="E29" s="398"/>
      <c r="F29" s="19"/>
      <c r="G29" s="399"/>
      <c r="H29" s="400"/>
      <c r="I29" s="401"/>
      <c r="J29" s="400"/>
      <c r="K29" s="400"/>
      <c r="L29" s="401"/>
      <c r="M29" s="400"/>
      <c r="N29" s="401"/>
      <c r="O29" s="400"/>
      <c r="P29" s="400"/>
      <c r="Q29" s="398"/>
    </row>
    <row r="30" spans="1:31" ht="23.1" customHeight="1">
      <c r="B30" s="390" t="s">
        <v>982</v>
      </c>
      <c r="D30" s="395" t="s">
        <v>2070</v>
      </c>
      <c r="E30" s="396"/>
      <c r="F30" s="396"/>
      <c r="G30" s="396"/>
      <c r="H30" s="396"/>
      <c r="I30" s="396"/>
      <c r="J30" s="396"/>
      <c r="K30" s="396"/>
      <c r="L30" s="396"/>
      <c r="M30" s="396"/>
      <c r="N30" s="396"/>
      <c r="O30" s="396"/>
      <c r="P30" s="396"/>
      <c r="Q30" s="397"/>
    </row>
    <row r="31" spans="1:31" ht="23.1" customHeight="1">
      <c r="A31" s="390" t="s">
        <v>1167</v>
      </c>
      <c r="B31" s="390" t="s">
        <v>2048</v>
      </c>
      <c r="C31" s="390" t="s">
        <v>1168</v>
      </c>
      <c r="D31" s="398" t="s">
        <v>137</v>
      </c>
      <c r="E31" s="398" t="s">
        <v>138</v>
      </c>
      <c r="F31" s="19" t="s">
        <v>139</v>
      </c>
      <c r="G31" s="399">
        <v>30</v>
      </c>
      <c r="H31" s="400"/>
      <c r="I31" s="401"/>
      <c r="J31" s="400"/>
      <c r="K31" s="400"/>
      <c r="L31" s="401"/>
      <c r="M31" s="400"/>
      <c r="N31" s="401"/>
      <c r="O31" s="400"/>
      <c r="P31" s="400"/>
      <c r="Q31" s="398"/>
      <c r="AB31" s="393">
        <f>I31</f>
        <v>0</v>
      </c>
      <c r="AC31" s="393">
        <f>G31*H31</f>
        <v>0</v>
      </c>
    </row>
    <row r="32" spans="1:31" ht="23.1" customHeight="1">
      <c r="A32" s="390" t="s">
        <v>718</v>
      </c>
      <c r="B32" s="390" t="s">
        <v>2048</v>
      </c>
      <c r="C32" s="390" t="s">
        <v>206</v>
      </c>
      <c r="D32" s="398" t="s">
        <v>207</v>
      </c>
      <c r="E32" s="398" t="s">
        <v>208</v>
      </c>
      <c r="F32" s="19" t="s">
        <v>187</v>
      </c>
      <c r="G32" s="399">
        <v>1</v>
      </c>
      <c r="H32" s="400"/>
      <c r="I32" s="401"/>
      <c r="J32" s="400"/>
      <c r="K32" s="400"/>
      <c r="L32" s="401"/>
      <c r="M32" s="400"/>
      <c r="N32" s="401"/>
      <c r="O32" s="400"/>
      <c r="P32" s="400"/>
      <c r="Q32" s="398"/>
    </row>
    <row r="33" spans="1:29" ht="23.1" customHeight="1">
      <c r="A33" s="390" t="s">
        <v>1173</v>
      </c>
      <c r="B33" s="390" t="s">
        <v>2048</v>
      </c>
      <c r="C33" s="390" t="s">
        <v>1174</v>
      </c>
      <c r="D33" s="398" t="s">
        <v>144</v>
      </c>
      <c r="E33" s="398" t="s">
        <v>150</v>
      </c>
      <c r="F33" s="19" t="s">
        <v>139</v>
      </c>
      <c r="G33" s="399">
        <v>17</v>
      </c>
      <c r="H33" s="400"/>
      <c r="I33" s="401"/>
      <c r="J33" s="400"/>
      <c r="K33" s="400"/>
      <c r="L33" s="401"/>
      <c r="M33" s="400"/>
      <c r="N33" s="401"/>
      <c r="O33" s="400"/>
      <c r="P33" s="400"/>
      <c r="Q33" s="398"/>
      <c r="AB33" s="393">
        <f>I33</f>
        <v>0</v>
      </c>
      <c r="AC33" s="393">
        <f>G33*H33</f>
        <v>0</v>
      </c>
    </row>
    <row r="34" spans="1:29" ht="23.1" customHeight="1">
      <c r="A34" s="390" t="s">
        <v>1179</v>
      </c>
      <c r="B34" s="390" t="s">
        <v>2048</v>
      </c>
      <c r="C34" s="390" t="s">
        <v>1180</v>
      </c>
      <c r="D34" s="398" t="s">
        <v>144</v>
      </c>
      <c r="E34" s="398" t="s">
        <v>154</v>
      </c>
      <c r="F34" s="19" t="s">
        <v>139</v>
      </c>
      <c r="G34" s="399">
        <v>14</v>
      </c>
      <c r="H34" s="400"/>
      <c r="I34" s="401"/>
      <c r="J34" s="400"/>
      <c r="K34" s="400"/>
      <c r="L34" s="401"/>
      <c r="M34" s="400"/>
      <c r="N34" s="401"/>
      <c r="O34" s="400"/>
      <c r="P34" s="400"/>
      <c r="Q34" s="398"/>
      <c r="AB34" s="393">
        <f>I34</f>
        <v>0</v>
      </c>
      <c r="AC34" s="393">
        <f>G34*H34</f>
        <v>0</v>
      </c>
    </row>
    <row r="35" spans="1:29" ht="23.1" customHeight="1">
      <c r="A35" s="390" t="s">
        <v>1204</v>
      </c>
      <c r="B35" s="390" t="s">
        <v>2048</v>
      </c>
      <c r="C35" s="390" t="s">
        <v>1205</v>
      </c>
      <c r="D35" s="398" t="s">
        <v>165</v>
      </c>
      <c r="E35" s="398" t="s">
        <v>1207</v>
      </c>
      <c r="F35" s="19" t="s">
        <v>139</v>
      </c>
      <c r="G35" s="399">
        <v>77</v>
      </c>
      <c r="H35" s="400"/>
      <c r="I35" s="401"/>
      <c r="J35" s="400"/>
      <c r="K35" s="400"/>
      <c r="L35" s="401"/>
      <c r="M35" s="400"/>
      <c r="N35" s="401"/>
      <c r="O35" s="400"/>
      <c r="P35" s="400"/>
      <c r="Q35" s="398"/>
      <c r="AB35" s="393">
        <f>I35</f>
        <v>0</v>
      </c>
      <c r="AC35" s="393">
        <f>G35*H35</f>
        <v>0</v>
      </c>
    </row>
    <row r="36" spans="1:29" ht="23.1" customHeight="1">
      <c r="A36" s="390" t="s">
        <v>1233</v>
      </c>
      <c r="B36" s="390" t="s">
        <v>2048</v>
      </c>
      <c r="C36" s="390" t="s">
        <v>1234</v>
      </c>
      <c r="D36" s="398" t="s">
        <v>475</v>
      </c>
      <c r="E36" s="398" t="s">
        <v>483</v>
      </c>
      <c r="F36" s="19" t="s">
        <v>139</v>
      </c>
      <c r="G36" s="399">
        <v>33</v>
      </c>
      <c r="H36" s="400"/>
      <c r="I36" s="401"/>
      <c r="J36" s="400"/>
      <c r="K36" s="400"/>
      <c r="L36" s="401"/>
      <c r="M36" s="400"/>
      <c r="N36" s="401"/>
      <c r="O36" s="400"/>
      <c r="P36" s="400"/>
      <c r="Q36" s="398"/>
      <c r="AC36" s="393">
        <f>G36*H36</f>
        <v>0</v>
      </c>
    </row>
    <row r="37" spans="1:29" ht="23.1" customHeight="1">
      <c r="A37" s="390" t="s">
        <v>1236</v>
      </c>
      <c r="B37" s="390" t="s">
        <v>2048</v>
      </c>
      <c r="C37" s="390" t="s">
        <v>1237</v>
      </c>
      <c r="D37" s="398" t="s">
        <v>475</v>
      </c>
      <c r="E37" s="398" t="s">
        <v>485</v>
      </c>
      <c r="F37" s="19" t="s">
        <v>139</v>
      </c>
      <c r="G37" s="399">
        <v>10</v>
      </c>
      <c r="H37" s="400"/>
      <c r="I37" s="401"/>
      <c r="J37" s="400"/>
      <c r="K37" s="400"/>
      <c r="L37" s="401"/>
      <c r="M37" s="400"/>
      <c r="N37" s="401"/>
      <c r="O37" s="400"/>
      <c r="P37" s="400"/>
      <c r="Q37" s="398"/>
      <c r="AC37" s="393">
        <f>G37*H37</f>
        <v>0</v>
      </c>
    </row>
    <row r="38" spans="1:29" ht="23.1" customHeight="1">
      <c r="A38" s="390" t="s">
        <v>820</v>
      </c>
      <c r="B38" s="390" t="s">
        <v>2048</v>
      </c>
      <c r="C38" s="390" t="s">
        <v>495</v>
      </c>
      <c r="D38" s="398" t="s">
        <v>475</v>
      </c>
      <c r="E38" s="398" t="s">
        <v>496</v>
      </c>
      <c r="F38" s="19" t="s">
        <v>258</v>
      </c>
      <c r="G38" s="399">
        <v>3</v>
      </c>
      <c r="H38" s="400"/>
      <c r="I38" s="401"/>
      <c r="J38" s="400"/>
      <c r="K38" s="400"/>
      <c r="L38" s="401"/>
      <c r="M38" s="400"/>
      <c r="N38" s="401"/>
      <c r="O38" s="400"/>
      <c r="P38" s="400"/>
      <c r="Q38" s="398"/>
    </row>
    <row r="39" spans="1:29" ht="23.1" customHeight="1">
      <c r="A39" s="390" t="s">
        <v>822</v>
      </c>
      <c r="B39" s="390" t="s">
        <v>2048</v>
      </c>
      <c r="C39" s="390" t="s">
        <v>499</v>
      </c>
      <c r="D39" s="398" t="s">
        <v>475</v>
      </c>
      <c r="E39" s="398" t="s">
        <v>500</v>
      </c>
      <c r="F39" s="19" t="s">
        <v>258</v>
      </c>
      <c r="G39" s="399">
        <v>1</v>
      </c>
      <c r="H39" s="400"/>
      <c r="I39" s="401"/>
      <c r="J39" s="400"/>
      <c r="K39" s="400"/>
      <c r="L39" s="401"/>
      <c r="M39" s="400"/>
      <c r="N39" s="401"/>
      <c r="O39" s="400"/>
      <c r="P39" s="400"/>
      <c r="Q39" s="398"/>
    </row>
    <row r="40" spans="1:29" ht="23.1" customHeight="1">
      <c r="A40" s="390" t="s">
        <v>826</v>
      </c>
      <c r="B40" s="390" t="s">
        <v>2048</v>
      </c>
      <c r="C40" s="390" t="s">
        <v>508</v>
      </c>
      <c r="D40" s="398" t="s">
        <v>502</v>
      </c>
      <c r="E40" s="398" t="s">
        <v>509</v>
      </c>
      <c r="F40" s="19" t="s">
        <v>258</v>
      </c>
      <c r="G40" s="399">
        <v>9</v>
      </c>
      <c r="H40" s="400"/>
      <c r="I40" s="401"/>
      <c r="J40" s="400"/>
      <c r="K40" s="400"/>
      <c r="L40" s="401"/>
      <c r="M40" s="400"/>
      <c r="N40" s="401"/>
      <c r="O40" s="400"/>
      <c r="P40" s="400"/>
      <c r="Q40" s="398"/>
    </row>
    <row r="41" spans="1:29" ht="23.1" customHeight="1">
      <c r="A41" s="390" t="s">
        <v>828</v>
      </c>
      <c r="B41" s="390" t="s">
        <v>2048</v>
      </c>
      <c r="C41" s="390" t="s">
        <v>512</v>
      </c>
      <c r="D41" s="398" t="s">
        <v>502</v>
      </c>
      <c r="E41" s="398" t="s">
        <v>513</v>
      </c>
      <c r="F41" s="19" t="s">
        <v>258</v>
      </c>
      <c r="G41" s="399">
        <v>2</v>
      </c>
      <c r="H41" s="400"/>
      <c r="I41" s="401"/>
      <c r="J41" s="400"/>
      <c r="K41" s="400"/>
      <c r="L41" s="401"/>
      <c r="M41" s="400"/>
      <c r="N41" s="401"/>
      <c r="O41" s="400"/>
      <c r="P41" s="400"/>
      <c r="Q41" s="398"/>
    </row>
    <row r="42" spans="1:29" ht="23.1" customHeight="1">
      <c r="A42" s="390" t="s">
        <v>833</v>
      </c>
      <c r="B42" s="390" t="s">
        <v>2048</v>
      </c>
      <c r="C42" s="390" t="s">
        <v>522</v>
      </c>
      <c r="D42" s="398" t="s">
        <v>502</v>
      </c>
      <c r="E42" s="398" t="s">
        <v>523</v>
      </c>
      <c r="F42" s="19" t="s">
        <v>258</v>
      </c>
      <c r="G42" s="399">
        <v>6</v>
      </c>
      <c r="H42" s="400"/>
      <c r="I42" s="401"/>
      <c r="J42" s="400"/>
      <c r="K42" s="400"/>
      <c r="L42" s="401"/>
      <c r="M42" s="400"/>
      <c r="N42" s="401"/>
      <c r="O42" s="400"/>
      <c r="P42" s="400"/>
      <c r="Q42" s="398"/>
    </row>
    <row r="43" spans="1:29" ht="23.1" customHeight="1">
      <c r="A43" s="390" t="s">
        <v>835</v>
      </c>
      <c r="B43" s="390" t="s">
        <v>2048</v>
      </c>
      <c r="C43" s="390" t="s">
        <v>526</v>
      </c>
      <c r="D43" s="398" t="s">
        <v>502</v>
      </c>
      <c r="E43" s="398" t="s">
        <v>527</v>
      </c>
      <c r="F43" s="19" t="s">
        <v>258</v>
      </c>
      <c r="G43" s="399">
        <v>2</v>
      </c>
      <c r="H43" s="400"/>
      <c r="I43" s="401"/>
      <c r="J43" s="400"/>
      <c r="K43" s="400"/>
      <c r="L43" s="401"/>
      <c r="M43" s="400"/>
      <c r="N43" s="401"/>
      <c r="O43" s="400"/>
      <c r="P43" s="400"/>
      <c r="Q43" s="398"/>
    </row>
    <row r="44" spans="1:29" ht="23.1" customHeight="1">
      <c r="A44" s="390" t="s">
        <v>1260</v>
      </c>
      <c r="B44" s="390" t="s">
        <v>2048</v>
      </c>
      <c r="C44" s="390" t="s">
        <v>1261</v>
      </c>
      <c r="D44" s="398" t="s">
        <v>193</v>
      </c>
      <c r="E44" s="398" t="s">
        <v>202</v>
      </c>
      <c r="F44" s="19" t="s">
        <v>195</v>
      </c>
      <c r="G44" s="399">
        <v>12</v>
      </c>
      <c r="H44" s="400"/>
      <c r="I44" s="401"/>
      <c r="J44" s="400"/>
      <c r="K44" s="400"/>
      <c r="L44" s="401"/>
      <c r="M44" s="400"/>
      <c r="N44" s="401"/>
      <c r="O44" s="400"/>
      <c r="P44" s="400"/>
      <c r="Q44" s="398"/>
    </row>
    <row r="45" spans="1:29" ht="23.1" customHeight="1">
      <c r="A45" s="390" t="s">
        <v>1271</v>
      </c>
      <c r="B45" s="390" t="s">
        <v>2048</v>
      </c>
      <c r="C45" s="390" t="s">
        <v>1272</v>
      </c>
      <c r="D45" s="398" t="s">
        <v>1269</v>
      </c>
      <c r="E45" s="398" t="s">
        <v>1274</v>
      </c>
      <c r="F45" s="19" t="s">
        <v>1161</v>
      </c>
      <c r="G45" s="399">
        <v>7</v>
      </c>
      <c r="H45" s="400"/>
      <c r="I45" s="401"/>
      <c r="J45" s="400"/>
      <c r="K45" s="400"/>
      <c r="L45" s="401"/>
      <c r="M45" s="400"/>
      <c r="N45" s="401"/>
      <c r="O45" s="400"/>
      <c r="P45" s="400"/>
      <c r="Q45" s="398"/>
    </row>
    <row r="46" spans="1:29" ht="23.1" customHeight="1">
      <c r="A46" s="390" t="s">
        <v>1288</v>
      </c>
      <c r="B46" s="390" t="s">
        <v>2048</v>
      </c>
      <c r="C46" s="390" t="s">
        <v>1289</v>
      </c>
      <c r="D46" s="398" t="s">
        <v>1278</v>
      </c>
      <c r="E46" s="398" t="s">
        <v>1291</v>
      </c>
      <c r="F46" s="19" t="s">
        <v>1161</v>
      </c>
      <c r="G46" s="399">
        <v>16</v>
      </c>
      <c r="H46" s="400"/>
      <c r="I46" s="401"/>
      <c r="J46" s="400"/>
      <c r="K46" s="400"/>
      <c r="L46" s="401"/>
      <c r="M46" s="400"/>
      <c r="N46" s="401"/>
      <c r="O46" s="400"/>
      <c r="P46" s="400"/>
      <c r="Q46" s="398"/>
    </row>
    <row r="47" spans="1:29" ht="23.1" customHeight="1">
      <c r="A47" s="390" t="s">
        <v>1292</v>
      </c>
      <c r="B47" s="390" t="s">
        <v>2048</v>
      </c>
      <c r="C47" s="390" t="s">
        <v>1293</v>
      </c>
      <c r="D47" s="398" t="s">
        <v>1278</v>
      </c>
      <c r="E47" s="398" t="s">
        <v>1295</v>
      </c>
      <c r="F47" s="19" t="s">
        <v>1161</v>
      </c>
      <c r="G47" s="399">
        <v>4</v>
      </c>
      <c r="H47" s="400"/>
      <c r="I47" s="401"/>
      <c r="J47" s="400"/>
      <c r="K47" s="400"/>
      <c r="L47" s="401"/>
      <c r="M47" s="400"/>
      <c r="N47" s="401"/>
      <c r="O47" s="400"/>
      <c r="P47" s="400"/>
      <c r="Q47" s="398"/>
    </row>
    <row r="48" spans="1:29" ht="23.1" customHeight="1">
      <c r="A48" s="390" t="s">
        <v>1296</v>
      </c>
      <c r="B48" s="390" t="s">
        <v>2048</v>
      </c>
      <c r="C48" s="390" t="s">
        <v>1297</v>
      </c>
      <c r="D48" s="398" t="s">
        <v>1278</v>
      </c>
      <c r="E48" s="398" t="s">
        <v>1299</v>
      </c>
      <c r="F48" s="19" t="s">
        <v>1161</v>
      </c>
      <c r="G48" s="399">
        <v>8</v>
      </c>
      <c r="H48" s="400"/>
      <c r="I48" s="401"/>
      <c r="J48" s="400"/>
      <c r="K48" s="400"/>
      <c r="L48" s="401"/>
      <c r="M48" s="400"/>
      <c r="N48" s="401"/>
      <c r="O48" s="400"/>
      <c r="P48" s="400"/>
      <c r="Q48" s="398"/>
    </row>
    <row r="49" spans="1:29" ht="23.1" customHeight="1">
      <c r="A49" s="390" t="s">
        <v>1321</v>
      </c>
      <c r="B49" s="390" t="s">
        <v>2048</v>
      </c>
      <c r="C49" s="390" t="s">
        <v>1322</v>
      </c>
      <c r="D49" s="398" t="s">
        <v>242</v>
      </c>
      <c r="E49" s="398" t="s">
        <v>243</v>
      </c>
      <c r="F49" s="19" t="s">
        <v>187</v>
      </c>
      <c r="G49" s="399">
        <v>9</v>
      </c>
      <c r="H49" s="400"/>
      <c r="I49" s="401"/>
      <c r="J49" s="400"/>
      <c r="K49" s="400"/>
      <c r="L49" s="401"/>
      <c r="M49" s="400"/>
      <c r="N49" s="401"/>
      <c r="O49" s="400"/>
      <c r="P49" s="400"/>
      <c r="Q49" s="398"/>
    </row>
    <row r="50" spans="1:29" ht="23.1" customHeight="1">
      <c r="A50" s="390" t="s">
        <v>1337</v>
      </c>
      <c r="B50" s="390" t="s">
        <v>2048</v>
      </c>
      <c r="C50" s="390" t="s">
        <v>1338</v>
      </c>
      <c r="D50" s="398" t="s">
        <v>278</v>
      </c>
      <c r="E50" s="398" t="s">
        <v>283</v>
      </c>
      <c r="F50" s="19" t="s">
        <v>139</v>
      </c>
      <c r="G50" s="399">
        <v>6</v>
      </c>
      <c r="H50" s="400"/>
      <c r="I50" s="401"/>
      <c r="J50" s="400"/>
      <c r="K50" s="400"/>
      <c r="L50" s="401"/>
      <c r="M50" s="400"/>
      <c r="N50" s="401"/>
      <c r="O50" s="400"/>
      <c r="P50" s="400"/>
      <c r="Q50" s="398"/>
      <c r="AC50" s="393">
        <f>G50*H50</f>
        <v>0</v>
      </c>
    </row>
    <row r="51" spans="1:29" ht="23.1" customHeight="1">
      <c r="A51" s="390" t="s">
        <v>1340</v>
      </c>
      <c r="B51" s="390" t="s">
        <v>2048</v>
      </c>
      <c r="C51" s="390" t="s">
        <v>1341</v>
      </c>
      <c r="D51" s="398" t="s">
        <v>278</v>
      </c>
      <c r="E51" s="398" t="s">
        <v>285</v>
      </c>
      <c r="F51" s="19" t="s">
        <v>139</v>
      </c>
      <c r="G51" s="399">
        <v>54</v>
      </c>
      <c r="H51" s="400"/>
      <c r="I51" s="401"/>
      <c r="J51" s="400"/>
      <c r="K51" s="400"/>
      <c r="L51" s="401"/>
      <c r="M51" s="400"/>
      <c r="N51" s="401"/>
      <c r="O51" s="400"/>
      <c r="P51" s="400"/>
      <c r="Q51" s="398"/>
      <c r="AC51" s="393">
        <f>G51*H51</f>
        <v>0</v>
      </c>
    </row>
    <row r="52" spans="1:29" ht="23.1" customHeight="1">
      <c r="A52" s="390" t="s">
        <v>1343</v>
      </c>
      <c r="B52" s="390" t="s">
        <v>2048</v>
      </c>
      <c r="C52" s="390" t="s">
        <v>1344</v>
      </c>
      <c r="D52" s="398" t="s">
        <v>278</v>
      </c>
      <c r="E52" s="398" t="s">
        <v>287</v>
      </c>
      <c r="F52" s="19" t="s">
        <v>139</v>
      </c>
      <c r="G52" s="399">
        <v>27</v>
      </c>
      <c r="H52" s="400"/>
      <c r="I52" s="401"/>
      <c r="J52" s="400"/>
      <c r="K52" s="400"/>
      <c r="L52" s="401"/>
      <c r="M52" s="400"/>
      <c r="N52" s="401"/>
      <c r="O52" s="400"/>
      <c r="P52" s="400"/>
      <c r="Q52" s="398"/>
      <c r="AC52" s="393">
        <f>G52*H52</f>
        <v>0</v>
      </c>
    </row>
    <row r="53" spans="1:29" ht="23.1" customHeight="1">
      <c r="A53" s="390" t="s">
        <v>1355</v>
      </c>
      <c r="B53" s="390" t="s">
        <v>2048</v>
      </c>
      <c r="C53" s="390" t="s">
        <v>1356</v>
      </c>
      <c r="D53" s="398" t="s">
        <v>278</v>
      </c>
      <c r="E53" s="398" t="s">
        <v>295</v>
      </c>
      <c r="F53" s="19" t="s">
        <v>139</v>
      </c>
      <c r="G53" s="399">
        <v>109</v>
      </c>
      <c r="H53" s="400"/>
      <c r="I53" s="401"/>
      <c r="J53" s="400"/>
      <c r="K53" s="400"/>
      <c r="L53" s="401"/>
      <c r="M53" s="400"/>
      <c r="N53" s="401"/>
      <c r="O53" s="400"/>
      <c r="P53" s="400"/>
      <c r="Q53" s="398"/>
      <c r="AC53" s="393">
        <f>G53*H53</f>
        <v>0</v>
      </c>
    </row>
    <row r="54" spans="1:29" ht="23.1" customHeight="1">
      <c r="A54" s="390" t="s">
        <v>1362</v>
      </c>
      <c r="B54" s="390" t="s">
        <v>2048</v>
      </c>
      <c r="C54" s="390" t="s">
        <v>1363</v>
      </c>
      <c r="D54" s="398" t="s">
        <v>303</v>
      </c>
      <c r="E54" s="398" t="s">
        <v>1365</v>
      </c>
      <c r="F54" s="19" t="s">
        <v>139</v>
      </c>
      <c r="G54" s="399">
        <v>107</v>
      </c>
      <c r="H54" s="400"/>
      <c r="I54" s="401"/>
      <c r="J54" s="400"/>
      <c r="K54" s="400"/>
      <c r="L54" s="401"/>
      <c r="M54" s="400"/>
      <c r="N54" s="401"/>
      <c r="O54" s="400"/>
      <c r="P54" s="400"/>
      <c r="Q54" s="398"/>
    </row>
    <row r="55" spans="1:29" ht="23.1" customHeight="1">
      <c r="A55" s="390" t="s">
        <v>1380</v>
      </c>
      <c r="B55" s="390" t="s">
        <v>2048</v>
      </c>
      <c r="C55" s="390" t="s">
        <v>1381</v>
      </c>
      <c r="D55" s="398" t="s">
        <v>303</v>
      </c>
      <c r="E55" s="398" t="s">
        <v>1383</v>
      </c>
      <c r="F55" s="19" t="s">
        <v>139</v>
      </c>
      <c r="G55" s="399">
        <v>128</v>
      </c>
      <c r="H55" s="400"/>
      <c r="I55" s="401"/>
      <c r="J55" s="400"/>
      <c r="K55" s="400"/>
      <c r="L55" s="401"/>
      <c r="M55" s="400"/>
      <c r="N55" s="401"/>
      <c r="O55" s="400"/>
      <c r="P55" s="400"/>
      <c r="Q55" s="398"/>
    </row>
    <row r="56" spans="1:29" ht="23.1" customHeight="1">
      <c r="A56" s="390" t="s">
        <v>1384</v>
      </c>
      <c r="B56" s="390" t="s">
        <v>2048</v>
      </c>
      <c r="C56" s="390" t="s">
        <v>1385</v>
      </c>
      <c r="D56" s="398" t="s">
        <v>586</v>
      </c>
      <c r="E56" s="398" t="s">
        <v>589</v>
      </c>
      <c r="F56" s="19" t="s">
        <v>139</v>
      </c>
      <c r="G56" s="399">
        <v>306</v>
      </c>
      <c r="H56" s="400"/>
      <c r="I56" s="401"/>
      <c r="J56" s="400"/>
      <c r="K56" s="400"/>
      <c r="L56" s="401"/>
      <c r="M56" s="400"/>
      <c r="N56" s="401"/>
      <c r="O56" s="400"/>
      <c r="P56" s="400"/>
      <c r="Q56" s="398"/>
      <c r="AC56" s="393">
        <f>G56*H56</f>
        <v>0</v>
      </c>
    </row>
    <row r="57" spans="1:29" ht="23.1" customHeight="1">
      <c r="A57" s="390" t="s">
        <v>1412</v>
      </c>
      <c r="B57" s="390" t="s">
        <v>2048</v>
      </c>
      <c r="C57" s="390" t="s">
        <v>1413</v>
      </c>
      <c r="D57" s="398" t="s">
        <v>303</v>
      </c>
      <c r="E57" s="398" t="s">
        <v>325</v>
      </c>
      <c r="F57" s="19" t="s">
        <v>139</v>
      </c>
      <c r="G57" s="399">
        <v>6</v>
      </c>
      <c r="H57" s="400"/>
      <c r="I57" s="401"/>
      <c r="J57" s="400"/>
      <c r="K57" s="400"/>
      <c r="L57" s="401"/>
      <c r="M57" s="400"/>
      <c r="N57" s="401"/>
      <c r="O57" s="400"/>
      <c r="P57" s="400"/>
      <c r="Q57" s="398"/>
      <c r="AC57" s="393">
        <f>G57*H57</f>
        <v>0</v>
      </c>
    </row>
    <row r="58" spans="1:29" ht="23.1" customHeight="1">
      <c r="A58" s="390" t="s">
        <v>1415</v>
      </c>
      <c r="B58" s="390" t="s">
        <v>2048</v>
      </c>
      <c r="C58" s="390" t="s">
        <v>1416</v>
      </c>
      <c r="D58" s="398" t="s">
        <v>303</v>
      </c>
      <c r="E58" s="398" t="s">
        <v>327</v>
      </c>
      <c r="F58" s="19" t="s">
        <v>139</v>
      </c>
      <c r="G58" s="399">
        <v>54</v>
      </c>
      <c r="H58" s="400"/>
      <c r="I58" s="401"/>
      <c r="J58" s="400"/>
      <c r="K58" s="400"/>
      <c r="L58" s="401"/>
      <c r="M58" s="400"/>
      <c r="N58" s="401"/>
      <c r="O58" s="400"/>
      <c r="P58" s="400"/>
      <c r="Q58" s="398"/>
      <c r="AC58" s="393">
        <f>G58*H58</f>
        <v>0</v>
      </c>
    </row>
    <row r="59" spans="1:29" ht="23.1" customHeight="1">
      <c r="A59" s="390" t="s">
        <v>1439</v>
      </c>
      <c r="B59" s="390" t="s">
        <v>2048</v>
      </c>
      <c r="C59" s="390" t="s">
        <v>1440</v>
      </c>
      <c r="D59" s="398" t="s">
        <v>389</v>
      </c>
      <c r="E59" s="398" t="s">
        <v>398</v>
      </c>
      <c r="F59" s="19" t="s">
        <v>187</v>
      </c>
      <c r="G59" s="399">
        <v>8</v>
      </c>
      <c r="H59" s="400"/>
      <c r="I59" s="401"/>
      <c r="J59" s="400"/>
      <c r="K59" s="400"/>
      <c r="L59" s="401"/>
      <c r="M59" s="400"/>
      <c r="N59" s="401"/>
      <c r="O59" s="400"/>
      <c r="P59" s="400"/>
      <c r="Q59" s="398"/>
    </row>
    <row r="60" spans="1:29" ht="23.1" customHeight="1">
      <c r="A60" s="390" t="s">
        <v>1448</v>
      </c>
      <c r="B60" s="390" t="s">
        <v>2048</v>
      </c>
      <c r="C60" s="390" t="s">
        <v>1449</v>
      </c>
      <c r="D60" s="398" t="s">
        <v>400</v>
      </c>
      <c r="E60" s="398" t="s">
        <v>405</v>
      </c>
      <c r="F60" s="19" t="s">
        <v>187</v>
      </c>
      <c r="G60" s="399">
        <v>16</v>
      </c>
      <c r="H60" s="400"/>
      <c r="I60" s="401"/>
      <c r="J60" s="400"/>
      <c r="K60" s="400"/>
      <c r="L60" s="401"/>
      <c r="M60" s="400"/>
      <c r="N60" s="401"/>
      <c r="O60" s="400"/>
      <c r="P60" s="400"/>
      <c r="Q60" s="398"/>
    </row>
    <row r="61" spans="1:29" ht="23.1" customHeight="1">
      <c r="A61" s="390" t="s">
        <v>1454</v>
      </c>
      <c r="B61" s="390" t="s">
        <v>2048</v>
      </c>
      <c r="C61" s="390" t="s">
        <v>1455</v>
      </c>
      <c r="D61" s="398" t="s">
        <v>466</v>
      </c>
      <c r="E61" s="398" t="s">
        <v>468</v>
      </c>
      <c r="F61" s="19" t="s">
        <v>187</v>
      </c>
      <c r="G61" s="399">
        <v>2</v>
      </c>
      <c r="H61" s="400"/>
      <c r="I61" s="401"/>
      <c r="J61" s="400"/>
      <c r="K61" s="400"/>
      <c r="L61" s="401"/>
      <c r="M61" s="400"/>
      <c r="N61" s="401"/>
      <c r="O61" s="400"/>
      <c r="P61" s="400"/>
      <c r="Q61" s="398"/>
    </row>
    <row r="62" spans="1:29" ht="23.1" customHeight="1">
      <c r="A62" s="390" t="s">
        <v>1457</v>
      </c>
      <c r="B62" s="390" t="s">
        <v>2048</v>
      </c>
      <c r="C62" s="390" t="s">
        <v>1458</v>
      </c>
      <c r="D62" s="398" t="s">
        <v>470</v>
      </c>
      <c r="E62" s="398" t="s">
        <v>401</v>
      </c>
      <c r="F62" s="19" t="s">
        <v>187</v>
      </c>
      <c r="G62" s="399">
        <v>4</v>
      </c>
      <c r="H62" s="400"/>
      <c r="I62" s="401"/>
      <c r="J62" s="400"/>
      <c r="K62" s="400"/>
      <c r="L62" s="401"/>
      <c r="M62" s="400"/>
      <c r="N62" s="401"/>
      <c r="O62" s="400"/>
      <c r="P62" s="400"/>
      <c r="Q62" s="398"/>
    </row>
    <row r="63" spans="1:29" ht="23.1" customHeight="1">
      <c r="A63" s="390" t="s">
        <v>1133</v>
      </c>
      <c r="B63" s="390" t="s">
        <v>2048</v>
      </c>
      <c r="C63" s="390" t="s">
        <v>1134</v>
      </c>
      <c r="D63" s="398" t="s">
        <v>1136</v>
      </c>
      <c r="E63" s="398" t="s">
        <v>1137</v>
      </c>
      <c r="F63" s="19" t="s">
        <v>654</v>
      </c>
      <c r="G63" s="399">
        <v>22.05</v>
      </c>
      <c r="H63" s="400"/>
      <c r="I63" s="401"/>
      <c r="J63" s="400"/>
      <c r="K63" s="400"/>
      <c r="L63" s="401"/>
      <c r="M63" s="400"/>
      <c r="N63" s="401"/>
      <c r="O63" s="400"/>
      <c r="P63" s="400"/>
      <c r="Q63" s="398"/>
    </row>
    <row r="64" spans="1:29" ht="23.1" customHeight="1">
      <c r="A64" s="390" t="s">
        <v>1138</v>
      </c>
      <c r="B64" s="390" t="s">
        <v>2048</v>
      </c>
      <c r="C64" s="390" t="s">
        <v>1139</v>
      </c>
      <c r="D64" s="398" t="s">
        <v>1141</v>
      </c>
      <c r="E64" s="398" t="s">
        <v>1137</v>
      </c>
      <c r="F64" s="19" t="s">
        <v>654</v>
      </c>
      <c r="G64" s="399">
        <v>22.05</v>
      </c>
      <c r="H64" s="400"/>
      <c r="I64" s="401"/>
      <c r="J64" s="400"/>
      <c r="K64" s="400"/>
      <c r="L64" s="401"/>
      <c r="M64" s="400"/>
      <c r="N64" s="401"/>
      <c r="O64" s="400"/>
      <c r="P64" s="400"/>
      <c r="Q64" s="398"/>
    </row>
    <row r="65" spans="1:31" ht="23.1" customHeight="1">
      <c r="A65" s="390" t="s">
        <v>1142</v>
      </c>
      <c r="B65" s="390" t="s">
        <v>2048</v>
      </c>
      <c r="C65" s="390" t="s">
        <v>1143</v>
      </c>
      <c r="D65" s="398" t="s">
        <v>432</v>
      </c>
      <c r="E65" s="398" t="s">
        <v>433</v>
      </c>
      <c r="F65" s="19" t="s">
        <v>139</v>
      </c>
      <c r="G65" s="399">
        <v>42</v>
      </c>
      <c r="H65" s="400"/>
      <c r="I65" s="401"/>
      <c r="J65" s="400"/>
      <c r="K65" s="400"/>
      <c r="L65" s="401"/>
      <c r="M65" s="400"/>
      <c r="N65" s="401"/>
      <c r="O65" s="400"/>
      <c r="P65" s="400"/>
      <c r="Q65" s="398"/>
    </row>
    <row r="66" spans="1:31" ht="23.1" customHeight="1">
      <c r="A66" s="390" t="s">
        <v>1156</v>
      </c>
      <c r="B66" s="390" t="s">
        <v>2048</v>
      </c>
      <c r="C66" s="390" t="s">
        <v>1157</v>
      </c>
      <c r="D66" s="398" t="s">
        <v>1159</v>
      </c>
      <c r="E66" s="398" t="s">
        <v>1160</v>
      </c>
      <c r="F66" s="19" t="s">
        <v>1161</v>
      </c>
      <c r="G66" s="399">
        <v>3</v>
      </c>
      <c r="H66" s="400"/>
      <c r="I66" s="401"/>
      <c r="J66" s="400"/>
      <c r="K66" s="400"/>
      <c r="L66" s="401"/>
      <c r="M66" s="400"/>
      <c r="N66" s="401"/>
      <c r="O66" s="400"/>
      <c r="P66" s="400"/>
      <c r="Q66" s="398"/>
    </row>
    <row r="67" spans="1:31" ht="23.1" customHeight="1">
      <c r="A67" s="390" t="s">
        <v>1559</v>
      </c>
      <c r="B67" s="390" t="s">
        <v>2048</v>
      </c>
      <c r="C67" s="390" t="s">
        <v>1560</v>
      </c>
      <c r="D67" s="398" t="s">
        <v>553</v>
      </c>
      <c r="E67" s="398" t="s">
        <v>556</v>
      </c>
      <c r="F67" s="19" t="s">
        <v>455</v>
      </c>
      <c r="G67" s="399">
        <v>1</v>
      </c>
      <c r="H67" s="400"/>
      <c r="I67" s="401"/>
      <c r="J67" s="400"/>
      <c r="K67" s="400"/>
      <c r="L67" s="401"/>
      <c r="M67" s="400"/>
      <c r="N67" s="401"/>
      <c r="O67" s="400"/>
      <c r="P67" s="400"/>
      <c r="Q67" s="398"/>
    </row>
    <row r="68" spans="1:31" ht="23.1" customHeight="1">
      <c r="A68" s="390" t="s">
        <v>1565</v>
      </c>
      <c r="B68" s="390" t="s">
        <v>2048</v>
      </c>
      <c r="C68" s="390" t="s">
        <v>1566</v>
      </c>
      <c r="D68" s="398" t="s">
        <v>553</v>
      </c>
      <c r="E68" s="398" t="s">
        <v>558</v>
      </c>
      <c r="F68" s="19" t="s">
        <v>455</v>
      </c>
      <c r="G68" s="399">
        <v>1</v>
      </c>
      <c r="H68" s="400"/>
      <c r="I68" s="401"/>
      <c r="J68" s="400"/>
      <c r="K68" s="400"/>
      <c r="L68" s="401"/>
      <c r="M68" s="400"/>
      <c r="N68" s="401"/>
      <c r="O68" s="400"/>
      <c r="P68" s="400"/>
      <c r="Q68" s="398"/>
    </row>
    <row r="69" spans="1:31" ht="23.1" customHeight="1">
      <c r="A69" s="390" t="s">
        <v>1568</v>
      </c>
      <c r="B69" s="390" t="s">
        <v>2048</v>
      </c>
      <c r="C69" s="390" t="s">
        <v>1569</v>
      </c>
      <c r="D69" s="398" t="s">
        <v>553</v>
      </c>
      <c r="E69" s="398" t="s">
        <v>559</v>
      </c>
      <c r="F69" s="19" t="s">
        <v>455</v>
      </c>
      <c r="G69" s="399">
        <v>1</v>
      </c>
      <c r="H69" s="400"/>
      <c r="I69" s="401"/>
      <c r="J69" s="400"/>
      <c r="K69" s="400"/>
      <c r="L69" s="401"/>
      <c r="M69" s="400"/>
      <c r="N69" s="401"/>
      <c r="O69" s="400"/>
      <c r="P69" s="400"/>
      <c r="Q69" s="398"/>
    </row>
    <row r="70" spans="1:31" ht="23.1" customHeight="1">
      <c r="A70" s="390" t="s">
        <v>1571</v>
      </c>
      <c r="B70" s="390" t="s">
        <v>2048</v>
      </c>
      <c r="C70" s="390" t="s">
        <v>1572</v>
      </c>
      <c r="D70" s="398" t="s">
        <v>553</v>
      </c>
      <c r="E70" s="398" t="s">
        <v>560</v>
      </c>
      <c r="F70" s="19" t="s">
        <v>455</v>
      </c>
      <c r="G70" s="399">
        <v>1</v>
      </c>
      <c r="H70" s="400"/>
      <c r="I70" s="401"/>
      <c r="J70" s="400"/>
      <c r="K70" s="400"/>
      <c r="L70" s="401"/>
      <c r="M70" s="400"/>
      <c r="N70" s="401"/>
      <c r="O70" s="400"/>
      <c r="P70" s="400"/>
      <c r="Q70" s="398"/>
    </row>
    <row r="71" spans="1:31" ht="23.1" customHeight="1">
      <c r="A71" s="390" t="s">
        <v>1580</v>
      </c>
      <c r="B71" s="390" t="s">
        <v>2048</v>
      </c>
      <c r="C71" s="390" t="s">
        <v>1581</v>
      </c>
      <c r="D71" s="398" t="s">
        <v>553</v>
      </c>
      <c r="E71" s="398" t="s">
        <v>563</v>
      </c>
      <c r="F71" s="19" t="s">
        <v>455</v>
      </c>
      <c r="G71" s="399">
        <v>1</v>
      </c>
      <c r="H71" s="400"/>
      <c r="I71" s="401"/>
      <c r="J71" s="400"/>
      <c r="K71" s="400"/>
      <c r="L71" s="401"/>
      <c r="M71" s="400"/>
      <c r="N71" s="401"/>
      <c r="O71" s="400"/>
      <c r="P71" s="400"/>
      <c r="Q71" s="398"/>
    </row>
    <row r="72" spans="1:31" ht="23.1" customHeight="1">
      <c r="A72" s="390" t="s">
        <v>1589</v>
      </c>
      <c r="B72" s="390" t="s">
        <v>2048</v>
      </c>
      <c r="C72" s="390" t="s">
        <v>1590</v>
      </c>
      <c r="D72" s="398" t="s">
        <v>553</v>
      </c>
      <c r="E72" s="398" t="s">
        <v>576</v>
      </c>
      <c r="F72" s="19" t="s">
        <v>455</v>
      </c>
      <c r="G72" s="399">
        <v>1</v>
      </c>
      <c r="H72" s="400"/>
      <c r="I72" s="401"/>
      <c r="J72" s="400"/>
      <c r="K72" s="400"/>
      <c r="L72" s="401"/>
      <c r="M72" s="400"/>
      <c r="N72" s="401"/>
      <c r="O72" s="400"/>
      <c r="P72" s="400"/>
      <c r="Q72" s="398"/>
    </row>
    <row r="73" spans="1:31" ht="23.1" customHeight="1">
      <c r="A73" s="390" t="s">
        <v>1592</v>
      </c>
      <c r="B73" s="390" t="s">
        <v>2048</v>
      </c>
      <c r="C73" s="390" t="s">
        <v>1593</v>
      </c>
      <c r="D73" s="398" t="s">
        <v>553</v>
      </c>
      <c r="E73" s="398" t="s">
        <v>585</v>
      </c>
      <c r="F73" s="19" t="s">
        <v>455</v>
      </c>
      <c r="G73" s="399">
        <v>2</v>
      </c>
      <c r="H73" s="400"/>
      <c r="I73" s="401"/>
      <c r="J73" s="400"/>
      <c r="K73" s="400"/>
      <c r="L73" s="401"/>
      <c r="M73" s="400"/>
      <c r="N73" s="401"/>
      <c r="O73" s="400"/>
      <c r="P73" s="400"/>
      <c r="Q73" s="398"/>
    </row>
    <row r="74" spans="1:31" ht="23.1" customHeight="1">
      <c r="D74" s="398"/>
      <c r="E74" s="398"/>
      <c r="F74" s="19"/>
      <c r="G74" s="399"/>
      <c r="H74" s="400"/>
      <c r="I74" s="401"/>
      <c r="J74" s="400"/>
      <c r="K74" s="400"/>
      <c r="L74" s="401"/>
      <c r="M74" s="400"/>
      <c r="N74" s="401"/>
      <c r="O74" s="400"/>
      <c r="P74" s="400"/>
      <c r="Q74" s="398"/>
      <c r="AE74" s="393">
        <f>TRUNC(SUM(AE30:AE73))</f>
        <v>0</v>
      </c>
    </row>
    <row r="75" spans="1:31" ht="23.1" customHeight="1">
      <c r="D75" s="398"/>
      <c r="E75" s="398"/>
      <c r="F75" s="19"/>
      <c r="G75" s="399"/>
      <c r="H75" s="400"/>
      <c r="I75" s="401"/>
      <c r="J75" s="400"/>
      <c r="K75" s="400"/>
      <c r="L75" s="401"/>
      <c r="M75" s="400"/>
      <c r="N75" s="401"/>
      <c r="O75" s="400"/>
      <c r="P75" s="400"/>
      <c r="Q75" s="398"/>
    </row>
    <row r="76" spans="1:31" ht="23.1" customHeight="1">
      <c r="D76" s="398"/>
      <c r="E76" s="398"/>
      <c r="F76" s="19"/>
      <c r="G76" s="399"/>
      <c r="H76" s="400"/>
      <c r="I76" s="401"/>
      <c r="J76" s="400"/>
      <c r="K76" s="400"/>
      <c r="L76" s="401"/>
      <c r="M76" s="400"/>
      <c r="N76" s="401"/>
      <c r="O76" s="400"/>
      <c r="P76" s="400"/>
      <c r="Q76" s="398"/>
    </row>
    <row r="77" spans="1:31" ht="23.1" customHeight="1">
      <c r="D77" s="398"/>
      <c r="E77" s="398"/>
      <c r="F77" s="19"/>
      <c r="G77" s="399"/>
      <c r="H77" s="400"/>
      <c r="I77" s="401"/>
      <c r="J77" s="400"/>
      <c r="K77" s="400"/>
      <c r="L77" s="401"/>
      <c r="M77" s="400"/>
      <c r="N77" s="401"/>
      <c r="O77" s="400"/>
      <c r="P77" s="400"/>
      <c r="Q77" s="398"/>
    </row>
    <row r="78" spans="1:31" ht="23.1" customHeight="1">
      <c r="D78" s="398"/>
      <c r="E78" s="398"/>
      <c r="F78" s="19"/>
      <c r="G78" s="399"/>
      <c r="H78" s="400"/>
      <c r="I78" s="401"/>
      <c r="J78" s="400"/>
      <c r="K78" s="400"/>
      <c r="L78" s="401"/>
      <c r="M78" s="400"/>
      <c r="N78" s="401"/>
      <c r="O78" s="400"/>
      <c r="P78" s="400"/>
      <c r="Q78" s="398"/>
    </row>
    <row r="79" spans="1:31" ht="23.1" customHeight="1">
      <c r="D79" s="398"/>
      <c r="E79" s="398"/>
      <c r="F79" s="19"/>
      <c r="G79" s="399"/>
      <c r="H79" s="400"/>
      <c r="I79" s="401"/>
      <c r="J79" s="400"/>
      <c r="K79" s="400"/>
      <c r="L79" s="401"/>
      <c r="M79" s="400"/>
      <c r="N79" s="401"/>
      <c r="O79" s="400"/>
      <c r="P79" s="400"/>
      <c r="Q79" s="398"/>
    </row>
    <row r="80" spans="1:31" ht="23.1" customHeight="1">
      <c r="D80" s="398"/>
      <c r="E80" s="398"/>
      <c r="F80" s="19"/>
      <c r="G80" s="399"/>
      <c r="H80" s="400"/>
      <c r="I80" s="401"/>
      <c r="J80" s="400"/>
      <c r="K80" s="400"/>
      <c r="L80" s="401"/>
      <c r="M80" s="400"/>
      <c r="N80" s="401"/>
      <c r="O80" s="400"/>
      <c r="P80" s="400"/>
      <c r="Q80" s="398"/>
    </row>
    <row r="81" spans="1:29" ht="23.1" customHeight="1">
      <c r="B81" s="390" t="s">
        <v>1597</v>
      </c>
      <c r="D81" s="398" t="s">
        <v>1598</v>
      </c>
      <c r="E81" s="398"/>
      <c r="F81" s="19"/>
      <c r="G81" s="399"/>
      <c r="H81" s="400"/>
      <c r="I81" s="401"/>
      <c r="J81" s="400"/>
      <c r="K81" s="400"/>
      <c r="L81" s="401"/>
      <c r="M81" s="400"/>
      <c r="N81" s="401"/>
      <c r="O81" s="400"/>
      <c r="P81" s="400"/>
      <c r="Q81" s="398"/>
    </row>
    <row r="82" spans="1:29" ht="23.1" customHeight="1">
      <c r="B82" s="390" t="s">
        <v>982</v>
      </c>
      <c r="D82" s="395" t="s">
        <v>2071</v>
      </c>
      <c r="E82" s="396"/>
      <c r="F82" s="396"/>
      <c r="G82" s="396"/>
      <c r="H82" s="396"/>
      <c r="I82" s="396"/>
      <c r="J82" s="396"/>
      <c r="K82" s="396"/>
      <c r="L82" s="396"/>
      <c r="M82" s="396"/>
      <c r="N82" s="396"/>
      <c r="O82" s="396"/>
      <c r="P82" s="396"/>
      <c r="Q82" s="397"/>
    </row>
    <row r="83" spans="1:29" ht="23.1" customHeight="1">
      <c r="A83" s="390" t="s">
        <v>1176</v>
      </c>
      <c r="B83" s="390" t="s">
        <v>2049</v>
      </c>
      <c r="C83" s="390" t="s">
        <v>1177</v>
      </c>
      <c r="D83" s="398" t="s">
        <v>144</v>
      </c>
      <c r="E83" s="398" t="s">
        <v>152</v>
      </c>
      <c r="F83" s="19" t="s">
        <v>139</v>
      </c>
      <c r="G83" s="399">
        <v>3</v>
      </c>
      <c r="H83" s="400"/>
      <c r="I83" s="401"/>
      <c r="J83" s="400"/>
      <c r="K83" s="400"/>
      <c r="L83" s="401"/>
      <c r="M83" s="400"/>
      <c r="N83" s="401"/>
      <c r="O83" s="400"/>
      <c r="P83" s="400"/>
      <c r="Q83" s="398"/>
      <c r="AB83" s="393">
        <f>I83</f>
        <v>0</v>
      </c>
      <c r="AC83" s="393">
        <f t="shared" ref="AC83:AC88" si="0">G83*H83</f>
        <v>0</v>
      </c>
    </row>
    <row r="84" spans="1:29" ht="23.1" customHeight="1">
      <c r="A84" s="390" t="s">
        <v>1182</v>
      </c>
      <c r="B84" s="390" t="s">
        <v>2049</v>
      </c>
      <c r="C84" s="390" t="s">
        <v>1183</v>
      </c>
      <c r="D84" s="398" t="s">
        <v>156</v>
      </c>
      <c r="E84" s="398" t="s">
        <v>157</v>
      </c>
      <c r="F84" s="19" t="s">
        <v>139</v>
      </c>
      <c r="G84" s="399">
        <v>561</v>
      </c>
      <c r="H84" s="400"/>
      <c r="I84" s="401"/>
      <c r="J84" s="400"/>
      <c r="K84" s="400"/>
      <c r="L84" s="401"/>
      <c r="M84" s="400"/>
      <c r="N84" s="401"/>
      <c r="O84" s="400"/>
      <c r="P84" s="400"/>
      <c r="Q84" s="398"/>
      <c r="AA84" s="393">
        <f>I84</f>
        <v>0</v>
      </c>
      <c r="AC84" s="393">
        <f t="shared" si="0"/>
        <v>0</v>
      </c>
    </row>
    <row r="85" spans="1:29" ht="23.1" customHeight="1">
      <c r="A85" s="390" t="s">
        <v>1189</v>
      </c>
      <c r="B85" s="390" t="s">
        <v>2049</v>
      </c>
      <c r="C85" s="390" t="s">
        <v>1190</v>
      </c>
      <c r="D85" s="398" t="s">
        <v>156</v>
      </c>
      <c r="E85" s="398" t="s">
        <v>163</v>
      </c>
      <c r="F85" s="19" t="s">
        <v>139</v>
      </c>
      <c r="G85" s="399">
        <v>10</v>
      </c>
      <c r="H85" s="400"/>
      <c r="I85" s="401"/>
      <c r="J85" s="400"/>
      <c r="K85" s="400"/>
      <c r="L85" s="401"/>
      <c r="M85" s="400"/>
      <c r="N85" s="401"/>
      <c r="O85" s="400"/>
      <c r="P85" s="400"/>
      <c r="Q85" s="398"/>
      <c r="AA85" s="393">
        <f>I85</f>
        <v>0</v>
      </c>
      <c r="AC85" s="393">
        <f t="shared" si="0"/>
        <v>0</v>
      </c>
    </row>
    <row r="86" spans="1:29" ht="23.1" customHeight="1">
      <c r="A86" s="390" t="s">
        <v>1192</v>
      </c>
      <c r="B86" s="390" t="s">
        <v>2049</v>
      </c>
      <c r="C86" s="390" t="s">
        <v>1193</v>
      </c>
      <c r="D86" s="398" t="s">
        <v>165</v>
      </c>
      <c r="E86" s="398" t="s">
        <v>1195</v>
      </c>
      <c r="F86" s="19" t="s">
        <v>139</v>
      </c>
      <c r="G86" s="399">
        <v>22</v>
      </c>
      <c r="H86" s="400"/>
      <c r="I86" s="401"/>
      <c r="J86" s="400"/>
      <c r="K86" s="400"/>
      <c r="L86" s="401"/>
      <c r="M86" s="400"/>
      <c r="N86" s="401"/>
      <c r="O86" s="400"/>
      <c r="P86" s="400"/>
      <c r="Q86" s="398"/>
      <c r="AB86" s="393">
        <f>I86</f>
        <v>0</v>
      </c>
      <c r="AC86" s="393">
        <f t="shared" si="0"/>
        <v>0</v>
      </c>
    </row>
    <row r="87" spans="1:29" ht="23.1" customHeight="1">
      <c r="A87" s="390" t="s">
        <v>1215</v>
      </c>
      <c r="B87" s="390" t="s">
        <v>2049</v>
      </c>
      <c r="C87" s="390" t="s">
        <v>1216</v>
      </c>
      <c r="D87" s="398" t="s">
        <v>177</v>
      </c>
      <c r="E87" s="398" t="s">
        <v>178</v>
      </c>
      <c r="F87" s="19" t="s">
        <v>139</v>
      </c>
      <c r="G87" s="399">
        <v>2</v>
      </c>
      <c r="H87" s="400"/>
      <c r="I87" s="401"/>
      <c r="J87" s="400"/>
      <c r="K87" s="400"/>
      <c r="L87" s="401"/>
      <c r="M87" s="400"/>
      <c r="N87" s="401"/>
      <c r="O87" s="400"/>
      <c r="P87" s="400"/>
      <c r="Q87" s="398"/>
      <c r="AC87" s="393">
        <f t="shared" si="0"/>
        <v>0</v>
      </c>
    </row>
    <row r="88" spans="1:29" ht="23.1" customHeight="1">
      <c r="A88" s="390" t="s">
        <v>1218</v>
      </c>
      <c r="B88" s="390" t="s">
        <v>2049</v>
      </c>
      <c r="C88" s="390" t="s">
        <v>1219</v>
      </c>
      <c r="D88" s="398" t="s">
        <v>177</v>
      </c>
      <c r="E88" s="398" t="s">
        <v>182</v>
      </c>
      <c r="F88" s="19" t="s">
        <v>139</v>
      </c>
      <c r="G88" s="399">
        <v>3</v>
      </c>
      <c r="H88" s="400"/>
      <c r="I88" s="401"/>
      <c r="J88" s="400"/>
      <c r="K88" s="400"/>
      <c r="L88" s="401"/>
      <c r="M88" s="400"/>
      <c r="N88" s="401"/>
      <c r="O88" s="400"/>
      <c r="P88" s="400"/>
      <c r="Q88" s="398"/>
      <c r="AC88" s="393">
        <f t="shared" si="0"/>
        <v>0</v>
      </c>
    </row>
    <row r="89" spans="1:29" ht="23.1" customHeight="1">
      <c r="A89" s="390" t="s">
        <v>710</v>
      </c>
      <c r="B89" s="390" t="s">
        <v>2049</v>
      </c>
      <c r="C89" s="390" t="s">
        <v>185</v>
      </c>
      <c r="D89" s="398" t="s">
        <v>177</v>
      </c>
      <c r="E89" s="398" t="s">
        <v>186</v>
      </c>
      <c r="F89" s="19" t="s">
        <v>187</v>
      </c>
      <c r="G89" s="399">
        <v>2</v>
      </c>
      <c r="H89" s="400"/>
      <c r="I89" s="401"/>
      <c r="J89" s="400"/>
      <c r="K89" s="400"/>
      <c r="L89" s="401"/>
      <c r="M89" s="400"/>
      <c r="N89" s="401"/>
      <c r="O89" s="400"/>
      <c r="P89" s="400"/>
      <c r="Q89" s="398"/>
    </row>
    <row r="90" spans="1:29" ht="23.1" customHeight="1">
      <c r="A90" s="390" t="s">
        <v>711</v>
      </c>
      <c r="B90" s="390" t="s">
        <v>2049</v>
      </c>
      <c r="C90" s="390" t="s">
        <v>188</v>
      </c>
      <c r="D90" s="398" t="s">
        <v>177</v>
      </c>
      <c r="E90" s="398" t="s">
        <v>189</v>
      </c>
      <c r="F90" s="19" t="s">
        <v>187</v>
      </c>
      <c r="G90" s="399">
        <v>4</v>
      </c>
      <c r="H90" s="400"/>
      <c r="I90" s="401"/>
      <c r="J90" s="400"/>
      <c r="K90" s="400"/>
      <c r="L90" s="401"/>
      <c r="M90" s="400"/>
      <c r="N90" s="401"/>
      <c r="O90" s="400"/>
      <c r="P90" s="400"/>
      <c r="Q90" s="398"/>
    </row>
    <row r="91" spans="1:29" ht="23.1" customHeight="1">
      <c r="A91" s="390" t="s">
        <v>1230</v>
      </c>
      <c r="B91" s="390" t="s">
        <v>2049</v>
      </c>
      <c r="C91" s="390" t="s">
        <v>1231</v>
      </c>
      <c r="D91" s="398" t="s">
        <v>475</v>
      </c>
      <c r="E91" s="398" t="s">
        <v>481</v>
      </c>
      <c r="F91" s="19" t="s">
        <v>139</v>
      </c>
      <c r="G91" s="399">
        <v>2</v>
      </c>
      <c r="H91" s="400"/>
      <c r="I91" s="401"/>
      <c r="J91" s="400"/>
      <c r="K91" s="400"/>
      <c r="L91" s="401"/>
      <c r="M91" s="400"/>
      <c r="N91" s="401"/>
      <c r="O91" s="400"/>
      <c r="P91" s="400"/>
      <c r="Q91" s="398"/>
      <c r="AC91" s="393">
        <f>G91*H91</f>
        <v>0</v>
      </c>
    </row>
    <row r="92" spans="1:29" ht="23.1" customHeight="1">
      <c r="A92" s="390" t="s">
        <v>1242</v>
      </c>
      <c r="B92" s="390" t="s">
        <v>2049</v>
      </c>
      <c r="C92" s="390" t="s">
        <v>1243</v>
      </c>
      <c r="D92" s="398" t="s">
        <v>489</v>
      </c>
      <c r="E92" s="398" t="s">
        <v>481</v>
      </c>
      <c r="F92" s="19" t="s">
        <v>139</v>
      </c>
      <c r="G92" s="399">
        <v>6</v>
      </c>
      <c r="H92" s="400"/>
      <c r="I92" s="401"/>
      <c r="J92" s="400"/>
      <c r="K92" s="400"/>
      <c r="L92" s="401"/>
      <c r="M92" s="400"/>
      <c r="N92" s="401"/>
      <c r="O92" s="400"/>
      <c r="P92" s="400"/>
      <c r="Q92" s="398"/>
      <c r="AC92" s="393">
        <f>G92*H92</f>
        <v>0</v>
      </c>
    </row>
    <row r="93" spans="1:29" ht="23.1" customHeight="1">
      <c r="A93" s="390" t="s">
        <v>1245</v>
      </c>
      <c r="B93" s="390" t="s">
        <v>2049</v>
      </c>
      <c r="C93" s="390" t="s">
        <v>1246</v>
      </c>
      <c r="D93" s="398" t="s">
        <v>489</v>
      </c>
      <c r="E93" s="398" t="s">
        <v>491</v>
      </c>
      <c r="F93" s="19" t="s">
        <v>139</v>
      </c>
      <c r="G93" s="399">
        <v>6</v>
      </c>
      <c r="H93" s="400"/>
      <c r="I93" s="401"/>
      <c r="J93" s="400"/>
      <c r="K93" s="400"/>
      <c r="L93" s="401"/>
      <c r="M93" s="400"/>
      <c r="N93" s="401"/>
      <c r="O93" s="400"/>
      <c r="P93" s="400"/>
      <c r="Q93" s="398"/>
      <c r="AC93" s="393">
        <f>G93*H93</f>
        <v>0</v>
      </c>
    </row>
    <row r="94" spans="1:29" ht="23.1" customHeight="1">
      <c r="A94" s="390" t="s">
        <v>819</v>
      </c>
      <c r="B94" s="390" t="s">
        <v>2049</v>
      </c>
      <c r="C94" s="390" t="s">
        <v>493</v>
      </c>
      <c r="D94" s="398" t="s">
        <v>475</v>
      </c>
      <c r="E94" s="398" t="s">
        <v>494</v>
      </c>
      <c r="F94" s="19" t="s">
        <v>258</v>
      </c>
      <c r="G94" s="399">
        <v>1</v>
      </c>
      <c r="H94" s="400"/>
      <c r="I94" s="401"/>
      <c r="J94" s="400"/>
      <c r="K94" s="400"/>
      <c r="L94" s="401"/>
      <c r="M94" s="400"/>
      <c r="N94" s="401"/>
      <c r="O94" s="400"/>
      <c r="P94" s="400"/>
      <c r="Q94" s="398"/>
    </row>
    <row r="95" spans="1:29" ht="23.1" customHeight="1">
      <c r="A95" s="390" t="s">
        <v>821</v>
      </c>
      <c r="B95" s="390" t="s">
        <v>2049</v>
      </c>
      <c r="C95" s="390" t="s">
        <v>497</v>
      </c>
      <c r="D95" s="398" t="s">
        <v>475</v>
      </c>
      <c r="E95" s="398" t="s">
        <v>498</v>
      </c>
      <c r="F95" s="19" t="s">
        <v>258</v>
      </c>
      <c r="G95" s="399">
        <v>1</v>
      </c>
      <c r="H95" s="400"/>
      <c r="I95" s="401"/>
      <c r="J95" s="400"/>
      <c r="K95" s="400"/>
      <c r="L95" s="401"/>
      <c r="M95" s="400"/>
      <c r="N95" s="401"/>
      <c r="O95" s="400"/>
      <c r="P95" s="400"/>
      <c r="Q95" s="398"/>
    </row>
    <row r="96" spans="1:29" ht="23.1" customHeight="1">
      <c r="A96" s="390" t="s">
        <v>825</v>
      </c>
      <c r="B96" s="390" t="s">
        <v>2049</v>
      </c>
      <c r="C96" s="390" t="s">
        <v>506</v>
      </c>
      <c r="D96" s="398" t="s">
        <v>502</v>
      </c>
      <c r="E96" s="398" t="s">
        <v>507</v>
      </c>
      <c r="F96" s="19" t="s">
        <v>258</v>
      </c>
      <c r="G96" s="399">
        <v>2</v>
      </c>
      <c r="H96" s="400"/>
      <c r="I96" s="401"/>
      <c r="J96" s="400"/>
      <c r="K96" s="400"/>
      <c r="L96" s="401"/>
      <c r="M96" s="400"/>
      <c r="N96" s="401"/>
      <c r="O96" s="400"/>
      <c r="P96" s="400"/>
      <c r="Q96" s="398"/>
    </row>
    <row r="97" spans="1:29" ht="23.1" customHeight="1">
      <c r="A97" s="390" t="s">
        <v>827</v>
      </c>
      <c r="B97" s="390" t="s">
        <v>2049</v>
      </c>
      <c r="C97" s="390" t="s">
        <v>510</v>
      </c>
      <c r="D97" s="398" t="s">
        <v>502</v>
      </c>
      <c r="E97" s="398" t="s">
        <v>511</v>
      </c>
      <c r="F97" s="19" t="s">
        <v>258</v>
      </c>
      <c r="G97" s="399">
        <v>1</v>
      </c>
      <c r="H97" s="400"/>
      <c r="I97" s="401"/>
      <c r="J97" s="400"/>
      <c r="K97" s="400"/>
      <c r="L97" s="401"/>
      <c r="M97" s="400"/>
      <c r="N97" s="401"/>
      <c r="O97" s="400"/>
      <c r="P97" s="400"/>
      <c r="Q97" s="398"/>
    </row>
    <row r="98" spans="1:29" ht="23.1" customHeight="1">
      <c r="A98" s="390" t="s">
        <v>832</v>
      </c>
      <c r="B98" s="390" t="s">
        <v>2049</v>
      </c>
      <c r="C98" s="390" t="s">
        <v>520</v>
      </c>
      <c r="D98" s="398" t="s">
        <v>502</v>
      </c>
      <c r="E98" s="398" t="s">
        <v>521</v>
      </c>
      <c r="F98" s="19" t="s">
        <v>258</v>
      </c>
      <c r="G98" s="399">
        <v>4</v>
      </c>
      <c r="H98" s="400"/>
      <c r="I98" s="401"/>
      <c r="J98" s="400"/>
      <c r="K98" s="400"/>
      <c r="L98" s="401"/>
      <c r="M98" s="400"/>
      <c r="N98" s="401"/>
      <c r="O98" s="400"/>
      <c r="P98" s="400"/>
      <c r="Q98" s="398"/>
    </row>
    <row r="99" spans="1:29" ht="23.1" customHeight="1">
      <c r="A99" s="390" t="s">
        <v>834</v>
      </c>
      <c r="B99" s="390" t="s">
        <v>2049</v>
      </c>
      <c r="C99" s="390" t="s">
        <v>524</v>
      </c>
      <c r="D99" s="398" t="s">
        <v>502</v>
      </c>
      <c r="E99" s="398" t="s">
        <v>525</v>
      </c>
      <c r="F99" s="19" t="s">
        <v>258</v>
      </c>
      <c r="G99" s="399">
        <v>4</v>
      </c>
      <c r="H99" s="400"/>
      <c r="I99" s="401"/>
      <c r="J99" s="400"/>
      <c r="K99" s="400"/>
      <c r="L99" s="401"/>
      <c r="M99" s="400"/>
      <c r="N99" s="401"/>
      <c r="O99" s="400"/>
      <c r="P99" s="400"/>
      <c r="Q99" s="398"/>
    </row>
    <row r="100" spans="1:29" ht="23.1" customHeight="1">
      <c r="A100" s="390" t="s">
        <v>1251</v>
      </c>
      <c r="B100" s="390" t="s">
        <v>2049</v>
      </c>
      <c r="C100" s="390" t="s">
        <v>1252</v>
      </c>
      <c r="D100" s="398" t="s">
        <v>193</v>
      </c>
      <c r="E100" s="398" t="s">
        <v>194</v>
      </c>
      <c r="F100" s="19" t="s">
        <v>195</v>
      </c>
      <c r="G100" s="399">
        <v>8</v>
      </c>
      <c r="H100" s="400"/>
      <c r="I100" s="401"/>
      <c r="J100" s="400"/>
      <c r="K100" s="400"/>
      <c r="L100" s="401"/>
      <c r="M100" s="400"/>
      <c r="N100" s="401"/>
      <c r="O100" s="400"/>
      <c r="P100" s="400"/>
      <c r="Q100" s="398"/>
    </row>
    <row r="101" spans="1:29" ht="23.1" customHeight="1">
      <c r="A101" s="390" t="s">
        <v>1284</v>
      </c>
      <c r="B101" s="390" t="s">
        <v>2049</v>
      </c>
      <c r="C101" s="390" t="s">
        <v>1285</v>
      </c>
      <c r="D101" s="398" t="s">
        <v>1278</v>
      </c>
      <c r="E101" s="398" t="s">
        <v>1287</v>
      </c>
      <c r="F101" s="19" t="s">
        <v>1161</v>
      </c>
      <c r="G101" s="399">
        <v>1</v>
      </c>
      <c r="H101" s="400"/>
      <c r="I101" s="401"/>
      <c r="J101" s="400"/>
      <c r="K101" s="400"/>
      <c r="L101" s="401"/>
      <c r="M101" s="400"/>
      <c r="N101" s="401"/>
      <c r="O101" s="400"/>
      <c r="P101" s="400"/>
      <c r="Q101" s="398"/>
    </row>
    <row r="102" spans="1:29" ht="23.1" customHeight="1">
      <c r="A102" s="390" t="s">
        <v>1303</v>
      </c>
      <c r="B102" s="390" t="s">
        <v>2049</v>
      </c>
      <c r="C102" s="390" t="s">
        <v>1304</v>
      </c>
      <c r="D102" s="398" t="s">
        <v>211</v>
      </c>
      <c r="E102" s="398" t="s">
        <v>217</v>
      </c>
      <c r="F102" s="19" t="s">
        <v>187</v>
      </c>
      <c r="G102" s="399">
        <v>34</v>
      </c>
      <c r="H102" s="400"/>
      <c r="I102" s="401"/>
      <c r="J102" s="400"/>
      <c r="K102" s="400"/>
      <c r="L102" s="401"/>
      <c r="M102" s="400"/>
      <c r="N102" s="401"/>
      <c r="O102" s="400"/>
      <c r="P102" s="400"/>
      <c r="Q102" s="398"/>
    </row>
    <row r="103" spans="1:29" ht="23.1" customHeight="1">
      <c r="A103" s="390" t="s">
        <v>1309</v>
      </c>
      <c r="B103" s="390" t="s">
        <v>2049</v>
      </c>
      <c r="C103" s="390" t="s">
        <v>1310</v>
      </c>
      <c r="D103" s="398" t="s">
        <v>221</v>
      </c>
      <c r="E103" s="398" t="s">
        <v>222</v>
      </c>
      <c r="F103" s="19" t="s">
        <v>187</v>
      </c>
      <c r="G103" s="399">
        <v>34</v>
      </c>
      <c r="H103" s="400"/>
      <c r="I103" s="401"/>
      <c r="J103" s="400"/>
      <c r="K103" s="400"/>
      <c r="L103" s="401"/>
      <c r="M103" s="400"/>
      <c r="N103" s="401"/>
      <c r="O103" s="400"/>
      <c r="P103" s="400"/>
      <c r="Q103" s="398"/>
    </row>
    <row r="104" spans="1:29" ht="23.1" customHeight="1">
      <c r="A104" s="390" t="s">
        <v>726</v>
      </c>
      <c r="B104" s="390" t="s">
        <v>2049</v>
      </c>
      <c r="C104" s="390" t="s">
        <v>230</v>
      </c>
      <c r="D104" s="398" t="s">
        <v>226</v>
      </c>
      <c r="E104" s="398" t="s">
        <v>231</v>
      </c>
      <c r="F104" s="19" t="s">
        <v>187</v>
      </c>
      <c r="G104" s="399">
        <v>34</v>
      </c>
      <c r="H104" s="400"/>
      <c r="I104" s="401"/>
      <c r="J104" s="400"/>
      <c r="K104" s="400"/>
      <c r="L104" s="401"/>
      <c r="M104" s="400"/>
      <c r="N104" s="401"/>
      <c r="O104" s="400"/>
      <c r="P104" s="400"/>
      <c r="Q104" s="398"/>
    </row>
    <row r="105" spans="1:29" ht="23.1" customHeight="1">
      <c r="A105" s="390" t="s">
        <v>1321</v>
      </c>
      <c r="B105" s="390" t="s">
        <v>2049</v>
      </c>
      <c r="C105" s="390" t="s">
        <v>1322</v>
      </c>
      <c r="D105" s="398" t="s">
        <v>242</v>
      </c>
      <c r="E105" s="398" t="s">
        <v>243</v>
      </c>
      <c r="F105" s="19" t="s">
        <v>187</v>
      </c>
      <c r="G105" s="399">
        <v>2</v>
      </c>
      <c r="H105" s="400"/>
      <c r="I105" s="401"/>
      <c r="J105" s="400"/>
      <c r="K105" s="400"/>
      <c r="L105" s="401"/>
      <c r="M105" s="400"/>
      <c r="N105" s="401"/>
      <c r="O105" s="400"/>
      <c r="P105" s="400"/>
      <c r="Q105" s="398"/>
    </row>
    <row r="106" spans="1:29" ht="23.1" customHeight="1">
      <c r="A106" s="390" t="s">
        <v>1328</v>
      </c>
      <c r="B106" s="390" t="s">
        <v>2049</v>
      </c>
      <c r="C106" s="390" t="s">
        <v>1329</v>
      </c>
      <c r="D106" s="398" t="s">
        <v>270</v>
      </c>
      <c r="E106" s="398" t="s">
        <v>271</v>
      </c>
      <c r="F106" s="19" t="s">
        <v>139</v>
      </c>
      <c r="G106" s="399">
        <v>883</v>
      </c>
      <c r="H106" s="400"/>
      <c r="I106" s="401"/>
      <c r="J106" s="400"/>
      <c r="K106" s="400"/>
      <c r="L106" s="401"/>
      <c r="M106" s="400"/>
      <c r="N106" s="401"/>
      <c r="O106" s="400"/>
      <c r="P106" s="400"/>
      <c r="Q106" s="398"/>
      <c r="AC106" s="393">
        <f t="shared" ref="AC106:AC112" si="1">G106*H106</f>
        <v>0</v>
      </c>
    </row>
    <row r="107" spans="1:29" ht="23.1" customHeight="1">
      <c r="A107" s="390" t="s">
        <v>1334</v>
      </c>
      <c r="B107" s="390" t="s">
        <v>2049</v>
      </c>
      <c r="C107" s="390" t="s">
        <v>1335</v>
      </c>
      <c r="D107" s="398" t="s">
        <v>278</v>
      </c>
      <c r="E107" s="398" t="s">
        <v>279</v>
      </c>
      <c r="F107" s="19" t="s">
        <v>139</v>
      </c>
      <c r="G107" s="399">
        <v>42</v>
      </c>
      <c r="H107" s="400"/>
      <c r="I107" s="401"/>
      <c r="J107" s="400"/>
      <c r="K107" s="400"/>
      <c r="L107" s="401"/>
      <c r="M107" s="400"/>
      <c r="N107" s="401"/>
      <c r="O107" s="400"/>
      <c r="P107" s="400"/>
      <c r="Q107" s="398"/>
      <c r="AC107" s="393">
        <f t="shared" si="1"/>
        <v>0</v>
      </c>
    </row>
    <row r="108" spans="1:29" ht="23.1" customHeight="1">
      <c r="A108" s="390" t="s">
        <v>1343</v>
      </c>
      <c r="B108" s="390" t="s">
        <v>2049</v>
      </c>
      <c r="C108" s="390" t="s">
        <v>1344</v>
      </c>
      <c r="D108" s="398" t="s">
        <v>278</v>
      </c>
      <c r="E108" s="398" t="s">
        <v>287</v>
      </c>
      <c r="F108" s="19" t="s">
        <v>139</v>
      </c>
      <c r="G108" s="399">
        <v>15</v>
      </c>
      <c r="H108" s="400"/>
      <c r="I108" s="401"/>
      <c r="J108" s="400"/>
      <c r="K108" s="400"/>
      <c r="L108" s="401"/>
      <c r="M108" s="400"/>
      <c r="N108" s="401"/>
      <c r="O108" s="400"/>
      <c r="P108" s="400"/>
      <c r="Q108" s="398"/>
      <c r="AC108" s="393">
        <f t="shared" si="1"/>
        <v>0</v>
      </c>
    </row>
    <row r="109" spans="1:29" ht="23.1" customHeight="1">
      <c r="A109" s="390" t="s">
        <v>1394</v>
      </c>
      <c r="B109" s="390" t="s">
        <v>2049</v>
      </c>
      <c r="C109" s="390" t="s">
        <v>1395</v>
      </c>
      <c r="D109" s="398" t="s">
        <v>303</v>
      </c>
      <c r="E109" s="398" t="s">
        <v>317</v>
      </c>
      <c r="F109" s="19" t="s">
        <v>139</v>
      </c>
      <c r="G109" s="399">
        <v>21</v>
      </c>
      <c r="H109" s="400"/>
      <c r="I109" s="401"/>
      <c r="J109" s="400"/>
      <c r="K109" s="400"/>
      <c r="L109" s="401"/>
      <c r="M109" s="400"/>
      <c r="N109" s="401"/>
      <c r="O109" s="400"/>
      <c r="P109" s="400"/>
      <c r="Q109" s="398"/>
      <c r="AC109" s="393">
        <f t="shared" si="1"/>
        <v>0</v>
      </c>
    </row>
    <row r="110" spans="1:29" ht="23.1" customHeight="1">
      <c r="A110" s="390" t="s">
        <v>1397</v>
      </c>
      <c r="B110" s="390" t="s">
        <v>2049</v>
      </c>
      <c r="C110" s="390" t="s">
        <v>1398</v>
      </c>
      <c r="D110" s="398" t="s">
        <v>586</v>
      </c>
      <c r="E110" s="398" t="s">
        <v>591</v>
      </c>
      <c r="F110" s="19" t="s">
        <v>139</v>
      </c>
      <c r="G110" s="399">
        <v>22</v>
      </c>
      <c r="H110" s="400"/>
      <c r="I110" s="401"/>
      <c r="J110" s="400"/>
      <c r="K110" s="400"/>
      <c r="L110" s="401"/>
      <c r="M110" s="400"/>
      <c r="N110" s="401"/>
      <c r="O110" s="400"/>
      <c r="P110" s="400"/>
      <c r="Q110" s="398"/>
      <c r="AC110" s="393">
        <f t="shared" si="1"/>
        <v>0</v>
      </c>
    </row>
    <row r="111" spans="1:29" ht="23.1" customHeight="1">
      <c r="A111" s="390" t="s">
        <v>1418</v>
      </c>
      <c r="B111" s="390" t="s">
        <v>2049</v>
      </c>
      <c r="C111" s="390" t="s">
        <v>1419</v>
      </c>
      <c r="D111" s="398" t="s">
        <v>303</v>
      </c>
      <c r="E111" s="398" t="s">
        <v>329</v>
      </c>
      <c r="F111" s="19" t="s">
        <v>139</v>
      </c>
      <c r="G111" s="399">
        <v>15</v>
      </c>
      <c r="H111" s="400"/>
      <c r="I111" s="401"/>
      <c r="J111" s="400"/>
      <c r="K111" s="400"/>
      <c r="L111" s="401"/>
      <c r="M111" s="400"/>
      <c r="N111" s="401"/>
      <c r="O111" s="400"/>
      <c r="P111" s="400"/>
      <c r="Q111" s="398"/>
      <c r="AC111" s="393">
        <f t="shared" si="1"/>
        <v>0</v>
      </c>
    </row>
    <row r="112" spans="1:29" ht="23.1" customHeight="1">
      <c r="A112" s="390" t="s">
        <v>1421</v>
      </c>
      <c r="B112" s="390" t="s">
        <v>2049</v>
      </c>
      <c r="C112" s="390" t="s">
        <v>1422</v>
      </c>
      <c r="D112" s="398" t="s">
        <v>331</v>
      </c>
      <c r="E112" s="398" t="s">
        <v>332</v>
      </c>
      <c r="F112" s="19" t="s">
        <v>139</v>
      </c>
      <c r="G112" s="399">
        <v>59</v>
      </c>
      <c r="H112" s="400"/>
      <c r="I112" s="401"/>
      <c r="J112" s="400"/>
      <c r="K112" s="400"/>
      <c r="L112" s="401"/>
      <c r="M112" s="400"/>
      <c r="N112" s="401"/>
      <c r="O112" s="400"/>
      <c r="P112" s="400"/>
      <c r="Q112" s="398"/>
      <c r="AB112" s="393">
        <f>I112</f>
        <v>0</v>
      </c>
      <c r="AC112" s="393">
        <f t="shared" si="1"/>
        <v>0</v>
      </c>
    </row>
    <row r="113" spans="1:31" ht="23.1" customHeight="1">
      <c r="A113" s="390" t="s">
        <v>1442</v>
      </c>
      <c r="B113" s="390" t="s">
        <v>2049</v>
      </c>
      <c r="C113" s="390" t="s">
        <v>1443</v>
      </c>
      <c r="D113" s="398" t="s">
        <v>400</v>
      </c>
      <c r="E113" s="398" t="s">
        <v>401</v>
      </c>
      <c r="F113" s="19" t="s">
        <v>187</v>
      </c>
      <c r="G113" s="399">
        <v>16</v>
      </c>
      <c r="H113" s="400"/>
      <c r="I113" s="401"/>
      <c r="J113" s="400"/>
      <c r="K113" s="400"/>
      <c r="L113" s="401"/>
      <c r="M113" s="400"/>
      <c r="N113" s="401"/>
      <c r="O113" s="400"/>
      <c r="P113" s="400"/>
      <c r="Q113" s="398"/>
    </row>
    <row r="114" spans="1:31" ht="23.1" customHeight="1">
      <c r="A114" s="390" t="s">
        <v>1457</v>
      </c>
      <c r="B114" s="390" t="s">
        <v>2049</v>
      </c>
      <c r="C114" s="390" t="s">
        <v>1458</v>
      </c>
      <c r="D114" s="398" t="s">
        <v>470</v>
      </c>
      <c r="E114" s="398" t="s">
        <v>401</v>
      </c>
      <c r="F114" s="19" t="s">
        <v>187</v>
      </c>
      <c r="G114" s="399">
        <v>4</v>
      </c>
      <c r="H114" s="400"/>
      <c r="I114" s="401"/>
      <c r="J114" s="400"/>
      <c r="K114" s="400"/>
      <c r="L114" s="401"/>
      <c r="M114" s="400"/>
      <c r="N114" s="401"/>
      <c r="O114" s="400"/>
      <c r="P114" s="400"/>
      <c r="Q114" s="398"/>
    </row>
    <row r="115" spans="1:31" ht="23.1" customHeight="1">
      <c r="A115" s="390" t="s">
        <v>1133</v>
      </c>
      <c r="B115" s="390" t="s">
        <v>2049</v>
      </c>
      <c r="C115" s="390" t="s">
        <v>1134</v>
      </c>
      <c r="D115" s="398" t="s">
        <v>1136</v>
      </c>
      <c r="E115" s="398" t="s">
        <v>1137</v>
      </c>
      <c r="F115" s="19" t="s">
        <v>654</v>
      </c>
      <c r="G115" s="399">
        <v>1.575</v>
      </c>
      <c r="H115" s="400"/>
      <c r="I115" s="401"/>
      <c r="J115" s="400"/>
      <c r="K115" s="400"/>
      <c r="L115" s="401"/>
      <c r="M115" s="400"/>
      <c r="N115" s="401"/>
      <c r="O115" s="400"/>
      <c r="P115" s="400"/>
      <c r="Q115" s="398"/>
    </row>
    <row r="116" spans="1:31" ht="23.1" customHeight="1">
      <c r="A116" s="390" t="s">
        <v>1138</v>
      </c>
      <c r="B116" s="390" t="s">
        <v>2049</v>
      </c>
      <c r="C116" s="390" t="s">
        <v>1139</v>
      </c>
      <c r="D116" s="398" t="s">
        <v>1141</v>
      </c>
      <c r="E116" s="398" t="s">
        <v>1137</v>
      </c>
      <c r="F116" s="19" t="s">
        <v>654</v>
      </c>
      <c r="G116" s="399">
        <v>1.575</v>
      </c>
      <c r="H116" s="400"/>
      <c r="I116" s="401"/>
      <c r="J116" s="400"/>
      <c r="K116" s="400"/>
      <c r="L116" s="401"/>
      <c r="M116" s="400"/>
      <c r="N116" s="401"/>
      <c r="O116" s="400"/>
      <c r="P116" s="400"/>
      <c r="Q116" s="398"/>
    </row>
    <row r="117" spans="1:31" ht="23.1" customHeight="1">
      <c r="A117" s="390" t="s">
        <v>1142</v>
      </c>
      <c r="B117" s="390" t="s">
        <v>2049</v>
      </c>
      <c r="C117" s="390" t="s">
        <v>1143</v>
      </c>
      <c r="D117" s="398" t="s">
        <v>432</v>
      </c>
      <c r="E117" s="398" t="s">
        <v>433</v>
      </c>
      <c r="F117" s="19" t="s">
        <v>139</v>
      </c>
      <c r="G117" s="399">
        <v>3</v>
      </c>
      <c r="H117" s="400"/>
      <c r="I117" s="401"/>
      <c r="J117" s="400"/>
      <c r="K117" s="400"/>
      <c r="L117" s="401"/>
      <c r="M117" s="400"/>
      <c r="N117" s="401"/>
      <c r="O117" s="400"/>
      <c r="P117" s="400"/>
      <c r="Q117" s="398"/>
    </row>
    <row r="118" spans="1:31" ht="23.1" customHeight="1">
      <c r="D118" s="398"/>
      <c r="E118" s="398"/>
      <c r="F118" s="19"/>
      <c r="G118" s="399"/>
      <c r="H118" s="400"/>
      <c r="I118" s="401"/>
      <c r="J118" s="400"/>
      <c r="K118" s="400"/>
      <c r="L118" s="401"/>
      <c r="M118" s="400"/>
      <c r="N118" s="401"/>
      <c r="O118" s="400"/>
      <c r="P118" s="400"/>
      <c r="Q118" s="398"/>
      <c r="AE118" s="393">
        <f>TRUNC(SUM(AE82:AE117))</f>
        <v>0</v>
      </c>
    </row>
    <row r="119" spans="1:31" ht="23.1" customHeight="1">
      <c r="D119" s="398"/>
      <c r="E119" s="398"/>
      <c r="F119" s="19"/>
      <c r="G119" s="399"/>
      <c r="H119" s="400"/>
      <c r="I119" s="401"/>
      <c r="J119" s="400"/>
      <c r="K119" s="400"/>
      <c r="L119" s="401"/>
      <c r="M119" s="400"/>
      <c r="N119" s="401"/>
      <c r="O119" s="400"/>
      <c r="P119" s="400"/>
      <c r="Q119" s="398"/>
    </row>
    <row r="120" spans="1:31" ht="23.1" customHeight="1">
      <c r="D120" s="398"/>
      <c r="E120" s="398"/>
      <c r="F120" s="19"/>
      <c r="G120" s="399"/>
      <c r="H120" s="400"/>
      <c r="I120" s="401"/>
      <c r="J120" s="400"/>
      <c r="K120" s="400"/>
      <c r="L120" s="401"/>
      <c r="M120" s="400"/>
      <c r="N120" s="401"/>
      <c r="O120" s="400"/>
      <c r="P120" s="400"/>
      <c r="Q120" s="398"/>
    </row>
    <row r="121" spans="1:31" ht="23.1" customHeight="1">
      <c r="D121" s="398"/>
      <c r="E121" s="398"/>
      <c r="F121" s="19"/>
      <c r="G121" s="399"/>
      <c r="H121" s="400"/>
      <c r="I121" s="401"/>
      <c r="J121" s="400"/>
      <c r="K121" s="400"/>
      <c r="L121" s="401"/>
      <c r="M121" s="400"/>
      <c r="N121" s="401"/>
      <c r="O121" s="400"/>
      <c r="P121" s="400"/>
      <c r="Q121" s="398"/>
    </row>
    <row r="122" spans="1:31" ht="23.1" customHeight="1">
      <c r="D122" s="398"/>
      <c r="E122" s="398"/>
      <c r="F122" s="19"/>
      <c r="G122" s="399"/>
      <c r="H122" s="400"/>
      <c r="I122" s="401"/>
      <c r="J122" s="400"/>
      <c r="K122" s="400"/>
      <c r="L122" s="401"/>
      <c r="M122" s="400"/>
      <c r="N122" s="401"/>
      <c r="O122" s="400"/>
      <c r="P122" s="400"/>
      <c r="Q122" s="398"/>
    </row>
    <row r="123" spans="1:31" ht="23.1" customHeight="1">
      <c r="D123" s="398"/>
      <c r="E123" s="398"/>
      <c r="F123" s="19"/>
      <c r="G123" s="399"/>
      <c r="H123" s="400"/>
      <c r="I123" s="401"/>
      <c r="J123" s="400"/>
      <c r="K123" s="400"/>
      <c r="L123" s="401"/>
      <c r="M123" s="400"/>
      <c r="N123" s="401"/>
      <c r="O123" s="400"/>
      <c r="P123" s="400"/>
      <c r="Q123" s="398"/>
    </row>
    <row r="124" spans="1:31" ht="23.1" customHeight="1">
      <c r="D124" s="398"/>
      <c r="E124" s="398"/>
      <c r="F124" s="19"/>
      <c r="G124" s="399"/>
      <c r="H124" s="400"/>
      <c r="I124" s="401"/>
      <c r="J124" s="400"/>
      <c r="K124" s="400"/>
      <c r="L124" s="401"/>
      <c r="M124" s="400"/>
      <c r="N124" s="401"/>
      <c r="O124" s="400"/>
      <c r="P124" s="400"/>
      <c r="Q124" s="398"/>
    </row>
    <row r="125" spans="1:31" ht="23.1" customHeight="1">
      <c r="D125" s="398"/>
      <c r="E125" s="398"/>
      <c r="F125" s="19"/>
      <c r="G125" s="399"/>
      <c r="H125" s="400"/>
      <c r="I125" s="401"/>
      <c r="J125" s="400"/>
      <c r="K125" s="400"/>
      <c r="L125" s="401"/>
      <c r="M125" s="400"/>
      <c r="N125" s="401"/>
      <c r="O125" s="400"/>
      <c r="P125" s="400"/>
      <c r="Q125" s="398"/>
    </row>
    <row r="126" spans="1:31" ht="23.1" customHeight="1">
      <c r="D126" s="398"/>
      <c r="E126" s="398"/>
      <c r="F126" s="19"/>
      <c r="G126" s="399"/>
      <c r="H126" s="400"/>
      <c r="I126" s="401"/>
      <c r="J126" s="400"/>
      <c r="K126" s="400"/>
      <c r="L126" s="401"/>
      <c r="M126" s="400"/>
      <c r="N126" s="401"/>
      <c r="O126" s="400"/>
      <c r="P126" s="400"/>
      <c r="Q126" s="398"/>
    </row>
    <row r="127" spans="1:31" ht="23.1" customHeight="1">
      <c r="D127" s="398"/>
      <c r="E127" s="398"/>
      <c r="F127" s="19"/>
      <c r="G127" s="399"/>
      <c r="H127" s="400"/>
      <c r="I127" s="401"/>
      <c r="J127" s="400"/>
      <c r="K127" s="400"/>
      <c r="L127" s="401"/>
      <c r="M127" s="400"/>
      <c r="N127" s="401"/>
      <c r="O127" s="400"/>
      <c r="P127" s="400"/>
      <c r="Q127" s="398"/>
    </row>
    <row r="128" spans="1:31" ht="23.1" customHeight="1">
      <c r="D128" s="398"/>
      <c r="E128" s="398"/>
      <c r="F128" s="19"/>
      <c r="G128" s="399"/>
      <c r="H128" s="400"/>
      <c r="I128" s="401"/>
      <c r="J128" s="400"/>
      <c r="K128" s="400"/>
      <c r="L128" s="401"/>
      <c r="M128" s="400"/>
      <c r="N128" s="401"/>
      <c r="O128" s="400"/>
      <c r="P128" s="400"/>
      <c r="Q128" s="398"/>
    </row>
    <row r="129" spans="1:29" ht="23.1" customHeight="1">
      <c r="D129" s="398"/>
      <c r="E129" s="398"/>
      <c r="F129" s="19"/>
      <c r="G129" s="399"/>
      <c r="H129" s="400"/>
      <c r="I129" s="401"/>
      <c r="J129" s="400"/>
      <c r="K129" s="400"/>
      <c r="L129" s="401"/>
      <c r="M129" s="400"/>
      <c r="N129" s="401"/>
      <c r="O129" s="400"/>
      <c r="P129" s="400"/>
      <c r="Q129" s="398"/>
    </row>
    <row r="130" spans="1:29" ht="23.1" customHeight="1">
      <c r="D130" s="398"/>
      <c r="E130" s="398"/>
      <c r="F130" s="19"/>
      <c r="G130" s="399"/>
      <c r="H130" s="400"/>
      <c r="I130" s="401"/>
      <c r="J130" s="400"/>
      <c r="K130" s="400"/>
      <c r="L130" s="401"/>
      <c r="M130" s="400"/>
      <c r="N130" s="401"/>
      <c r="O130" s="400"/>
      <c r="P130" s="400"/>
      <c r="Q130" s="398"/>
    </row>
    <row r="131" spans="1:29" ht="23.1" customHeight="1">
      <c r="D131" s="398"/>
      <c r="E131" s="398"/>
      <c r="F131" s="19"/>
      <c r="G131" s="399"/>
      <c r="H131" s="400"/>
      <c r="I131" s="401"/>
      <c r="J131" s="400"/>
      <c r="K131" s="400"/>
      <c r="L131" s="401"/>
      <c r="M131" s="400"/>
      <c r="N131" s="401"/>
      <c r="O131" s="400"/>
      <c r="P131" s="400"/>
      <c r="Q131" s="398"/>
    </row>
    <row r="132" spans="1:29" ht="23.1" customHeight="1">
      <c r="D132" s="398"/>
      <c r="E132" s="398"/>
      <c r="F132" s="19"/>
      <c r="G132" s="399"/>
      <c r="H132" s="400"/>
      <c r="I132" s="401"/>
      <c r="J132" s="400"/>
      <c r="K132" s="400"/>
      <c r="L132" s="401"/>
      <c r="M132" s="400"/>
      <c r="N132" s="401"/>
      <c r="O132" s="400"/>
      <c r="P132" s="400"/>
      <c r="Q132" s="398"/>
    </row>
    <row r="133" spans="1:29" ht="23.1" customHeight="1">
      <c r="B133" s="390" t="s">
        <v>1597</v>
      </c>
      <c r="D133" s="398" t="s">
        <v>1598</v>
      </c>
      <c r="E133" s="398"/>
      <c r="F133" s="19"/>
      <c r="G133" s="399"/>
      <c r="H133" s="400"/>
      <c r="I133" s="401"/>
      <c r="J133" s="400"/>
      <c r="K133" s="400"/>
      <c r="L133" s="401"/>
      <c r="M133" s="400"/>
      <c r="N133" s="401"/>
      <c r="O133" s="400"/>
      <c r="P133" s="400"/>
      <c r="Q133" s="398"/>
    </row>
    <row r="134" spans="1:29" ht="23.1" customHeight="1">
      <c r="B134" s="390" t="s">
        <v>982</v>
      </c>
      <c r="D134" s="395" t="s">
        <v>2072</v>
      </c>
      <c r="E134" s="396"/>
      <c r="F134" s="396"/>
      <c r="G134" s="396"/>
      <c r="H134" s="396"/>
      <c r="I134" s="396"/>
      <c r="J134" s="396"/>
      <c r="K134" s="396"/>
      <c r="L134" s="396"/>
      <c r="M134" s="396"/>
      <c r="N134" s="396"/>
      <c r="O134" s="396"/>
      <c r="P134" s="396"/>
      <c r="Q134" s="397"/>
    </row>
    <row r="135" spans="1:29" ht="23.1" customHeight="1">
      <c r="A135" s="390" t="s">
        <v>1182</v>
      </c>
      <c r="B135" s="390" t="s">
        <v>2050</v>
      </c>
      <c r="C135" s="390" t="s">
        <v>1183</v>
      </c>
      <c r="D135" s="398" t="s">
        <v>156</v>
      </c>
      <c r="E135" s="398" t="s">
        <v>157</v>
      </c>
      <c r="F135" s="19" t="s">
        <v>139</v>
      </c>
      <c r="G135" s="399">
        <v>700</v>
      </c>
      <c r="H135" s="400"/>
      <c r="I135" s="401"/>
      <c r="J135" s="400"/>
      <c r="K135" s="400"/>
      <c r="L135" s="401"/>
      <c r="M135" s="400"/>
      <c r="N135" s="401"/>
      <c r="O135" s="400"/>
      <c r="P135" s="400"/>
      <c r="Q135" s="398"/>
      <c r="AA135" s="393">
        <f>I135</f>
        <v>0</v>
      </c>
      <c r="AC135" s="393">
        <f>G135*H135</f>
        <v>0</v>
      </c>
    </row>
    <row r="136" spans="1:29" ht="23.1" customHeight="1">
      <c r="A136" s="390" t="s">
        <v>1186</v>
      </c>
      <c r="B136" s="390" t="s">
        <v>2050</v>
      </c>
      <c r="C136" s="390" t="s">
        <v>1187</v>
      </c>
      <c r="D136" s="398" t="s">
        <v>156</v>
      </c>
      <c r="E136" s="398" t="s">
        <v>161</v>
      </c>
      <c r="F136" s="19" t="s">
        <v>139</v>
      </c>
      <c r="G136" s="399">
        <v>11</v>
      </c>
      <c r="H136" s="400"/>
      <c r="I136" s="401"/>
      <c r="J136" s="400"/>
      <c r="K136" s="400"/>
      <c r="L136" s="401"/>
      <c r="M136" s="400"/>
      <c r="N136" s="401"/>
      <c r="O136" s="400"/>
      <c r="P136" s="400"/>
      <c r="Q136" s="398"/>
      <c r="AA136" s="393">
        <f>I136</f>
        <v>0</v>
      </c>
      <c r="AC136" s="393">
        <f>G136*H136</f>
        <v>0</v>
      </c>
    </row>
    <row r="137" spans="1:29" ht="23.1" customHeight="1">
      <c r="A137" s="390" t="s">
        <v>1189</v>
      </c>
      <c r="B137" s="390" t="s">
        <v>2050</v>
      </c>
      <c r="C137" s="390" t="s">
        <v>1190</v>
      </c>
      <c r="D137" s="398" t="s">
        <v>156</v>
      </c>
      <c r="E137" s="398" t="s">
        <v>163</v>
      </c>
      <c r="F137" s="19" t="s">
        <v>139</v>
      </c>
      <c r="G137" s="399">
        <v>10</v>
      </c>
      <c r="H137" s="400"/>
      <c r="I137" s="401"/>
      <c r="J137" s="400"/>
      <c r="K137" s="400"/>
      <c r="L137" s="401"/>
      <c r="M137" s="400"/>
      <c r="N137" s="401"/>
      <c r="O137" s="400"/>
      <c r="P137" s="400"/>
      <c r="Q137" s="398"/>
      <c r="AA137" s="393">
        <f>I137</f>
        <v>0</v>
      </c>
      <c r="AC137" s="393">
        <f>G137*H137</f>
        <v>0</v>
      </c>
    </row>
    <row r="138" spans="1:29" ht="23.1" customHeight="1">
      <c r="A138" s="390" t="s">
        <v>1300</v>
      </c>
      <c r="B138" s="390" t="s">
        <v>2050</v>
      </c>
      <c r="C138" s="390" t="s">
        <v>1301</v>
      </c>
      <c r="D138" s="398" t="s">
        <v>211</v>
      </c>
      <c r="E138" s="398" t="s">
        <v>212</v>
      </c>
      <c r="F138" s="19" t="s">
        <v>187</v>
      </c>
      <c r="G138" s="399">
        <v>162</v>
      </c>
      <c r="H138" s="400"/>
      <c r="I138" s="401"/>
      <c r="J138" s="400"/>
      <c r="K138" s="400"/>
      <c r="L138" s="401"/>
      <c r="M138" s="400"/>
      <c r="N138" s="401"/>
      <c r="O138" s="400"/>
      <c r="P138" s="400"/>
      <c r="Q138" s="398"/>
    </row>
    <row r="139" spans="1:29" ht="23.1" customHeight="1">
      <c r="A139" s="390" t="s">
        <v>1303</v>
      </c>
      <c r="B139" s="390" t="s">
        <v>2050</v>
      </c>
      <c r="C139" s="390" t="s">
        <v>1304</v>
      </c>
      <c r="D139" s="398" t="s">
        <v>211</v>
      </c>
      <c r="E139" s="398" t="s">
        <v>217</v>
      </c>
      <c r="F139" s="19" t="s">
        <v>187</v>
      </c>
      <c r="G139" s="399">
        <v>13</v>
      </c>
      <c r="H139" s="400"/>
      <c r="I139" s="401"/>
      <c r="J139" s="400"/>
      <c r="K139" s="400"/>
      <c r="L139" s="401"/>
      <c r="M139" s="400"/>
      <c r="N139" s="401"/>
      <c r="O139" s="400"/>
      <c r="P139" s="400"/>
      <c r="Q139" s="398"/>
    </row>
    <row r="140" spans="1:29" ht="23.1" customHeight="1">
      <c r="A140" s="390" t="s">
        <v>1306</v>
      </c>
      <c r="B140" s="390" t="s">
        <v>2050</v>
      </c>
      <c r="C140" s="390" t="s">
        <v>1307</v>
      </c>
      <c r="D140" s="398" t="s">
        <v>211</v>
      </c>
      <c r="E140" s="398" t="s">
        <v>219</v>
      </c>
      <c r="F140" s="19" t="s">
        <v>187</v>
      </c>
      <c r="G140" s="399">
        <v>3</v>
      </c>
      <c r="H140" s="400"/>
      <c r="I140" s="401"/>
      <c r="J140" s="400"/>
      <c r="K140" s="400"/>
      <c r="L140" s="401"/>
      <c r="M140" s="400"/>
      <c r="N140" s="401"/>
      <c r="O140" s="400"/>
      <c r="P140" s="400"/>
      <c r="Q140" s="398"/>
    </row>
    <row r="141" spans="1:29" ht="23.1" customHeight="1">
      <c r="A141" s="390" t="s">
        <v>1309</v>
      </c>
      <c r="B141" s="390" t="s">
        <v>2050</v>
      </c>
      <c r="C141" s="390" t="s">
        <v>1310</v>
      </c>
      <c r="D141" s="398" t="s">
        <v>221</v>
      </c>
      <c r="E141" s="398" t="s">
        <v>222</v>
      </c>
      <c r="F141" s="19" t="s">
        <v>187</v>
      </c>
      <c r="G141" s="399">
        <v>22</v>
      </c>
      <c r="H141" s="400"/>
      <c r="I141" s="401"/>
      <c r="J141" s="400"/>
      <c r="K141" s="400"/>
      <c r="L141" s="401"/>
      <c r="M141" s="400"/>
      <c r="N141" s="401"/>
      <c r="O141" s="400"/>
      <c r="P141" s="400"/>
      <c r="Q141" s="398"/>
    </row>
    <row r="142" spans="1:29" ht="23.1" customHeight="1">
      <c r="A142" s="390" t="s">
        <v>1312</v>
      </c>
      <c r="B142" s="390" t="s">
        <v>2050</v>
      </c>
      <c r="C142" s="390" t="s">
        <v>1313</v>
      </c>
      <c r="D142" s="398" t="s">
        <v>221</v>
      </c>
      <c r="E142" s="398" t="s">
        <v>224</v>
      </c>
      <c r="F142" s="19" t="s">
        <v>187</v>
      </c>
      <c r="G142" s="399">
        <v>3</v>
      </c>
      <c r="H142" s="400"/>
      <c r="I142" s="401"/>
      <c r="J142" s="400"/>
      <c r="K142" s="400"/>
      <c r="L142" s="401"/>
      <c r="M142" s="400"/>
      <c r="N142" s="401"/>
      <c r="O142" s="400"/>
      <c r="P142" s="400"/>
      <c r="Q142" s="398"/>
    </row>
    <row r="143" spans="1:29" ht="23.1" customHeight="1">
      <c r="A143" s="390" t="s">
        <v>724</v>
      </c>
      <c r="B143" s="390" t="s">
        <v>2050</v>
      </c>
      <c r="C143" s="390" t="s">
        <v>225</v>
      </c>
      <c r="D143" s="398" t="s">
        <v>226</v>
      </c>
      <c r="E143" s="398" t="s">
        <v>227</v>
      </c>
      <c r="F143" s="19" t="s">
        <v>187</v>
      </c>
      <c r="G143" s="399">
        <v>162</v>
      </c>
      <c r="H143" s="400"/>
      <c r="I143" s="401"/>
      <c r="J143" s="400"/>
      <c r="K143" s="400"/>
      <c r="L143" s="401"/>
      <c r="M143" s="400"/>
      <c r="N143" s="401"/>
      <c r="O143" s="400"/>
      <c r="P143" s="400"/>
      <c r="Q143" s="398"/>
    </row>
    <row r="144" spans="1:29" ht="23.1" customHeight="1">
      <c r="A144" s="390" t="s">
        <v>725</v>
      </c>
      <c r="B144" s="390" t="s">
        <v>2050</v>
      </c>
      <c r="C144" s="390" t="s">
        <v>228</v>
      </c>
      <c r="D144" s="398" t="s">
        <v>226</v>
      </c>
      <c r="E144" s="398" t="s">
        <v>229</v>
      </c>
      <c r="F144" s="19" t="s">
        <v>187</v>
      </c>
      <c r="G144" s="399">
        <v>3</v>
      </c>
      <c r="H144" s="400"/>
      <c r="I144" s="401"/>
      <c r="J144" s="400"/>
      <c r="K144" s="400"/>
      <c r="L144" s="401"/>
      <c r="M144" s="400"/>
      <c r="N144" s="401"/>
      <c r="O144" s="400"/>
      <c r="P144" s="400"/>
      <c r="Q144" s="398"/>
    </row>
    <row r="145" spans="1:29" ht="23.1" customHeight="1">
      <c r="A145" s="390" t="s">
        <v>726</v>
      </c>
      <c r="B145" s="390" t="s">
        <v>2050</v>
      </c>
      <c r="C145" s="390" t="s">
        <v>230</v>
      </c>
      <c r="D145" s="398" t="s">
        <v>226</v>
      </c>
      <c r="E145" s="398" t="s">
        <v>231</v>
      </c>
      <c r="F145" s="19" t="s">
        <v>187</v>
      </c>
      <c r="G145" s="399">
        <v>13</v>
      </c>
      <c r="H145" s="400"/>
      <c r="I145" s="401"/>
      <c r="J145" s="400"/>
      <c r="K145" s="400"/>
      <c r="L145" s="401"/>
      <c r="M145" s="400"/>
      <c r="N145" s="401"/>
      <c r="O145" s="400"/>
      <c r="P145" s="400"/>
      <c r="Q145" s="398"/>
    </row>
    <row r="146" spans="1:29" ht="23.1" customHeight="1">
      <c r="A146" s="390" t="s">
        <v>1318</v>
      </c>
      <c r="B146" s="390" t="s">
        <v>2050</v>
      </c>
      <c r="C146" s="390" t="s">
        <v>1319</v>
      </c>
      <c r="D146" s="398" t="s">
        <v>239</v>
      </c>
      <c r="E146" s="398" t="s">
        <v>240</v>
      </c>
      <c r="F146" s="19" t="s">
        <v>187</v>
      </c>
      <c r="G146" s="399">
        <v>16</v>
      </c>
      <c r="H146" s="400"/>
      <c r="I146" s="401"/>
      <c r="J146" s="400"/>
      <c r="K146" s="400"/>
      <c r="L146" s="401"/>
      <c r="M146" s="400"/>
      <c r="N146" s="401"/>
      <c r="O146" s="400"/>
      <c r="P146" s="400"/>
      <c r="Q146" s="398"/>
    </row>
    <row r="147" spans="1:29" ht="23.1" customHeight="1">
      <c r="A147" s="390" t="s">
        <v>1324</v>
      </c>
      <c r="B147" s="390" t="s">
        <v>2050</v>
      </c>
      <c r="C147" s="390" t="s">
        <v>1325</v>
      </c>
      <c r="D147" s="398" t="s">
        <v>1327</v>
      </c>
      <c r="E147" s="398" t="s">
        <v>955</v>
      </c>
      <c r="F147" s="19" t="s">
        <v>1161</v>
      </c>
      <c r="G147" s="399">
        <v>160</v>
      </c>
      <c r="H147" s="400"/>
      <c r="I147" s="401"/>
      <c r="J147" s="400"/>
      <c r="K147" s="400"/>
      <c r="L147" s="401"/>
      <c r="M147" s="400"/>
      <c r="N147" s="401"/>
      <c r="O147" s="400"/>
      <c r="P147" s="400"/>
      <c r="Q147" s="398"/>
    </row>
    <row r="148" spans="1:29" ht="23.1" customHeight="1">
      <c r="A148" s="390" t="s">
        <v>1328</v>
      </c>
      <c r="B148" s="390" t="s">
        <v>2050</v>
      </c>
      <c r="C148" s="390" t="s">
        <v>1329</v>
      </c>
      <c r="D148" s="398" t="s">
        <v>270</v>
      </c>
      <c r="E148" s="398" t="s">
        <v>271</v>
      </c>
      <c r="F148" s="19" t="s">
        <v>139</v>
      </c>
      <c r="G148" s="399">
        <v>2666</v>
      </c>
      <c r="H148" s="400"/>
      <c r="I148" s="401"/>
      <c r="J148" s="400"/>
      <c r="K148" s="400"/>
      <c r="L148" s="401"/>
      <c r="M148" s="400"/>
      <c r="N148" s="401"/>
      <c r="O148" s="400"/>
      <c r="P148" s="400"/>
      <c r="Q148" s="398"/>
      <c r="AC148" s="393">
        <f>G148*H148</f>
        <v>0</v>
      </c>
    </row>
    <row r="149" spans="1:29" ht="23.1" customHeight="1">
      <c r="A149" s="390" t="s">
        <v>1421</v>
      </c>
      <c r="B149" s="390" t="s">
        <v>2050</v>
      </c>
      <c r="C149" s="390" t="s">
        <v>1422</v>
      </c>
      <c r="D149" s="398" t="s">
        <v>331</v>
      </c>
      <c r="E149" s="398" t="s">
        <v>332</v>
      </c>
      <c r="F149" s="19" t="s">
        <v>139</v>
      </c>
      <c r="G149" s="399">
        <v>287</v>
      </c>
      <c r="H149" s="400"/>
      <c r="I149" s="401"/>
      <c r="J149" s="400"/>
      <c r="K149" s="400"/>
      <c r="L149" s="401"/>
      <c r="M149" s="400"/>
      <c r="N149" s="401"/>
      <c r="O149" s="400"/>
      <c r="P149" s="400"/>
      <c r="Q149" s="398"/>
      <c r="AB149" s="393">
        <f>I149</f>
        <v>0</v>
      </c>
      <c r="AC149" s="393">
        <f>G149*H149</f>
        <v>0</v>
      </c>
    </row>
    <row r="150" spans="1:29" ht="23.1" customHeight="1">
      <c r="A150" s="390" t="s">
        <v>1466</v>
      </c>
      <c r="B150" s="390" t="s">
        <v>2050</v>
      </c>
      <c r="C150" s="390" t="s">
        <v>1467</v>
      </c>
      <c r="D150" s="398" t="s">
        <v>342</v>
      </c>
      <c r="E150" s="398" t="s">
        <v>343</v>
      </c>
      <c r="F150" s="19" t="s">
        <v>187</v>
      </c>
      <c r="G150" s="399">
        <v>10</v>
      </c>
      <c r="H150" s="400"/>
      <c r="I150" s="401"/>
      <c r="J150" s="400"/>
      <c r="K150" s="400"/>
      <c r="L150" s="401"/>
      <c r="M150" s="400"/>
      <c r="N150" s="401"/>
      <c r="O150" s="400"/>
      <c r="P150" s="400"/>
      <c r="Q150" s="398"/>
    </row>
    <row r="151" spans="1:29" ht="23.1" customHeight="1">
      <c r="A151" s="390" t="s">
        <v>1469</v>
      </c>
      <c r="B151" s="390" t="s">
        <v>2050</v>
      </c>
      <c r="C151" s="390" t="s">
        <v>1470</v>
      </c>
      <c r="D151" s="398" t="s">
        <v>342</v>
      </c>
      <c r="E151" s="398" t="s">
        <v>347</v>
      </c>
      <c r="F151" s="19" t="s">
        <v>187</v>
      </c>
      <c r="G151" s="399">
        <v>8</v>
      </c>
      <c r="H151" s="400"/>
      <c r="I151" s="401"/>
      <c r="J151" s="400"/>
      <c r="K151" s="400"/>
      <c r="L151" s="401"/>
      <c r="M151" s="400"/>
      <c r="N151" s="401"/>
      <c r="O151" s="400"/>
      <c r="P151" s="400"/>
      <c r="Q151" s="398"/>
    </row>
    <row r="152" spans="1:29" ht="23.1" customHeight="1">
      <c r="A152" s="390" t="s">
        <v>1472</v>
      </c>
      <c r="B152" s="390" t="s">
        <v>2050</v>
      </c>
      <c r="C152" s="390" t="s">
        <v>1473</v>
      </c>
      <c r="D152" s="398" t="s">
        <v>342</v>
      </c>
      <c r="E152" s="398" t="s">
        <v>349</v>
      </c>
      <c r="F152" s="19" t="s">
        <v>187</v>
      </c>
      <c r="G152" s="399">
        <v>2</v>
      </c>
      <c r="H152" s="400"/>
      <c r="I152" s="401"/>
      <c r="J152" s="400"/>
      <c r="K152" s="400"/>
      <c r="L152" s="401"/>
      <c r="M152" s="400"/>
      <c r="N152" s="401"/>
      <c r="O152" s="400"/>
      <c r="P152" s="400"/>
      <c r="Q152" s="398"/>
    </row>
    <row r="153" spans="1:29" ht="23.1" customHeight="1">
      <c r="A153" s="390" t="s">
        <v>1475</v>
      </c>
      <c r="B153" s="390" t="s">
        <v>2050</v>
      </c>
      <c r="C153" s="390" t="s">
        <v>1476</v>
      </c>
      <c r="D153" s="398" t="s">
        <v>342</v>
      </c>
      <c r="E153" s="398" t="s">
        <v>351</v>
      </c>
      <c r="F153" s="19" t="s">
        <v>187</v>
      </c>
      <c r="G153" s="399">
        <v>3</v>
      </c>
      <c r="H153" s="400"/>
      <c r="I153" s="401"/>
      <c r="J153" s="400"/>
      <c r="K153" s="400"/>
      <c r="L153" s="401"/>
      <c r="M153" s="400"/>
      <c r="N153" s="401"/>
      <c r="O153" s="400"/>
      <c r="P153" s="400"/>
      <c r="Q153" s="398"/>
    </row>
    <row r="154" spans="1:29" ht="23.1" customHeight="1">
      <c r="A154" s="390" t="s">
        <v>1481</v>
      </c>
      <c r="B154" s="390" t="s">
        <v>2050</v>
      </c>
      <c r="C154" s="390" t="s">
        <v>1482</v>
      </c>
      <c r="D154" s="398" t="s">
        <v>355</v>
      </c>
      <c r="E154" s="398" t="s">
        <v>356</v>
      </c>
      <c r="F154" s="19" t="s">
        <v>187</v>
      </c>
      <c r="G154" s="399">
        <v>2</v>
      </c>
      <c r="H154" s="400"/>
      <c r="I154" s="401"/>
      <c r="J154" s="400"/>
      <c r="K154" s="400"/>
      <c r="L154" s="401"/>
      <c r="M154" s="400"/>
      <c r="N154" s="401"/>
      <c r="O154" s="400"/>
      <c r="P154" s="400"/>
      <c r="Q154" s="398"/>
    </row>
    <row r="155" spans="1:29" ht="23.1" customHeight="1">
      <c r="A155" s="390" t="s">
        <v>1484</v>
      </c>
      <c r="B155" s="390" t="s">
        <v>2050</v>
      </c>
      <c r="C155" s="390" t="s">
        <v>1485</v>
      </c>
      <c r="D155" s="398" t="s">
        <v>358</v>
      </c>
      <c r="E155" s="398"/>
      <c r="F155" s="19" t="s">
        <v>187</v>
      </c>
      <c r="G155" s="399">
        <v>4</v>
      </c>
      <c r="H155" s="400"/>
      <c r="I155" s="401"/>
      <c r="J155" s="400"/>
      <c r="K155" s="400"/>
      <c r="L155" s="401"/>
      <c r="M155" s="400"/>
      <c r="N155" s="401"/>
      <c r="O155" s="400"/>
      <c r="P155" s="400"/>
      <c r="Q155" s="398"/>
    </row>
    <row r="156" spans="1:29" ht="23.1" customHeight="1">
      <c r="A156" s="390" t="s">
        <v>1515</v>
      </c>
      <c r="B156" s="390" t="s">
        <v>2050</v>
      </c>
      <c r="C156" s="390" t="s">
        <v>1516</v>
      </c>
      <c r="D156" s="398" t="s">
        <v>531</v>
      </c>
      <c r="E156" s="398" t="s">
        <v>532</v>
      </c>
      <c r="F156" s="19" t="s">
        <v>258</v>
      </c>
      <c r="G156" s="399">
        <v>90</v>
      </c>
      <c r="H156" s="400"/>
      <c r="I156" s="401"/>
      <c r="J156" s="400"/>
      <c r="K156" s="400"/>
      <c r="L156" s="401"/>
      <c r="M156" s="400"/>
      <c r="N156" s="401"/>
      <c r="O156" s="400"/>
      <c r="P156" s="400"/>
      <c r="Q156" s="398"/>
    </row>
    <row r="157" spans="1:29" ht="23.1" customHeight="1">
      <c r="A157" s="390" t="s">
        <v>1521</v>
      </c>
      <c r="B157" s="390" t="s">
        <v>2050</v>
      </c>
      <c r="C157" s="390" t="s">
        <v>1522</v>
      </c>
      <c r="D157" s="398" t="s">
        <v>538</v>
      </c>
      <c r="E157" s="398" t="s">
        <v>539</v>
      </c>
      <c r="F157" s="19" t="s">
        <v>258</v>
      </c>
      <c r="G157" s="399">
        <v>70</v>
      </c>
      <c r="H157" s="400"/>
      <c r="I157" s="401"/>
      <c r="J157" s="400"/>
      <c r="K157" s="400"/>
      <c r="L157" s="401"/>
      <c r="M157" s="400"/>
      <c r="N157" s="401"/>
      <c r="O157" s="400"/>
      <c r="P157" s="400"/>
      <c r="Q157" s="398"/>
    </row>
    <row r="158" spans="1:29" ht="23.1" customHeight="1">
      <c r="A158" s="390" t="s">
        <v>1524</v>
      </c>
      <c r="B158" s="390" t="s">
        <v>2050</v>
      </c>
      <c r="C158" s="390" t="s">
        <v>1525</v>
      </c>
      <c r="D158" s="398" t="s">
        <v>540</v>
      </c>
      <c r="E158" s="398" t="s">
        <v>541</v>
      </c>
      <c r="F158" s="19" t="s">
        <v>258</v>
      </c>
      <c r="G158" s="399">
        <v>3</v>
      </c>
      <c r="H158" s="400"/>
      <c r="I158" s="401"/>
      <c r="J158" s="400"/>
      <c r="K158" s="400"/>
      <c r="L158" s="401"/>
      <c r="M158" s="400"/>
      <c r="N158" s="401"/>
      <c r="O158" s="400"/>
      <c r="P158" s="400"/>
      <c r="Q158" s="398"/>
    </row>
    <row r="159" spans="1:29" ht="23.1" customHeight="1">
      <c r="A159" s="390" t="s">
        <v>1527</v>
      </c>
      <c r="B159" s="390" t="s">
        <v>2050</v>
      </c>
      <c r="C159" s="390" t="s">
        <v>1528</v>
      </c>
      <c r="D159" s="398" t="s">
        <v>542</v>
      </c>
      <c r="E159" s="398" t="s">
        <v>543</v>
      </c>
      <c r="F159" s="19" t="s">
        <v>258</v>
      </c>
      <c r="G159" s="399">
        <v>8</v>
      </c>
      <c r="H159" s="400"/>
      <c r="I159" s="401"/>
      <c r="J159" s="400"/>
      <c r="K159" s="400"/>
      <c r="L159" s="401"/>
      <c r="M159" s="400"/>
      <c r="N159" s="401"/>
      <c r="O159" s="400"/>
      <c r="P159" s="400"/>
      <c r="Q159" s="398"/>
    </row>
    <row r="160" spans="1:29" ht="23.1" customHeight="1">
      <c r="A160" s="390" t="s">
        <v>1530</v>
      </c>
      <c r="B160" s="390" t="s">
        <v>2050</v>
      </c>
      <c r="C160" s="390" t="s">
        <v>1531</v>
      </c>
      <c r="D160" s="398" t="s">
        <v>544</v>
      </c>
      <c r="E160" s="398" t="s">
        <v>545</v>
      </c>
      <c r="F160" s="19" t="s">
        <v>258</v>
      </c>
      <c r="G160" s="399">
        <v>3</v>
      </c>
      <c r="H160" s="400"/>
      <c r="I160" s="401"/>
      <c r="J160" s="400"/>
      <c r="K160" s="400"/>
      <c r="L160" s="401"/>
      <c r="M160" s="400"/>
      <c r="N160" s="401"/>
      <c r="O160" s="400"/>
      <c r="P160" s="400"/>
      <c r="Q160" s="398"/>
    </row>
    <row r="161" spans="1:31" ht="23.1" customHeight="1">
      <c r="A161" s="390" t="s">
        <v>1539</v>
      </c>
      <c r="B161" s="390" t="s">
        <v>2050</v>
      </c>
      <c r="C161" s="390" t="s">
        <v>1540</v>
      </c>
      <c r="D161" s="398" t="s">
        <v>1542</v>
      </c>
      <c r="E161" s="398" t="s">
        <v>1543</v>
      </c>
      <c r="F161" s="19" t="s">
        <v>258</v>
      </c>
      <c r="G161" s="399">
        <v>90</v>
      </c>
      <c r="H161" s="400"/>
      <c r="I161" s="401"/>
      <c r="J161" s="400"/>
      <c r="K161" s="400"/>
      <c r="L161" s="401"/>
      <c r="M161" s="400"/>
      <c r="N161" s="401"/>
      <c r="O161" s="400"/>
      <c r="P161" s="400"/>
      <c r="Q161" s="398"/>
    </row>
    <row r="162" spans="1:31" ht="23.1" customHeight="1">
      <c r="D162" s="398"/>
      <c r="E162" s="398"/>
      <c r="F162" s="19"/>
      <c r="G162" s="399"/>
      <c r="H162" s="400"/>
      <c r="I162" s="401"/>
      <c r="J162" s="400"/>
      <c r="K162" s="400"/>
      <c r="L162" s="401"/>
      <c r="M162" s="400"/>
      <c r="N162" s="401"/>
      <c r="O162" s="400"/>
      <c r="P162" s="400"/>
      <c r="Q162" s="398"/>
      <c r="AE162" s="393">
        <f>TRUNC(SUM(AE134:AE161))</f>
        <v>0</v>
      </c>
    </row>
    <row r="163" spans="1:31" ht="23.1" customHeight="1">
      <c r="D163" s="398"/>
      <c r="E163" s="398"/>
      <c r="F163" s="19"/>
      <c r="G163" s="399"/>
      <c r="H163" s="400"/>
      <c r="I163" s="401"/>
      <c r="J163" s="400"/>
      <c r="K163" s="400"/>
      <c r="L163" s="401"/>
      <c r="M163" s="400"/>
      <c r="N163" s="401"/>
      <c r="O163" s="400"/>
      <c r="P163" s="400"/>
      <c r="Q163" s="398"/>
    </row>
    <row r="164" spans="1:31" ht="23.1" customHeight="1">
      <c r="D164" s="398"/>
      <c r="E164" s="398"/>
      <c r="F164" s="19"/>
      <c r="G164" s="399"/>
      <c r="H164" s="400"/>
      <c r="I164" s="401"/>
      <c r="J164" s="400"/>
      <c r="K164" s="400"/>
      <c r="L164" s="401"/>
      <c r="M164" s="400"/>
      <c r="N164" s="401"/>
      <c r="O164" s="400"/>
      <c r="P164" s="400"/>
      <c r="Q164" s="398"/>
    </row>
    <row r="165" spans="1:31" ht="23.1" customHeight="1">
      <c r="D165" s="398"/>
      <c r="E165" s="398"/>
      <c r="F165" s="19"/>
      <c r="G165" s="399"/>
      <c r="H165" s="400"/>
      <c r="I165" s="401"/>
      <c r="J165" s="400"/>
      <c r="K165" s="400"/>
      <c r="L165" s="401"/>
      <c r="M165" s="400"/>
      <c r="N165" s="401"/>
      <c r="O165" s="400"/>
      <c r="P165" s="400"/>
      <c r="Q165" s="398"/>
    </row>
    <row r="166" spans="1:31" ht="23.1" customHeight="1">
      <c r="D166" s="398"/>
      <c r="E166" s="398"/>
      <c r="F166" s="19"/>
      <c r="G166" s="399"/>
      <c r="H166" s="400"/>
      <c r="I166" s="401"/>
      <c r="J166" s="400"/>
      <c r="K166" s="400"/>
      <c r="L166" s="401"/>
      <c r="M166" s="400"/>
      <c r="N166" s="401"/>
      <c r="O166" s="400"/>
      <c r="P166" s="400"/>
      <c r="Q166" s="398"/>
    </row>
    <row r="167" spans="1:31" ht="23.1" customHeight="1">
      <c r="D167" s="398"/>
      <c r="E167" s="398"/>
      <c r="F167" s="19"/>
      <c r="G167" s="399"/>
      <c r="H167" s="400"/>
      <c r="I167" s="401"/>
      <c r="J167" s="400"/>
      <c r="K167" s="400"/>
      <c r="L167" s="401"/>
      <c r="M167" s="400"/>
      <c r="N167" s="401"/>
      <c r="O167" s="400"/>
      <c r="P167" s="400"/>
      <c r="Q167" s="398"/>
    </row>
    <row r="168" spans="1:31" ht="23.1" customHeight="1">
      <c r="D168" s="398"/>
      <c r="E168" s="398"/>
      <c r="F168" s="19"/>
      <c r="G168" s="399"/>
      <c r="H168" s="400"/>
      <c r="I168" s="401"/>
      <c r="J168" s="400"/>
      <c r="K168" s="400"/>
      <c r="L168" s="401"/>
      <c r="M168" s="400"/>
      <c r="N168" s="401"/>
      <c r="O168" s="400"/>
      <c r="P168" s="400"/>
      <c r="Q168" s="398"/>
    </row>
    <row r="169" spans="1:31" ht="23.1" customHeight="1">
      <c r="D169" s="398"/>
      <c r="E169" s="398"/>
      <c r="F169" s="19"/>
      <c r="G169" s="399"/>
      <c r="H169" s="400"/>
      <c r="I169" s="401"/>
      <c r="J169" s="400"/>
      <c r="K169" s="400"/>
      <c r="L169" s="401"/>
      <c r="M169" s="400"/>
      <c r="N169" s="401"/>
      <c r="O169" s="400"/>
      <c r="P169" s="400"/>
      <c r="Q169" s="398"/>
    </row>
    <row r="170" spans="1:31" ht="23.1" customHeight="1">
      <c r="D170" s="398"/>
      <c r="E170" s="398"/>
      <c r="F170" s="19"/>
      <c r="G170" s="399"/>
      <c r="H170" s="400"/>
      <c r="I170" s="401"/>
      <c r="J170" s="400"/>
      <c r="K170" s="400"/>
      <c r="L170" s="401"/>
      <c r="M170" s="400"/>
      <c r="N170" s="401"/>
      <c r="O170" s="400"/>
      <c r="P170" s="400"/>
      <c r="Q170" s="398"/>
    </row>
    <row r="171" spans="1:31" ht="23.1" customHeight="1">
      <c r="D171" s="398"/>
      <c r="E171" s="398"/>
      <c r="F171" s="19"/>
      <c r="G171" s="399"/>
      <c r="H171" s="400"/>
      <c r="I171" s="401"/>
      <c r="J171" s="400"/>
      <c r="K171" s="400"/>
      <c r="L171" s="401"/>
      <c r="M171" s="400"/>
      <c r="N171" s="401"/>
      <c r="O171" s="400"/>
      <c r="P171" s="400"/>
      <c r="Q171" s="398"/>
    </row>
    <row r="172" spans="1:31" ht="23.1" customHeight="1">
      <c r="D172" s="398"/>
      <c r="E172" s="398"/>
      <c r="F172" s="19"/>
      <c r="G172" s="399"/>
      <c r="H172" s="400"/>
      <c r="I172" s="401"/>
      <c r="J172" s="400"/>
      <c r="K172" s="400"/>
      <c r="L172" s="401"/>
      <c r="M172" s="400"/>
      <c r="N172" s="401"/>
      <c r="O172" s="400"/>
      <c r="P172" s="400"/>
      <c r="Q172" s="398"/>
    </row>
    <row r="173" spans="1:31" ht="23.1" customHeight="1">
      <c r="D173" s="398"/>
      <c r="E173" s="398"/>
      <c r="F173" s="19"/>
      <c r="G173" s="399"/>
      <c r="H173" s="400"/>
      <c r="I173" s="401"/>
      <c r="J173" s="400"/>
      <c r="K173" s="400"/>
      <c r="L173" s="401"/>
      <c r="M173" s="400"/>
      <c r="N173" s="401"/>
      <c r="O173" s="400"/>
      <c r="P173" s="400"/>
      <c r="Q173" s="398"/>
    </row>
    <row r="174" spans="1:31" ht="23.1" customHeight="1">
      <c r="D174" s="398"/>
      <c r="E174" s="398"/>
      <c r="F174" s="19"/>
      <c r="G174" s="399"/>
      <c r="H174" s="400"/>
      <c r="I174" s="401"/>
      <c r="J174" s="400"/>
      <c r="K174" s="400"/>
      <c r="L174" s="401"/>
      <c r="M174" s="400"/>
      <c r="N174" s="401"/>
      <c r="O174" s="400"/>
      <c r="P174" s="400"/>
      <c r="Q174" s="398"/>
    </row>
    <row r="175" spans="1:31" ht="23.1" customHeight="1">
      <c r="D175" s="398"/>
      <c r="E175" s="398"/>
      <c r="F175" s="19"/>
      <c r="G175" s="399"/>
      <c r="H175" s="400"/>
      <c r="I175" s="401"/>
      <c r="J175" s="400"/>
      <c r="K175" s="400"/>
      <c r="L175" s="401"/>
      <c r="M175" s="400"/>
      <c r="N175" s="401"/>
      <c r="O175" s="400"/>
      <c r="P175" s="400"/>
      <c r="Q175" s="398"/>
    </row>
    <row r="176" spans="1:31" ht="23.1" customHeight="1">
      <c r="D176" s="398"/>
      <c r="E176" s="398"/>
      <c r="F176" s="19"/>
      <c r="G176" s="399"/>
      <c r="H176" s="400"/>
      <c r="I176" s="401"/>
      <c r="J176" s="400"/>
      <c r="K176" s="400"/>
      <c r="L176" s="401"/>
      <c r="M176" s="400"/>
      <c r="N176" s="401"/>
      <c r="O176" s="400"/>
      <c r="P176" s="400"/>
      <c r="Q176" s="398"/>
    </row>
    <row r="177" spans="1:29" ht="23.1" customHeight="1">
      <c r="D177" s="398"/>
      <c r="E177" s="398"/>
      <c r="F177" s="19"/>
      <c r="G177" s="399"/>
      <c r="H177" s="400"/>
      <c r="I177" s="401"/>
      <c r="J177" s="400"/>
      <c r="K177" s="400"/>
      <c r="L177" s="401"/>
      <c r="M177" s="400"/>
      <c r="N177" s="401"/>
      <c r="O177" s="400"/>
      <c r="P177" s="400"/>
      <c r="Q177" s="398"/>
    </row>
    <row r="178" spans="1:29" ht="23.1" customHeight="1">
      <c r="D178" s="398"/>
      <c r="E178" s="398"/>
      <c r="F178" s="19"/>
      <c r="G178" s="399"/>
      <c r="H178" s="400"/>
      <c r="I178" s="401"/>
      <c r="J178" s="400"/>
      <c r="K178" s="400"/>
      <c r="L178" s="401"/>
      <c r="M178" s="400"/>
      <c r="N178" s="401"/>
      <c r="O178" s="400"/>
      <c r="P178" s="400"/>
      <c r="Q178" s="398"/>
    </row>
    <row r="179" spans="1:29" ht="23.1" customHeight="1">
      <c r="D179" s="398"/>
      <c r="E179" s="398"/>
      <c r="F179" s="19"/>
      <c r="G179" s="399"/>
      <c r="H179" s="400"/>
      <c r="I179" s="401"/>
      <c r="J179" s="400"/>
      <c r="K179" s="400"/>
      <c r="L179" s="401"/>
      <c r="M179" s="400"/>
      <c r="N179" s="401"/>
      <c r="O179" s="400"/>
      <c r="P179" s="400"/>
      <c r="Q179" s="398"/>
    </row>
    <row r="180" spans="1:29" ht="23.1" customHeight="1">
      <c r="D180" s="398"/>
      <c r="E180" s="398"/>
      <c r="F180" s="19"/>
      <c r="G180" s="399"/>
      <c r="H180" s="400"/>
      <c r="I180" s="401"/>
      <c r="J180" s="400"/>
      <c r="K180" s="400"/>
      <c r="L180" s="401"/>
      <c r="M180" s="400"/>
      <c r="N180" s="401"/>
      <c r="O180" s="400"/>
      <c r="P180" s="400"/>
      <c r="Q180" s="398"/>
    </row>
    <row r="181" spans="1:29" ht="23.1" customHeight="1">
      <c r="D181" s="398"/>
      <c r="E181" s="398"/>
      <c r="F181" s="19"/>
      <c r="G181" s="399"/>
      <c r="H181" s="400"/>
      <c r="I181" s="401"/>
      <c r="J181" s="400"/>
      <c r="K181" s="400"/>
      <c r="L181" s="401"/>
      <c r="M181" s="400"/>
      <c r="N181" s="401"/>
      <c r="O181" s="400"/>
      <c r="P181" s="400"/>
      <c r="Q181" s="398"/>
    </row>
    <row r="182" spans="1:29" ht="23.1" customHeight="1">
      <c r="D182" s="398"/>
      <c r="E182" s="398"/>
      <c r="F182" s="19"/>
      <c r="G182" s="399"/>
      <c r="H182" s="400"/>
      <c r="I182" s="401"/>
      <c r="J182" s="400"/>
      <c r="K182" s="400"/>
      <c r="L182" s="401"/>
      <c r="M182" s="400"/>
      <c r="N182" s="401"/>
      <c r="O182" s="400"/>
      <c r="P182" s="400"/>
      <c r="Q182" s="398"/>
    </row>
    <row r="183" spans="1:29" ht="23.1" customHeight="1">
      <c r="D183" s="398"/>
      <c r="E183" s="398"/>
      <c r="F183" s="19"/>
      <c r="G183" s="399"/>
      <c r="H183" s="400"/>
      <c r="I183" s="401"/>
      <c r="J183" s="400"/>
      <c r="K183" s="400"/>
      <c r="L183" s="401"/>
      <c r="M183" s="400"/>
      <c r="N183" s="401"/>
      <c r="O183" s="400"/>
      <c r="P183" s="400"/>
      <c r="Q183" s="398"/>
    </row>
    <row r="184" spans="1:29" ht="23.1" customHeight="1">
      <c r="D184" s="398"/>
      <c r="E184" s="398"/>
      <c r="F184" s="19"/>
      <c r="G184" s="399"/>
      <c r="H184" s="400"/>
      <c r="I184" s="401"/>
      <c r="J184" s="400"/>
      <c r="K184" s="400"/>
      <c r="L184" s="401"/>
      <c r="M184" s="400"/>
      <c r="N184" s="401"/>
      <c r="O184" s="400"/>
      <c r="P184" s="400"/>
      <c r="Q184" s="398"/>
    </row>
    <row r="185" spans="1:29" ht="23.1" customHeight="1">
      <c r="B185" s="390" t="s">
        <v>1597</v>
      </c>
      <c r="D185" s="398" t="s">
        <v>1598</v>
      </c>
      <c r="E185" s="398"/>
      <c r="F185" s="19"/>
      <c r="G185" s="399"/>
      <c r="H185" s="400"/>
      <c r="I185" s="401"/>
      <c r="J185" s="400"/>
      <c r="K185" s="400"/>
      <c r="L185" s="401"/>
      <c r="M185" s="400"/>
      <c r="N185" s="401"/>
      <c r="O185" s="400"/>
      <c r="P185" s="400"/>
      <c r="Q185" s="398"/>
    </row>
    <row r="186" spans="1:29" ht="23.1" customHeight="1">
      <c r="B186" s="390" t="s">
        <v>982</v>
      </c>
      <c r="D186" s="395" t="s">
        <v>2073</v>
      </c>
      <c r="E186" s="396"/>
      <c r="F186" s="396"/>
      <c r="G186" s="396"/>
      <c r="H186" s="396"/>
      <c r="I186" s="396"/>
      <c r="J186" s="396"/>
      <c r="K186" s="396"/>
      <c r="L186" s="396"/>
      <c r="M186" s="396"/>
      <c r="N186" s="396"/>
      <c r="O186" s="396"/>
      <c r="P186" s="396"/>
      <c r="Q186" s="397"/>
    </row>
    <row r="187" spans="1:29" ht="23.1" customHeight="1">
      <c r="A187" s="390" t="s">
        <v>1182</v>
      </c>
      <c r="B187" s="390" t="s">
        <v>2051</v>
      </c>
      <c r="C187" s="390" t="s">
        <v>1183</v>
      </c>
      <c r="D187" s="398" t="s">
        <v>156</v>
      </c>
      <c r="E187" s="398" t="s">
        <v>157</v>
      </c>
      <c r="F187" s="19" t="s">
        <v>139</v>
      </c>
      <c r="G187" s="399">
        <v>751</v>
      </c>
      <c r="H187" s="400"/>
      <c r="I187" s="401"/>
      <c r="J187" s="400"/>
      <c r="K187" s="400"/>
      <c r="L187" s="401"/>
      <c r="M187" s="400"/>
      <c r="N187" s="401"/>
      <c r="O187" s="400"/>
      <c r="P187" s="400"/>
      <c r="Q187" s="398"/>
      <c r="AA187" s="393">
        <f>I187</f>
        <v>0</v>
      </c>
      <c r="AC187" s="393">
        <f>G187*H187</f>
        <v>0</v>
      </c>
    </row>
    <row r="188" spans="1:29" ht="23.1" customHeight="1">
      <c r="A188" s="390" t="s">
        <v>1309</v>
      </c>
      <c r="B188" s="390" t="s">
        <v>2051</v>
      </c>
      <c r="C188" s="390" t="s">
        <v>1310</v>
      </c>
      <c r="D188" s="398" t="s">
        <v>221</v>
      </c>
      <c r="E188" s="398" t="s">
        <v>222</v>
      </c>
      <c r="F188" s="19" t="s">
        <v>187</v>
      </c>
      <c r="G188" s="399">
        <v>32</v>
      </c>
      <c r="H188" s="400"/>
      <c r="I188" s="401"/>
      <c r="J188" s="400"/>
      <c r="K188" s="400"/>
      <c r="L188" s="401"/>
      <c r="M188" s="400"/>
      <c r="N188" s="401"/>
      <c r="O188" s="400"/>
      <c r="P188" s="400"/>
      <c r="Q188" s="398"/>
    </row>
    <row r="189" spans="1:29" ht="23.1" customHeight="1">
      <c r="A189" s="390" t="s">
        <v>1312</v>
      </c>
      <c r="B189" s="390" t="s">
        <v>2051</v>
      </c>
      <c r="C189" s="390" t="s">
        <v>1313</v>
      </c>
      <c r="D189" s="398" t="s">
        <v>221</v>
      </c>
      <c r="E189" s="398" t="s">
        <v>224</v>
      </c>
      <c r="F189" s="19" t="s">
        <v>187</v>
      </c>
      <c r="G189" s="399">
        <v>34</v>
      </c>
      <c r="H189" s="400"/>
      <c r="I189" s="401"/>
      <c r="J189" s="400"/>
      <c r="K189" s="400"/>
      <c r="L189" s="401"/>
      <c r="M189" s="400"/>
      <c r="N189" s="401"/>
      <c r="O189" s="400"/>
      <c r="P189" s="400"/>
      <c r="Q189" s="398"/>
    </row>
    <row r="190" spans="1:29" ht="23.1" customHeight="1">
      <c r="A190" s="390" t="s">
        <v>727</v>
      </c>
      <c r="B190" s="390" t="s">
        <v>2051</v>
      </c>
      <c r="C190" s="390" t="s">
        <v>232</v>
      </c>
      <c r="D190" s="398" t="s">
        <v>226</v>
      </c>
      <c r="E190" s="398" t="s">
        <v>233</v>
      </c>
      <c r="F190" s="19" t="s">
        <v>187</v>
      </c>
      <c r="G190" s="399">
        <v>34</v>
      </c>
      <c r="H190" s="400"/>
      <c r="I190" s="401"/>
      <c r="J190" s="400"/>
      <c r="K190" s="400"/>
      <c r="L190" s="401"/>
      <c r="M190" s="400"/>
      <c r="N190" s="401"/>
      <c r="O190" s="400"/>
      <c r="P190" s="400"/>
      <c r="Q190" s="398"/>
    </row>
    <row r="191" spans="1:29" ht="23.1" customHeight="1">
      <c r="A191" s="390" t="s">
        <v>1315</v>
      </c>
      <c r="B191" s="390" t="s">
        <v>2051</v>
      </c>
      <c r="C191" s="390" t="s">
        <v>1316</v>
      </c>
      <c r="D191" s="398" t="s">
        <v>235</v>
      </c>
      <c r="E191" s="398" t="s">
        <v>236</v>
      </c>
      <c r="F191" s="19" t="s">
        <v>187</v>
      </c>
      <c r="G191" s="399">
        <v>20</v>
      </c>
      <c r="H191" s="400"/>
      <c r="I191" s="401"/>
      <c r="J191" s="400"/>
      <c r="K191" s="400"/>
      <c r="L191" s="401"/>
      <c r="M191" s="400"/>
      <c r="N191" s="401"/>
      <c r="O191" s="400"/>
      <c r="P191" s="400"/>
      <c r="Q191" s="398"/>
    </row>
    <row r="192" spans="1:29" ht="23.1" customHeight="1">
      <c r="A192" s="390" t="s">
        <v>1318</v>
      </c>
      <c r="B192" s="390" t="s">
        <v>2051</v>
      </c>
      <c r="C192" s="390" t="s">
        <v>1319</v>
      </c>
      <c r="D192" s="398" t="s">
        <v>239</v>
      </c>
      <c r="E192" s="398" t="s">
        <v>240</v>
      </c>
      <c r="F192" s="19" t="s">
        <v>187</v>
      </c>
      <c r="G192" s="399">
        <v>15</v>
      </c>
      <c r="H192" s="400"/>
      <c r="I192" s="401"/>
      <c r="J192" s="400"/>
      <c r="K192" s="400"/>
      <c r="L192" s="401"/>
      <c r="M192" s="400"/>
      <c r="N192" s="401"/>
      <c r="O192" s="400"/>
      <c r="P192" s="400"/>
      <c r="Q192" s="398"/>
    </row>
    <row r="193" spans="1:31" ht="23.1" customHeight="1">
      <c r="A193" s="390" t="s">
        <v>1331</v>
      </c>
      <c r="B193" s="390" t="s">
        <v>2051</v>
      </c>
      <c r="C193" s="390" t="s">
        <v>1332</v>
      </c>
      <c r="D193" s="398" t="s">
        <v>270</v>
      </c>
      <c r="E193" s="398" t="s">
        <v>276</v>
      </c>
      <c r="F193" s="19" t="s">
        <v>139</v>
      </c>
      <c r="G193" s="399">
        <v>2478</v>
      </c>
      <c r="H193" s="400"/>
      <c r="I193" s="401"/>
      <c r="J193" s="400"/>
      <c r="K193" s="400"/>
      <c r="L193" s="401"/>
      <c r="M193" s="400"/>
      <c r="N193" s="401"/>
      <c r="O193" s="400"/>
      <c r="P193" s="400"/>
      <c r="Q193" s="398"/>
      <c r="AC193" s="393">
        <f>G193*H193</f>
        <v>0</v>
      </c>
    </row>
    <row r="194" spans="1:31" ht="23.1" customHeight="1">
      <c r="A194" s="390" t="s">
        <v>1487</v>
      </c>
      <c r="B194" s="390" t="s">
        <v>2051</v>
      </c>
      <c r="C194" s="390" t="s">
        <v>1488</v>
      </c>
      <c r="D194" s="398" t="s">
        <v>551</v>
      </c>
      <c r="E194" s="398" t="s">
        <v>552</v>
      </c>
      <c r="F194" s="19" t="s">
        <v>187</v>
      </c>
      <c r="G194" s="399">
        <v>17</v>
      </c>
      <c r="H194" s="400"/>
      <c r="I194" s="401"/>
      <c r="J194" s="400"/>
      <c r="K194" s="400"/>
      <c r="L194" s="401"/>
      <c r="M194" s="400"/>
      <c r="N194" s="401"/>
      <c r="O194" s="400"/>
      <c r="P194" s="400"/>
      <c r="Q194" s="398"/>
    </row>
    <row r="195" spans="1:31" ht="23.1" customHeight="1">
      <c r="A195" s="390" t="s">
        <v>1490</v>
      </c>
      <c r="B195" s="390" t="s">
        <v>2051</v>
      </c>
      <c r="C195" s="390" t="s">
        <v>1491</v>
      </c>
      <c r="D195" s="398" t="s">
        <v>362</v>
      </c>
      <c r="E195" s="398" t="s">
        <v>363</v>
      </c>
      <c r="F195" s="19" t="s">
        <v>187</v>
      </c>
      <c r="G195" s="399">
        <v>21</v>
      </c>
      <c r="H195" s="400"/>
      <c r="I195" s="401"/>
      <c r="J195" s="400"/>
      <c r="K195" s="400"/>
      <c r="L195" s="401"/>
      <c r="M195" s="400"/>
      <c r="N195" s="401"/>
      <c r="O195" s="400"/>
      <c r="P195" s="400"/>
      <c r="Q195" s="398"/>
    </row>
    <row r="196" spans="1:31" ht="23.1" customHeight="1">
      <c r="A196" s="390" t="s">
        <v>1493</v>
      </c>
      <c r="B196" s="390" t="s">
        <v>2051</v>
      </c>
      <c r="C196" s="390" t="s">
        <v>1494</v>
      </c>
      <c r="D196" s="398" t="s">
        <v>367</v>
      </c>
      <c r="E196" s="398" t="s">
        <v>368</v>
      </c>
      <c r="F196" s="19" t="s">
        <v>187</v>
      </c>
      <c r="G196" s="399">
        <v>28</v>
      </c>
      <c r="H196" s="400"/>
      <c r="I196" s="401"/>
      <c r="J196" s="400"/>
      <c r="K196" s="400"/>
      <c r="L196" s="401"/>
      <c r="M196" s="400"/>
      <c r="N196" s="401"/>
      <c r="O196" s="400"/>
      <c r="P196" s="400"/>
      <c r="Q196" s="398"/>
    </row>
    <row r="197" spans="1:31" ht="23.1" customHeight="1">
      <c r="D197" s="398"/>
      <c r="E197" s="398"/>
      <c r="F197" s="19"/>
      <c r="G197" s="399"/>
      <c r="H197" s="400"/>
      <c r="I197" s="401"/>
      <c r="J197" s="400"/>
      <c r="K197" s="400"/>
      <c r="L197" s="401"/>
      <c r="M197" s="400"/>
      <c r="N197" s="401"/>
      <c r="O197" s="400"/>
      <c r="P197" s="400"/>
      <c r="Q197" s="398"/>
      <c r="AE197" s="393">
        <f>TRUNC(SUM(AE186:AE196))</f>
        <v>0</v>
      </c>
    </row>
    <row r="198" spans="1:31" ht="23.1" customHeight="1">
      <c r="D198" s="398"/>
      <c r="E198" s="398"/>
      <c r="F198" s="19"/>
      <c r="G198" s="399"/>
      <c r="H198" s="400"/>
      <c r="I198" s="401"/>
      <c r="J198" s="400"/>
      <c r="K198" s="400"/>
      <c r="L198" s="401"/>
      <c r="M198" s="400"/>
      <c r="N198" s="401"/>
      <c r="O198" s="400"/>
      <c r="P198" s="400"/>
      <c r="Q198" s="398"/>
    </row>
    <row r="199" spans="1:31" ht="23.1" customHeight="1">
      <c r="D199" s="398"/>
      <c r="E199" s="398"/>
      <c r="F199" s="19"/>
      <c r="G199" s="399"/>
      <c r="H199" s="400"/>
      <c r="I199" s="401"/>
      <c r="J199" s="400"/>
      <c r="K199" s="400"/>
      <c r="L199" s="401"/>
      <c r="M199" s="400"/>
      <c r="N199" s="401"/>
      <c r="O199" s="400"/>
      <c r="P199" s="400"/>
      <c r="Q199" s="398"/>
    </row>
    <row r="200" spans="1:31" ht="23.1" customHeight="1">
      <c r="D200" s="398"/>
      <c r="E200" s="398"/>
      <c r="F200" s="19"/>
      <c r="G200" s="399"/>
      <c r="H200" s="400"/>
      <c r="I200" s="401"/>
      <c r="J200" s="400"/>
      <c r="K200" s="400"/>
      <c r="L200" s="401"/>
      <c r="M200" s="400"/>
      <c r="N200" s="401"/>
      <c r="O200" s="400"/>
      <c r="P200" s="400"/>
      <c r="Q200" s="398"/>
    </row>
    <row r="201" spans="1:31" ht="23.1" customHeight="1">
      <c r="D201" s="398"/>
      <c r="E201" s="398"/>
      <c r="F201" s="19"/>
      <c r="G201" s="399"/>
      <c r="H201" s="400"/>
      <c r="I201" s="401"/>
      <c r="J201" s="400"/>
      <c r="K201" s="400"/>
      <c r="L201" s="401"/>
      <c r="M201" s="400"/>
      <c r="N201" s="401"/>
      <c r="O201" s="400"/>
      <c r="P201" s="400"/>
      <c r="Q201" s="398"/>
    </row>
    <row r="202" spans="1:31" ht="23.1" customHeight="1">
      <c r="D202" s="398"/>
      <c r="E202" s="398"/>
      <c r="F202" s="19"/>
      <c r="G202" s="399"/>
      <c r="H202" s="400"/>
      <c r="I202" s="401"/>
      <c r="J202" s="400"/>
      <c r="K202" s="400"/>
      <c r="L202" s="401"/>
      <c r="M202" s="400"/>
      <c r="N202" s="401"/>
      <c r="O202" s="400"/>
      <c r="P202" s="400"/>
      <c r="Q202" s="398"/>
    </row>
    <row r="203" spans="1:31" ht="23.1" customHeight="1">
      <c r="D203" s="398"/>
      <c r="E203" s="398"/>
      <c r="F203" s="19"/>
      <c r="G203" s="399"/>
      <c r="H203" s="400"/>
      <c r="I203" s="401"/>
      <c r="J203" s="400"/>
      <c r="K203" s="400"/>
      <c r="L203" s="401"/>
      <c r="M203" s="400"/>
      <c r="N203" s="401"/>
      <c r="O203" s="400"/>
      <c r="P203" s="400"/>
      <c r="Q203" s="398"/>
    </row>
    <row r="204" spans="1:31" ht="23.1" customHeight="1">
      <c r="D204" s="398"/>
      <c r="E204" s="398"/>
      <c r="F204" s="19"/>
      <c r="G204" s="399"/>
      <c r="H204" s="400"/>
      <c r="I204" s="401"/>
      <c r="J204" s="400"/>
      <c r="K204" s="400"/>
      <c r="L204" s="401"/>
      <c r="M204" s="400"/>
      <c r="N204" s="401"/>
      <c r="O204" s="400"/>
      <c r="P204" s="400"/>
      <c r="Q204" s="398"/>
    </row>
    <row r="205" spans="1:31" ht="23.1" customHeight="1">
      <c r="D205" s="398"/>
      <c r="E205" s="398"/>
      <c r="F205" s="19"/>
      <c r="G205" s="399"/>
      <c r="H205" s="400"/>
      <c r="I205" s="401"/>
      <c r="J205" s="400"/>
      <c r="K205" s="400"/>
      <c r="L205" s="401"/>
      <c r="M205" s="400"/>
      <c r="N205" s="401"/>
      <c r="O205" s="400"/>
      <c r="P205" s="400"/>
      <c r="Q205" s="398"/>
    </row>
    <row r="206" spans="1:31" ht="23.1" customHeight="1">
      <c r="D206" s="398"/>
      <c r="E206" s="398"/>
      <c r="F206" s="19"/>
      <c r="G206" s="399"/>
      <c r="H206" s="400"/>
      <c r="I206" s="401"/>
      <c r="J206" s="400"/>
      <c r="K206" s="400"/>
      <c r="L206" s="401"/>
      <c r="M206" s="400"/>
      <c r="N206" s="401"/>
      <c r="O206" s="400"/>
      <c r="P206" s="400"/>
      <c r="Q206" s="398"/>
    </row>
    <row r="207" spans="1:31" ht="23.1" customHeight="1">
      <c r="D207" s="398"/>
      <c r="E207" s="398"/>
      <c r="F207" s="19"/>
      <c r="G207" s="399"/>
      <c r="H207" s="400"/>
      <c r="I207" s="401"/>
      <c r="J207" s="400"/>
      <c r="K207" s="400"/>
      <c r="L207" s="401"/>
      <c r="M207" s="400"/>
      <c r="N207" s="401"/>
      <c r="O207" s="400"/>
      <c r="P207" s="400"/>
      <c r="Q207" s="398"/>
    </row>
    <row r="208" spans="1:31" ht="23.1" customHeight="1">
      <c r="D208" s="398"/>
      <c r="E208" s="398"/>
      <c r="F208" s="19"/>
      <c r="G208" s="399"/>
      <c r="H208" s="400"/>
      <c r="I208" s="401"/>
      <c r="J208" s="400"/>
      <c r="K208" s="400"/>
      <c r="L208" s="401"/>
      <c r="M208" s="400"/>
      <c r="N208" s="401"/>
      <c r="O208" s="400"/>
      <c r="P208" s="400"/>
      <c r="Q208" s="398"/>
    </row>
    <row r="209" spans="1:31" ht="23.1" customHeight="1">
      <c r="D209" s="398"/>
      <c r="E209" s="398"/>
      <c r="F209" s="19"/>
      <c r="G209" s="399"/>
      <c r="H209" s="400"/>
      <c r="I209" s="401"/>
      <c r="J209" s="400"/>
      <c r="K209" s="400"/>
      <c r="L209" s="401"/>
      <c r="M209" s="400"/>
      <c r="N209" s="401"/>
      <c r="O209" s="400"/>
      <c r="P209" s="400"/>
      <c r="Q209" s="398"/>
    </row>
    <row r="210" spans="1:31" ht="23.1" customHeight="1">
      <c r="D210" s="398"/>
      <c r="E210" s="398"/>
      <c r="F210" s="19"/>
      <c r="G210" s="399"/>
      <c r="H210" s="400"/>
      <c r="I210" s="401"/>
      <c r="J210" s="400"/>
      <c r="K210" s="400"/>
      <c r="L210" s="401"/>
      <c r="M210" s="400"/>
      <c r="N210" s="401"/>
      <c r="O210" s="400"/>
      <c r="P210" s="400"/>
      <c r="Q210" s="398"/>
    </row>
    <row r="211" spans="1:31" ht="23.1" customHeight="1">
      <c r="B211" s="390" t="s">
        <v>1597</v>
      </c>
      <c r="D211" s="398" t="s">
        <v>1598</v>
      </c>
      <c r="E211" s="398"/>
      <c r="F211" s="19"/>
      <c r="G211" s="399"/>
      <c r="H211" s="400"/>
      <c r="I211" s="401"/>
      <c r="J211" s="400"/>
      <c r="K211" s="400"/>
      <c r="L211" s="401"/>
      <c r="M211" s="400"/>
      <c r="N211" s="401"/>
      <c r="O211" s="400"/>
      <c r="P211" s="400"/>
      <c r="Q211" s="398"/>
    </row>
    <row r="212" spans="1:31" ht="23.1" customHeight="1">
      <c r="B212" s="390" t="s">
        <v>982</v>
      </c>
      <c r="D212" s="395" t="s">
        <v>2074</v>
      </c>
      <c r="E212" s="396"/>
      <c r="F212" s="396"/>
      <c r="G212" s="396"/>
      <c r="H212" s="396"/>
      <c r="I212" s="396"/>
      <c r="J212" s="396"/>
      <c r="K212" s="396"/>
      <c r="L212" s="396"/>
      <c r="M212" s="396"/>
      <c r="N212" s="396"/>
      <c r="O212" s="396"/>
      <c r="P212" s="396"/>
      <c r="Q212" s="397"/>
    </row>
    <row r="213" spans="1:31" ht="23.1" customHeight="1">
      <c r="A213" s="390" t="s">
        <v>1170</v>
      </c>
      <c r="B213" s="390" t="s">
        <v>2052</v>
      </c>
      <c r="C213" s="390" t="s">
        <v>1171</v>
      </c>
      <c r="D213" s="398" t="s">
        <v>144</v>
      </c>
      <c r="E213" s="398" t="s">
        <v>145</v>
      </c>
      <c r="F213" s="19" t="s">
        <v>139</v>
      </c>
      <c r="G213" s="399">
        <v>28</v>
      </c>
      <c r="H213" s="400"/>
      <c r="I213" s="401"/>
      <c r="J213" s="400"/>
      <c r="K213" s="400"/>
      <c r="L213" s="401"/>
      <c r="M213" s="400"/>
      <c r="N213" s="401"/>
      <c r="O213" s="400"/>
      <c r="P213" s="400"/>
      <c r="Q213" s="398"/>
      <c r="AB213" s="393">
        <f>I213</f>
        <v>0</v>
      </c>
      <c r="AC213" s="393">
        <f>G213*H213</f>
        <v>0</v>
      </c>
    </row>
    <row r="214" spans="1:31" ht="23.1" customHeight="1">
      <c r="A214" s="390" t="s">
        <v>1349</v>
      </c>
      <c r="B214" s="390" t="s">
        <v>2052</v>
      </c>
      <c r="C214" s="390" t="s">
        <v>1350</v>
      </c>
      <c r="D214" s="398" t="s">
        <v>278</v>
      </c>
      <c r="E214" s="398" t="s">
        <v>291</v>
      </c>
      <c r="F214" s="19" t="s">
        <v>139</v>
      </c>
      <c r="G214" s="399">
        <v>34</v>
      </c>
      <c r="H214" s="400"/>
      <c r="I214" s="401"/>
      <c r="J214" s="400"/>
      <c r="K214" s="400"/>
      <c r="L214" s="401"/>
      <c r="M214" s="400"/>
      <c r="N214" s="401"/>
      <c r="O214" s="400"/>
      <c r="P214" s="400"/>
      <c r="Q214" s="398"/>
      <c r="AC214" s="393">
        <f>G214*H214</f>
        <v>0</v>
      </c>
    </row>
    <row r="215" spans="1:31" ht="23.1" customHeight="1">
      <c r="A215" s="390" t="s">
        <v>1463</v>
      </c>
      <c r="B215" s="390" t="s">
        <v>2052</v>
      </c>
      <c r="C215" s="390" t="s">
        <v>1464</v>
      </c>
      <c r="D215" s="398" t="s">
        <v>470</v>
      </c>
      <c r="E215" s="398" t="s">
        <v>473</v>
      </c>
      <c r="F215" s="19" t="s">
        <v>187</v>
      </c>
      <c r="G215" s="399">
        <v>8</v>
      </c>
      <c r="H215" s="400"/>
      <c r="I215" s="401"/>
      <c r="J215" s="400"/>
      <c r="K215" s="400"/>
      <c r="L215" s="401"/>
      <c r="M215" s="400"/>
      <c r="N215" s="401"/>
      <c r="O215" s="400"/>
      <c r="P215" s="400"/>
      <c r="Q215" s="398"/>
    </row>
    <row r="216" spans="1:31" ht="23.1" customHeight="1">
      <c r="A216" s="390" t="s">
        <v>1496</v>
      </c>
      <c r="B216" s="390" t="s">
        <v>2052</v>
      </c>
      <c r="C216" s="390" t="s">
        <v>1497</v>
      </c>
      <c r="D216" s="398" t="s">
        <v>383</v>
      </c>
      <c r="E216" s="398" t="s">
        <v>384</v>
      </c>
      <c r="F216" s="19" t="s">
        <v>258</v>
      </c>
      <c r="G216" s="399">
        <v>1</v>
      </c>
      <c r="H216" s="400"/>
      <c r="I216" s="401"/>
      <c r="J216" s="400"/>
      <c r="K216" s="400"/>
      <c r="L216" s="401"/>
      <c r="M216" s="400"/>
      <c r="N216" s="401"/>
      <c r="O216" s="400"/>
      <c r="P216" s="400"/>
      <c r="Q216" s="398"/>
    </row>
    <row r="217" spans="1:31" ht="23.1" customHeight="1">
      <c r="A217" s="390" t="s">
        <v>1499</v>
      </c>
      <c r="B217" s="390" t="s">
        <v>2052</v>
      </c>
      <c r="C217" s="390" t="s">
        <v>1500</v>
      </c>
      <c r="D217" s="398" t="s">
        <v>383</v>
      </c>
      <c r="E217" s="398" t="s">
        <v>387</v>
      </c>
      <c r="F217" s="19" t="s">
        <v>258</v>
      </c>
      <c r="G217" s="399">
        <v>1</v>
      </c>
      <c r="H217" s="400"/>
      <c r="I217" s="401"/>
      <c r="J217" s="400"/>
      <c r="K217" s="400"/>
      <c r="L217" s="401"/>
      <c r="M217" s="400"/>
      <c r="N217" s="401"/>
      <c r="O217" s="400"/>
      <c r="P217" s="400"/>
      <c r="Q217" s="398"/>
    </row>
    <row r="218" spans="1:31" ht="23.1" customHeight="1">
      <c r="A218" s="390" t="s">
        <v>1507</v>
      </c>
      <c r="B218" s="390" t="s">
        <v>2052</v>
      </c>
      <c r="C218" s="390" t="s">
        <v>1508</v>
      </c>
      <c r="D218" s="398" t="s">
        <v>1505</v>
      </c>
      <c r="E218" s="398" t="s">
        <v>1510</v>
      </c>
      <c r="F218" s="19" t="s">
        <v>567</v>
      </c>
      <c r="G218" s="399">
        <v>1</v>
      </c>
      <c r="H218" s="400"/>
      <c r="I218" s="401"/>
      <c r="J218" s="400"/>
      <c r="K218" s="400"/>
      <c r="L218" s="401"/>
      <c r="M218" s="400"/>
      <c r="N218" s="401"/>
      <c r="O218" s="400"/>
      <c r="P218" s="400"/>
      <c r="Q218" s="398"/>
    </row>
    <row r="219" spans="1:31" ht="23.1" customHeight="1">
      <c r="A219" s="390" t="s">
        <v>1511</v>
      </c>
      <c r="B219" s="390" t="s">
        <v>2052</v>
      </c>
      <c r="C219" s="390" t="s">
        <v>1512</v>
      </c>
      <c r="D219" s="398" t="s">
        <v>1514</v>
      </c>
      <c r="E219" s="398" t="s">
        <v>1510</v>
      </c>
      <c r="F219" s="19" t="s">
        <v>567</v>
      </c>
      <c r="G219" s="399">
        <v>1</v>
      </c>
      <c r="H219" s="400"/>
      <c r="I219" s="401"/>
      <c r="J219" s="400"/>
      <c r="K219" s="400"/>
      <c r="L219" s="401"/>
      <c r="M219" s="400"/>
      <c r="N219" s="401"/>
      <c r="O219" s="400"/>
      <c r="P219" s="400"/>
      <c r="Q219" s="398"/>
    </row>
    <row r="220" spans="1:31" ht="23.1" customHeight="1">
      <c r="D220" s="398"/>
      <c r="E220" s="398"/>
      <c r="F220" s="19"/>
      <c r="G220" s="399"/>
      <c r="H220" s="400"/>
      <c r="I220" s="401"/>
      <c r="J220" s="400"/>
      <c r="K220" s="400"/>
      <c r="L220" s="401"/>
      <c r="M220" s="400"/>
      <c r="N220" s="401"/>
      <c r="O220" s="400"/>
      <c r="P220" s="400"/>
      <c r="Q220" s="398"/>
      <c r="AE220" s="393">
        <f>TRUNC(SUM(AE212:AE219))</f>
        <v>0</v>
      </c>
    </row>
    <row r="221" spans="1:31" ht="23.1" customHeight="1">
      <c r="D221" s="398"/>
      <c r="E221" s="398"/>
      <c r="F221" s="19"/>
      <c r="G221" s="399"/>
      <c r="H221" s="400"/>
      <c r="I221" s="401"/>
      <c r="J221" s="400"/>
      <c r="K221" s="400"/>
      <c r="L221" s="401"/>
      <c r="M221" s="400"/>
      <c r="N221" s="401"/>
      <c r="O221" s="400"/>
      <c r="P221" s="400"/>
      <c r="Q221" s="398"/>
    </row>
    <row r="222" spans="1:31" ht="23.1" customHeight="1">
      <c r="D222" s="398"/>
      <c r="E222" s="398"/>
      <c r="F222" s="19"/>
      <c r="G222" s="399"/>
      <c r="H222" s="400"/>
      <c r="I222" s="401"/>
      <c r="J222" s="400"/>
      <c r="K222" s="400"/>
      <c r="L222" s="401"/>
      <c r="M222" s="400"/>
      <c r="N222" s="401"/>
      <c r="O222" s="400"/>
      <c r="P222" s="400"/>
      <c r="Q222" s="398"/>
    </row>
    <row r="223" spans="1:31" ht="23.1" customHeight="1">
      <c r="D223" s="398"/>
      <c r="E223" s="398"/>
      <c r="F223" s="19"/>
      <c r="G223" s="399"/>
      <c r="H223" s="400"/>
      <c r="I223" s="401"/>
      <c r="J223" s="400"/>
      <c r="K223" s="400"/>
      <c r="L223" s="401"/>
      <c r="M223" s="400"/>
      <c r="N223" s="401"/>
      <c r="O223" s="400"/>
      <c r="P223" s="400"/>
      <c r="Q223" s="398"/>
    </row>
    <row r="224" spans="1:31" ht="23.1" customHeight="1">
      <c r="D224" s="398"/>
      <c r="E224" s="398"/>
      <c r="F224" s="19"/>
      <c r="G224" s="399"/>
      <c r="H224" s="400"/>
      <c r="I224" s="401"/>
      <c r="J224" s="400"/>
      <c r="K224" s="400"/>
      <c r="L224" s="401"/>
      <c r="M224" s="400"/>
      <c r="N224" s="401"/>
      <c r="O224" s="400"/>
      <c r="P224" s="400"/>
      <c r="Q224" s="398"/>
    </row>
    <row r="225" spans="1:29" ht="23.1" customHeight="1">
      <c r="D225" s="398"/>
      <c r="E225" s="398"/>
      <c r="F225" s="19"/>
      <c r="G225" s="399"/>
      <c r="H225" s="400"/>
      <c r="I225" s="401"/>
      <c r="J225" s="400"/>
      <c r="K225" s="400"/>
      <c r="L225" s="401"/>
      <c r="M225" s="400"/>
      <c r="N225" s="401"/>
      <c r="O225" s="400"/>
      <c r="P225" s="400"/>
      <c r="Q225" s="398"/>
    </row>
    <row r="226" spans="1:29" ht="23.1" customHeight="1">
      <c r="D226" s="398"/>
      <c r="E226" s="398"/>
      <c r="F226" s="19"/>
      <c r="G226" s="399"/>
      <c r="H226" s="400"/>
      <c r="I226" s="401"/>
      <c r="J226" s="400"/>
      <c r="K226" s="400"/>
      <c r="L226" s="401"/>
      <c r="M226" s="400"/>
      <c r="N226" s="401"/>
      <c r="O226" s="400"/>
      <c r="P226" s="400"/>
      <c r="Q226" s="398"/>
    </row>
    <row r="227" spans="1:29" ht="23.1" customHeight="1">
      <c r="D227" s="398"/>
      <c r="E227" s="398"/>
      <c r="F227" s="19"/>
      <c r="G227" s="399"/>
      <c r="H227" s="400"/>
      <c r="I227" s="401"/>
      <c r="J227" s="400"/>
      <c r="K227" s="400"/>
      <c r="L227" s="401"/>
      <c r="M227" s="400"/>
      <c r="N227" s="401"/>
      <c r="O227" s="400"/>
      <c r="P227" s="400"/>
      <c r="Q227" s="398"/>
    </row>
    <row r="228" spans="1:29" ht="23.1" customHeight="1">
      <c r="D228" s="398"/>
      <c r="E228" s="398"/>
      <c r="F228" s="19"/>
      <c r="G228" s="399"/>
      <c r="H228" s="400"/>
      <c r="I228" s="401"/>
      <c r="J228" s="400"/>
      <c r="K228" s="400"/>
      <c r="L228" s="401"/>
      <c r="M228" s="400"/>
      <c r="N228" s="401"/>
      <c r="O228" s="400"/>
      <c r="P228" s="400"/>
      <c r="Q228" s="398"/>
    </row>
    <row r="229" spans="1:29" ht="23.1" customHeight="1">
      <c r="D229" s="398"/>
      <c r="E229" s="398"/>
      <c r="F229" s="19"/>
      <c r="G229" s="399"/>
      <c r="H229" s="400"/>
      <c r="I229" s="401"/>
      <c r="J229" s="400"/>
      <c r="K229" s="400"/>
      <c r="L229" s="401"/>
      <c r="M229" s="400"/>
      <c r="N229" s="401"/>
      <c r="O229" s="400"/>
      <c r="P229" s="400"/>
      <c r="Q229" s="398"/>
    </row>
    <row r="230" spans="1:29" ht="23.1" customHeight="1">
      <c r="D230" s="398"/>
      <c r="E230" s="398"/>
      <c r="F230" s="19"/>
      <c r="G230" s="399"/>
      <c r="H230" s="400"/>
      <c r="I230" s="401"/>
      <c r="J230" s="400"/>
      <c r="K230" s="400"/>
      <c r="L230" s="401"/>
      <c r="M230" s="400"/>
      <c r="N230" s="401"/>
      <c r="O230" s="400"/>
      <c r="P230" s="400"/>
      <c r="Q230" s="398"/>
    </row>
    <row r="231" spans="1:29" ht="23.1" customHeight="1">
      <c r="D231" s="398"/>
      <c r="E231" s="398"/>
      <c r="F231" s="19"/>
      <c r="G231" s="399"/>
      <c r="H231" s="400"/>
      <c r="I231" s="401"/>
      <c r="J231" s="400"/>
      <c r="K231" s="400"/>
      <c r="L231" s="401"/>
      <c r="M231" s="400"/>
      <c r="N231" s="401"/>
      <c r="O231" s="400"/>
      <c r="P231" s="400"/>
      <c r="Q231" s="398"/>
    </row>
    <row r="232" spans="1:29" ht="23.1" customHeight="1">
      <c r="D232" s="398"/>
      <c r="E232" s="398"/>
      <c r="F232" s="19"/>
      <c r="G232" s="399"/>
      <c r="H232" s="400"/>
      <c r="I232" s="401"/>
      <c r="J232" s="400"/>
      <c r="K232" s="400"/>
      <c r="L232" s="401"/>
      <c r="M232" s="400"/>
      <c r="N232" s="401"/>
      <c r="O232" s="400"/>
      <c r="P232" s="400"/>
      <c r="Q232" s="398"/>
    </row>
    <row r="233" spans="1:29" ht="23.1" customHeight="1">
      <c r="D233" s="398"/>
      <c r="E233" s="398"/>
      <c r="F233" s="19"/>
      <c r="G233" s="399"/>
      <c r="H233" s="400"/>
      <c r="I233" s="401"/>
      <c r="J233" s="400"/>
      <c r="K233" s="400"/>
      <c r="L233" s="401"/>
      <c r="M233" s="400"/>
      <c r="N233" s="401"/>
      <c r="O233" s="400"/>
      <c r="P233" s="400"/>
      <c r="Q233" s="398"/>
    </row>
    <row r="234" spans="1:29" ht="23.1" customHeight="1">
      <c r="D234" s="398"/>
      <c r="E234" s="398"/>
      <c r="F234" s="19"/>
      <c r="G234" s="399"/>
      <c r="H234" s="400"/>
      <c r="I234" s="401"/>
      <c r="J234" s="400"/>
      <c r="K234" s="400"/>
      <c r="L234" s="401"/>
      <c r="M234" s="400"/>
      <c r="N234" s="401"/>
      <c r="O234" s="400"/>
      <c r="P234" s="400"/>
      <c r="Q234" s="398"/>
    </row>
    <row r="235" spans="1:29" ht="23.1" customHeight="1">
      <c r="D235" s="398"/>
      <c r="E235" s="398"/>
      <c r="F235" s="19"/>
      <c r="G235" s="399"/>
      <c r="H235" s="400"/>
      <c r="I235" s="401"/>
      <c r="J235" s="400"/>
      <c r="K235" s="400"/>
      <c r="L235" s="401"/>
      <c r="M235" s="400"/>
      <c r="N235" s="401"/>
      <c r="O235" s="400"/>
      <c r="P235" s="400"/>
      <c r="Q235" s="398"/>
    </row>
    <row r="236" spans="1:29" ht="23.1" customHeight="1">
      <c r="D236" s="398"/>
      <c r="E236" s="398"/>
      <c r="F236" s="19"/>
      <c r="G236" s="399"/>
      <c r="H236" s="400"/>
      <c r="I236" s="401"/>
      <c r="J236" s="400"/>
      <c r="K236" s="400"/>
      <c r="L236" s="401"/>
      <c r="M236" s="400"/>
      <c r="N236" s="401"/>
      <c r="O236" s="400"/>
      <c r="P236" s="400"/>
      <c r="Q236" s="398"/>
    </row>
    <row r="237" spans="1:29" ht="23.1" customHeight="1">
      <c r="B237" s="390" t="s">
        <v>1597</v>
      </c>
      <c r="D237" s="398" t="s">
        <v>1598</v>
      </c>
      <c r="E237" s="398"/>
      <c r="F237" s="19"/>
      <c r="G237" s="399"/>
      <c r="H237" s="400"/>
      <c r="I237" s="401"/>
      <c r="J237" s="400"/>
      <c r="K237" s="400"/>
      <c r="L237" s="401"/>
      <c r="M237" s="400"/>
      <c r="N237" s="401"/>
      <c r="O237" s="400"/>
      <c r="P237" s="400"/>
      <c r="Q237" s="398"/>
    </row>
    <row r="238" spans="1:29" ht="23.1" customHeight="1">
      <c r="B238" s="390" t="s">
        <v>982</v>
      </c>
      <c r="D238" s="395" t="s">
        <v>2075</v>
      </c>
      <c r="E238" s="396"/>
      <c r="F238" s="396"/>
      <c r="G238" s="396"/>
      <c r="H238" s="396"/>
      <c r="I238" s="396"/>
      <c r="J238" s="396"/>
      <c r="K238" s="396"/>
      <c r="L238" s="396"/>
      <c r="M238" s="396"/>
      <c r="N238" s="396"/>
      <c r="O238" s="396"/>
      <c r="P238" s="396"/>
      <c r="Q238" s="397"/>
    </row>
    <row r="239" spans="1:29" ht="23.1" customHeight="1">
      <c r="A239" s="390" t="s">
        <v>1179</v>
      </c>
      <c r="B239" s="390" t="s">
        <v>2053</v>
      </c>
      <c r="C239" s="390" t="s">
        <v>1180</v>
      </c>
      <c r="D239" s="398" t="s">
        <v>144</v>
      </c>
      <c r="E239" s="398" t="s">
        <v>154</v>
      </c>
      <c r="F239" s="19" t="s">
        <v>139</v>
      </c>
      <c r="G239" s="399">
        <v>9</v>
      </c>
      <c r="H239" s="400"/>
      <c r="I239" s="401"/>
      <c r="J239" s="400"/>
      <c r="K239" s="400"/>
      <c r="L239" s="401"/>
      <c r="M239" s="400"/>
      <c r="N239" s="401"/>
      <c r="O239" s="400"/>
      <c r="P239" s="400"/>
      <c r="Q239" s="398"/>
      <c r="AB239" s="393">
        <f>I239</f>
        <v>0</v>
      </c>
      <c r="AC239" s="393">
        <f>G239*H239</f>
        <v>0</v>
      </c>
    </row>
    <row r="240" spans="1:29" ht="23.1" customHeight="1">
      <c r="A240" s="390" t="s">
        <v>1182</v>
      </c>
      <c r="B240" s="390" t="s">
        <v>2053</v>
      </c>
      <c r="C240" s="390" t="s">
        <v>1183</v>
      </c>
      <c r="D240" s="398" t="s">
        <v>156</v>
      </c>
      <c r="E240" s="398" t="s">
        <v>157</v>
      </c>
      <c r="F240" s="19" t="s">
        <v>139</v>
      </c>
      <c r="G240" s="399">
        <v>9</v>
      </c>
      <c r="H240" s="400"/>
      <c r="I240" s="401"/>
      <c r="J240" s="400"/>
      <c r="K240" s="400"/>
      <c r="L240" s="401"/>
      <c r="M240" s="400"/>
      <c r="N240" s="401"/>
      <c r="O240" s="400"/>
      <c r="P240" s="400"/>
      <c r="Q240" s="398"/>
      <c r="AA240" s="393">
        <f>I240</f>
        <v>0</v>
      </c>
      <c r="AC240" s="393">
        <f>G240*H240</f>
        <v>0</v>
      </c>
    </row>
    <row r="241" spans="1:29" ht="23.1" customHeight="1">
      <c r="A241" s="390" t="s">
        <v>1224</v>
      </c>
      <c r="B241" s="390" t="s">
        <v>2053</v>
      </c>
      <c r="C241" s="390" t="s">
        <v>1225</v>
      </c>
      <c r="D241" s="398" t="s">
        <v>475</v>
      </c>
      <c r="E241" s="398" t="s">
        <v>476</v>
      </c>
      <c r="F241" s="19" t="s">
        <v>139</v>
      </c>
      <c r="G241" s="399">
        <v>35</v>
      </c>
      <c r="H241" s="400"/>
      <c r="I241" s="401"/>
      <c r="J241" s="400"/>
      <c r="K241" s="400"/>
      <c r="L241" s="401"/>
      <c r="M241" s="400"/>
      <c r="N241" s="401"/>
      <c r="O241" s="400"/>
      <c r="P241" s="400"/>
      <c r="Q241" s="398"/>
      <c r="AC241" s="393">
        <f>G241*H241</f>
        <v>0</v>
      </c>
    </row>
    <row r="242" spans="1:29" ht="23.1" customHeight="1">
      <c r="A242" s="390" t="s">
        <v>1236</v>
      </c>
      <c r="B242" s="390" t="s">
        <v>2053</v>
      </c>
      <c r="C242" s="390" t="s">
        <v>1237</v>
      </c>
      <c r="D242" s="398" t="s">
        <v>475</v>
      </c>
      <c r="E242" s="398" t="s">
        <v>485</v>
      </c>
      <c r="F242" s="19" t="s">
        <v>139</v>
      </c>
      <c r="G242" s="399">
        <v>10</v>
      </c>
      <c r="H242" s="400"/>
      <c r="I242" s="401"/>
      <c r="J242" s="400"/>
      <c r="K242" s="400"/>
      <c r="L242" s="401"/>
      <c r="M242" s="400"/>
      <c r="N242" s="401"/>
      <c r="O242" s="400"/>
      <c r="P242" s="400"/>
      <c r="Q242" s="398"/>
      <c r="AC242" s="393">
        <f>G242*H242</f>
        <v>0</v>
      </c>
    </row>
    <row r="243" spans="1:29" ht="23.1" customHeight="1">
      <c r="A243" s="390" t="s">
        <v>822</v>
      </c>
      <c r="B243" s="390" t="s">
        <v>2053</v>
      </c>
      <c r="C243" s="390" t="s">
        <v>499</v>
      </c>
      <c r="D243" s="398" t="s">
        <v>475</v>
      </c>
      <c r="E243" s="398" t="s">
        <v>500</v>
      </c>
      <c r="F243" s="19" t="s">
        <v>258</v>
      </c>
      <c r="G243" s="399">
        <v>1</v>
      </c>
      <c r="H243" s="400"/>
      <c r="I243" s="401"/>
      <c r="J243" s="400"/>
      <c r="K243" s="400"/>
      <c r="L243" s="401"/>
      <c r="M243" s="400"/>
      <c r="N243" s="401"/>
      <c r="O243" s="400"/>
      <c r="P243" s="400"/>
      <c r="Q243" s="398"/>
    </row>
    <row r="244" spans="1:29" ht="23.1" customHeight="1">
      <c r="A244" s="390" t="s">
        <v>823</v>
      </c>
      <c r="B244" s="390" t="s">
        <v>2053</v>
      </c>
      <c r="C244" s="390" t="s">
        <v>501</v>
      </c>
      <c r="D244" s="398" t="s">
        <v>502</v>
      </c>
      <c r="E244" s="398" t="s">
        <v>503</v>
      </c>
      <c r="F244" s="19" t="s">
        <v>258</v>
      </c>
      <c r="G244" s="399">
        <v>9</v>
      </c>
      <c r="H244" s="400"/>
      <c r="I244" s="401"/>
      <c r="J244" s="400"/>
      <c r="K244" s="400"/>
      <c r="L244" s="401"/>
      <c r="M244" s="400"/>
      <c r="N244" s="401"/>
      <c r="O244" s="400"/>
      <c r="P244" s="400"/>
      <c r="Q244" s="398"/>
    </row>
    <row r="245" spans="1:29" ht="23.1" customHeight="1">
      <c r="A245" s="390" t="s">
        <v>828</v>
      </c>
      <c r="B245" s="390" t="s">
        <v>2053</v>
      </c>
      <c r="C245" s="390" t="s">
        <v>512</v>
      </c>
      <c r="D245" s="398" t="s">
        <v>502</v>
      </c>
      <c r="E245" s="398" t="s">
        <v>513</v>
      </c>
      <c r="F245" s="19" t="s">
        <v>258</v>
      </c>
      <c r="G245" s="399">
        <v>2</v>
      </c>
      <c r="H245" s="400"/>
      <c r="I245" s="401"/>
      <c r="J245" s="400"/>
      <c r="K245" s="400"/>
      <c r="L245" s="401"/>
      <c r="M245" s="400"/>
      <c r="N245" s="401"/>
      <c r="O245" s="400"/>
      <c r="P245" s="400"/>
      <c r="Q245" s="398"/>
    </row>
    <row r="246" spans="1:29" ht="23.1" customHeight="1">
      <c r="A246" s="390" t="s">
        <v>830</v>
      </c>
      <c r="B246" s="390" t="s">
        <v>2053</v>
      </c>
      <c r="C246" s="390" t="s">
        <v>516</v>
      </c>
      <c r="D246" s="398" t="s">
        <v>502</v>
      </c>
      <c r="E246" s="398" t="s">
        <v>517</v>
      </c>
      <c r="F246" s="19" t="s">
        <v>258</v>
      </c>
      <c r="G246" s="399">
        <v>4</v>
      </c>
      <c r="H246" s="400"/>
      <c r="I246" s="401"/>
      <c r="J246" s="400"/>
      <c r="K246" s="400"/>
      <c r="L246" s="401"/>
      <c r="M246" s="400"/>
      <c r="N246" s="401"/>
      <c r="O246" s="400"/>
      <c r="P246" s="400"/>
      <c r="Q246" s="398"/>
    </row>
    <row r="247" spans="1:29" ht="23.1" customHeight="1">
      <c r="A247" s="390" t="s">
        <v>835</v>
      </c>
      <c r="B247" s="390" t="s">
        <v>2053</v>
      </c>
      <c r="C247" s="390" t="s">
        <v>526</v>
      </c>
      <c r="D247" s="398" t="s">
        <v>502</v>
      </c>
      <c r="E247" s="398" t="s">
        <v>527</v>
      </c>
      <c r="F247" s="19" t="s">
        <v>258</v>
      </c>
      <c r="G247" s="399">
        <v>2</v>
      </c>
      <c r="H247" s="400"/>
      <c r="I247" s="401"/>
      <c r="J247" s="400"/>
      <c r="K247" s="400"/>
      <c r="L247" s="401"/>
      <c r="M247" s="400"/>
      <c r="N247" s="401"/>
      <c r="O247" s="400"/>
      <c r="P247" s="400"/>
      <c r="Q247" s="398"/>
    </row>
    <row r="248" spans="1:29" ht="23.1" customHeight="1">
      <c r="A248" s="390" t="s">
        <v>1275</v>
      </c>
      <c r="B248" s="390" t="s">
        <v>2053</v>
      </c>
      <c r="C248" s="390" t="s">
        <v>1276</v>
      </c>
      <c r="D248" s="398" t="s">
        <v>1278</v>
      </c>
      <c r="E248" s="398" t="s">
        <v>1279</v>
      </c>
      <c r="F248" s="19" t="s">
        <v>1161</v>
      </c>
      <c r="G248" s="399">
        <v>17</v>
      </c>
      <c r="H248" s="400"/>
      <c r="I248" s="401"/>
      <c r="J248" s="400"/>
      <c r="K248" s="400"/>
      <c r="L248" s="401"/>
      <c r="M248" s="400"/>
      <c r="N248" s="401"/>
      <c r="O248" s="400"/>
      <c r="P248" s="400"/>
      <c r="Q248" s="398"/>
    </row>
    <row r="249" spans="1:29" ht="23.1" customHeight="1">
      <c r="A249" s="390" t="s">
        <v>1292</v>
      </c>
      <c r="B249" s="390" t="s">
        <v>2053</v>
      </c>
      <c r="C249" s="390" t="s">
        <v>1293</v>
      </c>
      <c r="D249" s="398" t="s">
        <v>1278</v>
      </c>
      <c r="E249" s="398" t="s">
        <v>1295</v>
      </c>
      <c r="F249" s="19" t="s">
        <v>1161</v>
      </c>
      <c r="G249" s="399">
        <v>4</v>
      </c>
      <c r="H249" s="400"/>
      <c r="I249" s="401"/>
      <c r="J249" s="400"/>
      <c r="K249" s="400"/>
      <c r="L249" s="401"/>
      <c r="M249" s="400"/>
      <c r="N249" s="401"/>
      <c r="O249" s="400"/>
      <c r="P249" s="400"/>
      <c r="Q249" s="398"/>
    </row>
    <row r="250" spans="1:29" ht="23.1" customHeight="1">
      <c r="A250" s="390" t="s">
        <v>1318</v>
      </c>
      <c r="B250" s="390" t="s">
        <v>2053</v>
      </c>
      <c r="C250" s="390" t="s">
        <v>1319</v>
      </c>
      <c r="D250" s="398" t="s">
        <v>239</v>
      </c>
      <c r="E250" s="398" t="s">
        <v>240</v>
      </c>
      <c r="F250" s="19" t="s">
        <v>187</v>
      </c>
      <c r="G250" s="399">
        <v>2</v>
      </c>
      <c r="H250" s="400"/>
      <c r="I250" s="401"/>
      <c r="J250" s="400"/>
      <c r="K250" s="400"/>
      <c r="L250" s="401"/>
      <c r="M250" s="400"/>
      <c r="N250" s="401"/>
      <c r="O250" s="400"/>
      <c r="P250" s="400"/>
      <c r="Q250" s="398"/>
    </row>
    <row r="251" spans="1:29" ht="23.1" customHeight="1">
      <c r="A251" s="390" t="s">
        <v>1321</v>
      </c>
      <c r="B251" s="390" t="s">
        <v>2053</v>
      </c>
      <c r="C251" s="390" t="s">
        <v>1322</v>
      </c>
      <c r="D251" s="398" t="s">
        <v>242</v>
      </c>
      <c r="E251" s="398" t="s">
        <v>243</v>
      </c>
      <c r="F251" s="19" t="s">
        <v>187</v>
      </c>
      <c r="G251" s="399">
        <v>1</v>
      </c>
      <c r="H251" s="400"/>
      <c r="I251" s="401"/>
      <c r="J251" s="400"/>
      <c r="K251" s="400"/>
      <c r="L251" s="401"/>
      <c r="M251" s="400"/>
      <c r="N251" s="401"/>
      <c r="O251" s="400"/>
      <c r="P251" s="400"/>
      <c r="Q251" s="398"/>
    </row>
    <row r="252" spans="1:29" ht="23.1" customHeight="1">
      <c r="A252" s="390" t="s">
        <v>1343</v>
      </c>
      <c r="B252" s="390" t="s">
        <v>2053</v>
      </c>
      <c r="C252" s="390" t="s">
        <v>1344</v>
      </c>
      <c r="D252" s="398" t="s">
        <v>278</v>
      </c>
      <c r="E252" s="398" t="s">
        <v>287</v>
      </c>
      <c r="F252" s="19" t="s">
        <v>139</v>
      </c>
      <c r="G252" s="399">
        <v>20</v>
      </c>
      <c r="H252" s="400"/>
      <c r="I252" s="401"/>
      <c r="J252" s="400"/>
      <c r="K252" s="400"/>
      <c r="L252" s="401"/>
      <c r="M252" s="400"/>
      <c r="N252" s="401"/>
      <c r="O252" s="400"/>
      <c r="P252" s="400"/>
      <c r="Q252" s="398"/>
      <c r="AC252" s="393">
        <f>G252*H252</f>
        <v>0</v>
      </c>
    </row>
    <row r="253" spans="1:29" ht="23.1" customHeight="1">
      <c r="A253" s="390" t="s">
        <v>1358</v>
      </c>
      <c r="B253" s="390" t="s">
        <v>2053</v>
      </c>
      <c r="C253" s="390" t="s">
        <v>1359</v>
      </c>
      <c r="D253" s="398" t="s">
        <v>303</v>
      </c>
      <c r="E253" s="398" t="s">
        <v>1361</v>
      </c>
      <c r="F253" s="19" t="s">
        <v>139</v>
      </c>
      <c r="G253" s="399">
        <v>80</v>
      </c>
      <c r="H253" s="400"/>
      <c r="I253" s="401"/>
      <c r="J253" s="400"/>
      <c r="K253" s="400"/>
      <c r="L253" s="401"/>
      <c r="M253" s="400"/>
      <c r="N253" s="401"/>
      <c r="O253" s="400"/>
      <c r="P253" s="400"/>
      <c r="Q253" s="398"/>
    </row>
    <row r="254" spans="1:29" ht="23.1" customHeight="1">
      <c r="A254" s="390" t="s">
        <v>1424</v>
      </c>
      <c r="B254" s="390" t="s">
        <v>2053</v>
      </c>
      <c r="C254" s="390" t="s">
        <v>1425</v>
      </c>
      <c r="D254" s="398" t="s">
        <v>337</v>
      </c>
      <c r="E254" s="398" t="s">
        <v>338</v>
      </c>
      <c r="F254" s="19" t="s">
        <v>139</v>
      </c>
      <c r="G254" s="399">
        <v>46</v>
      </c>
      <c r="H254" s="400"/>
      <c r="I254" s="401"/>
      <c r="J254" s="400"/>
      <c r="K254" s="400"/>
      <c r="L254" s="401"/>
      <c r="M254" s="400"/>
      <c r="N254" s="401"/>
      <c r="O254" s="400"/>
      <c r="P254" s="400"/>
      <c r="Q254" s="398"/>
      <c r="AC254" s="393">
        <f>G254*H254</f>
        <v>0</v>
      </c>
    </row>
    <row r="255" spans="1:29" ht="23.1" customHeight="1">
      <c r="A255" s="390" t="s">
        <v>1445</v>
      </c>
      <c r="B255" s="390" t="s">
        <v>2053</v>
      </c>
      <c r="C255" s="390" t="s">
        <v>1446</v>
      </c>
      <c r="D255" s="398" t="s">
        <v>400</v>
      </c>
      <c r="E255" s="398" t="s">
        <v>403</v>
      </c>
      <c r="F255" s="19" t="s">
        <v>187</v>
      </c>
      <c r="G255" s="399">
        <v>8</v>
      </c>
      <c r="H255" s="400"/>
      <c r="I255" s="401"/>
      <c r="J255" s="400"/>
      <c r="K255" s="400"/>
      <c r="L255" s="401"/>
      <c r="M255" s="400"/>
      <c r="N255" s="401"/>
      <c r="O255" s="400"/>
      <c r="P255" s="400"/>
      <c r="Q255" s="398"/>
    </row>
    <row r="256" spans="1:29" ht="23.1" customHeight="1">
      <c r="A256" s="390" t="s">
        <v>1457</v>
      </c>
      <c r="B256" s="390" t="s">
        <v>2053</v>
      </c>
      <c r="C256" s="390" t="s">
        <v>1458</v>
      </c>
      <c r="D256" s="398" t="s">
        <v>470</v>
      </c>
      <c r="E256" s="398" t="s">
        <v>401</v>
      </c>
      <c r="F256" s="19" t="s">
        <v>187</v>
      </c>
      <c r="G256" s="399">
        <v>2</v>
      </c>
      <c r="H256" s="400"/>
      <c r="I256" s="401"/>
      <c r="J256" s="400"/>
      <c r="K256" s="400"/>
      <c r="L256" s="401"/>
      <c r="M256" s="400"/>
      <c r="N256" s="401"/>
      <c r="O256" s="400"/>
      <c r="P256" s="400"/>
      <c r="Q256" s="398"/>
    </row>
    <row r="257" spans="1:31" ht="23.1" customHeight="1">
      <c r="A257" s="390" t="s">
        <v>864</v>
      </c>
      <c r="B257" s="390" t="s">
        <v>2053</v>
      </c>
      <c r="C257" s="390" t="s">
        <v>530</v>
      </c>
      <c r="D257" s="398" t="s">
        <v>577</v>
      </c>
      <c r="E257" s="398" t="s">
        <v>578</v>
      </c>
      <c r="F257" s="19" t="s">
        <v>567</v>
      </c>
      <c r="G257" s="399">
        <v>1</v>
      </c>
      <c r="H257" s="400"/>
      <c r="I257" s="401"/>
      <c r="J257" s="400"/>
      <c r="K257" s="400"/>
      <c r="L257" s="401"/>
      <c r="M257" s="400"/>
      <c r="N257" s="401"/>
      <c r="O257" s="400"/>
      <c r="P257" s="400"/>
      <c r="Q257" s="398"/>
    </row>
    <row r="258" spans="1:31" ht="23.1" customHeight="1">
      <c r="D258" s="398"/>
      <c r="E258" s="398"/>
      <c r="F258" s="19"/>
      <c r="G258" s="399"/>
      <c r="H258" s="400"/>
      <c r="I258" s="401"/>
      <c r="J258" s="400"/>
      <c r="K258" s="400"/>
      <c r="L258" s="401"/>
      <c r="M258" s="400"/>
      <c r="N258" s="401"/>
      <c r="O258" s="400"/>
      <c r="P258" s="400"/>
      <c r="Q258" s="398"/>
      <c r="AE258" s="393">
        <f>TRUNC(SUM(AE238:AE257))</f>
        <v>0</v>
      </c>
    </row>
    <row r="259" spans="1:31" ht="23.1" customHeight="1">
      <c r="D259" s="398"/>
      <c r="E259" s="398"/>
      <c r="F259" s="19"/>
      <c r="G259" s="399"/>
      <c r="H259" s="400"/>
      <c r="I259" s="401"/>
      <c r="J259" s="400"/>
      <c r="K259" s="400"/>
      <c r="L259" s="401"/>
      <c r="M259" s="400"/>
      <c r="N259" s="401"/>
      <c r="O259" s="400"/>
      <c r="P259" s="400"/>
      <c r="Q259" s="398"/>
    </row>
    <row r="260" spans="1:31" ht="23.1" customHeight="1">
      <c r="D260" s="398"/>
      <c r="E260" s="398"/>
      <c r="F260" s="19"/>
      <c r="G260" s="399"/>
      <c r="H260" s="400"/>
      <c r="I260" s="401"/>
      <c r="J260" s="400"/>
      <c r="K260" s="400"/>
      <c r="L260" s="401"/>
      <c r="M260" s="400"/>
      <c r="N260" s="401"/>
      <c r="O260" s="400"/>
      <c r="P260" s="400"/>
      <c r="Q260" s="398"/>
    </row>
    <row r="261" spans="1:31" ht="23.1" customHeight="1">
      <c r="D261" s="398"/>
      <c r="E261" s="398"/>
      <c r="F261" s="19"/>
      <c r="G261" s="399"/>
      <c r="H261" s="400"/>
      <c r="I261" s="401"/>
      <c r="J261" s="400"/>
      <c r="K261" s="400"/>
      <c r="L261" s="401"/>
      <c r="M261" s="400"/>
      <c r="N261" s="401"/>
      <c r="O261" s="400"/>
      <c r="P261" s="400"/>
      <c r="Q261" s="398"/>
    </row>
    <row r="262" spans="1:31" ht="23.1" customHeight="1">
      <c r="D262" s="398"/>
      <c r="E262" s="398"/>
      <c r="F262" s="19"/>
      <c r="G262" s="399"/>
      <c r="H262" s="400"/>
      <c r="I262" s="401"/>
      <c r="J262" s="400"/>
      <c r="K262" s="400"/>
      <c r="L262" s="401"/>
      <c r="M262" s="400"/>
      <c r="N262" s="401"/>
      <c r="O262" s="400"/>
      <c r="P262" s="400"/>
      <c r="Q262" s="398"/>
    </row>
    <row r="263" spans="1:31" ht="23.1" customHeight="1">
      <c r="B263" s="390" t="s">
        <v>1597</v>
      </c>
      <c r="D263" s="398" t="s">
        <v>1598</v>
      </c>
      <c r="E263" s="398"/>
      <c r="F263" s="19"/>
      <c r="G263" s="399"/>
      <c r="H263" s="400"/>
      <c r="I263" s="401"/>
      <c r="J263" s="400"/>
      <c r="K263" s="400"/>
      <c r="L263" s="401"/>
      <c r="M263" s="400"/>
      <c r="N263" s="401"/>
      <c r="O263" s="400"/>
      <c r="P263" s="400"/>
      <c r="Q263" s="398"/>
    </row>
    <row r="264" spans="1:31" ht="23.1" customHeight="1">
      <c r="B264" s="390" t="s">
        <v>982</v>
      </c>
      <c r="D264" s="395" t="s">
        <v>2076</v>
      </c>
      <c r="E264" s="396"/>
      <c r="F264" s="396"/>
      <c r="G264" s="396"/>
      <c r="H264" s="396"/>
      <c r="I264" s="396"/>
      <c r="J264" s="396"/>
      <c r="K264" s="396"/>
      <c r="L264" s="396"/>
      <c r="M264" s="396"/>
      <c r="N264" s="396"/>
      <c r="O264" s="396"/>
      <c r="P264" s="396"/>
      <c r="Q264" s="397"/>
    </row>
    <row r="265" spans="1:31" ht="23.1" customHeight="1">
      <c r="A265" s="390" t="s">
        <v>1182</v>
      </c>
      <c r="B265" s="390" t="s">
        <v>2054</v>
      </c>
      <c r="C265" s="390" t="s">
        <v>1183</v>
      </c>
      <c r="D265" s="398" t="s">
        <v>156</v>
      </c>
      <c r="E265" s="398" t="s">
        <v>157</v>
      </c>
      <c r="F265" s="19" t="s">
        <v>139</v>
      </c>
      <c r="G265" s="399">
        <v>36</v>
      </c>
      <c r="H265" s="400"/>
      <c r="I265" s="401"/>
      <c r="J265" s="400"/>
      <c r="K265" s="400"/>
      <c r="L265" s="401"/>
      <c r="M265" s="400"/>
      <c r="N265" s="401"/>
      <c r="O265" s="400"/>
      <c r="P265" s="400"/>
      <c r="Q265" s="398"/>
      <c r="AA265" s="393">
        <f>I265</f>
        <v>0</v>
      </c>
      <c r="AC265" s="393">
        <f>G265*H265</f>
        <v>0</v>
      </c>
    </row>
    <row r="266" spans="1:31" ht="23.1" customHeight="1">
      <c r="A266" s="390" t="s">
        <v>1186</v>
      </c>
      <c r="B266" s="390" t="s">
        <v>2054</v>
      </c>
      <c r="C266" s="390" t="s">
        <v>1187</v>
      </c>
      <c r="D266" s="398" t="s">
        <v>156</v>
      </c>
      <c r="E266" s="398" t="s">
        <v>161</v>
      </c>
      <c r="F266" s="19" t="s">
        <v>139</v>
      </c>
      <c r="G266" s="399">
        <v>14</v>
      </c>
      <c r="H266" s="400"/>
      <c r="I266" s="401"/>
      <c r="J266" s="400"/>
      <c r="K266" s="400"/>
      <c r="L266" s="401"/>
      <c r="M266" s="400"/>
      <c r="N266" s="401"/>
      <c r="O266" s="400"/>
      <c r="P266" s="400"/>
      <c r="Q266" s="398"/>
      <c r="AA266" s="393">
        <f>I266</f>
        <v>0</v>
      </c>
      <c r="AC266" s="393">
        <f>G266*H266</f>
        <v>0</v>
      </c>
    </row>
    <row r="267" spans="1:31" ht="23.1" customHeight="1">
      <c r="A267" s="390" t="s">
        <v>1192</v>
      </c>
      <c r="B267" s="390" t="s">
        <v>2054</v>
      </c>
      <c r="C267" s="390" t="s">
        <v>1193</v>
      </c>
      <c r="D267" s="398" t="s">
        <v>165</v>
      </c>
      <c r="E267" s="398" t="s">
        <v>1195</v>
      </c>
      <c r="F267" s="19" t="s">
        <v>139</v>
      </c>
      <c r="G267" s="399">
        <v>77</v>
      </c>
      <c r="H267" s="400"/>
      <c r="I267" s="401"/>
      <c r="J267" s="400"/>
      <c r="K267" s="400"/>
      <c r="L267" s="401"/>
      <c r="M267" s="400"/>
      <c r="N267" s="401"/>
      <c r="O267" s="400"/>
      <c r="P267" s="400"/>
      <c r="Q267" s="398"/>
      <c r="AB267" s="393">
        <f>I267</f>
        <v>0</v>
      </c>
      <c r="AC267" s="393">
        <f>G267*H267</f>
        <v>0</v>
      </c>
    </row>
    <row r="268" spans="1:31" ht="23.1" customHeight="1">
      <c r="A268" s="390" t="s">
        <v>1227</v>
      </c>
      <c r="B268" s="390" t="s">
        <v>2054</v>
      </c>
      <c r="C268" s="390" t="s">
        <v>1228</v>
      </c>
      <c r="D268" s="398" t="s">
        <v>475</v>
      </c>
      <c r="E268" s="398" t="s">
        <v>479</v>
      </c>
      <c r="F268" s="19" t="s">
        <v>139</v>
      </c>
      <c r="G268" s="399">
        <v>16</v>
      </c>
      <c r="H268" s="400"/>
      <c r="I268" s="401"/>
      <c r="J268" s="400"/>
      <c r="K268" s="400"/>
      <c r="L268" s="401"/>
      <c r="M268" s="400"/>
      <c r="N268" s="401"/>
      <c r="O268" s="400"/>
      <c r="P268" s="400"/>
      <c r="Q268" s="398"/>
      <c r="AC268" s="393">
        <f>G268*H268</f>
        <v>0</v>
      </c>
    </row>
    <row r="269" spans="1:31" ht="23.1" customHeight="1">
      <c r="A269" s="390" t="s">
        <v>824</v>
      </c>
      <c r="B269" s="390" t="s">
        <v>2054</v>
      </c>
      <c r="C269" s="390" t="s">
        <v>504</v>
      </c>
      <c r="D269" s="398" t="s">
        <v>502</v>
      </c>
      <c r="E269" s="398" t="s">
        <v>505</v>
      </c>
      <c r="F269" s="19" t="s">
        <v>258</v>
      </c>
      <c r="G269" s="399">
        <v>4</v>
      </c>
      <c r="H269" s="400"/>
      <c r="I269" s="401"/>
      <c r="J269" s="400"/>
      <c r="K269" s="400"/>
      <c r="L269" s="401"/>
      <c r="M269" s="400"/>
      <c r="N269" s="401"/>
      <c r="O269" s="400"/>
      <c r="P269" s="400"/>
      <c r="Q269" s="398"/>
    </row>
    <row r="270" spans="1:31" ht="23.1" customHeight="1">
      <c r="A270" s="390" t="s">
        <v>831</v>
      </c>
      <c r="B270" s="390" t="s">
        <v>2054</v>
      </c>
      <c r="C270" s="390" t="s">
        <v>518</v>
      </c>
      <c r="D270" s="398" t="s">
        <v>502</v>
      </c>
      <c r="E270" s="398" t="s">
        <v>519</v>
      </c>
      <c r="F270" s="19" t="s">
        <v>258</v>
      </c>
      <c r="G270" s="399">
        <v>4</v>
      </c>
      <c r="H270" s="400"/>
      <c r="I270" s="401"/>
      <c r="J270" s="400"/>
      <c r="K270" s="400"/>
      <c r="L270" s="401"/>
      <c r="M270" s="400"/>
      <c r="N270" s="401"/>
      <c r="O270" s="400"/>
      <c r="P270" s="400"/>
      <c r="Q270" s="398"/>
    </row>
    <row r="271" spans="1:31" ht="23.1" customHeight="1">
      <c r="A271" s="390" t="s">
        <v>1251</v>
      </c>
      <c r="B271" s="390" t="s">
        <v>2054</v>
      </c>
      <c r="C271" s="390" t="s">
        <v>1252</v>
      </c>
      <c r="D271" s="398" t="s">
        <v>193</v>
      </c>
      <c r="E271" s="398" t="s">
        <v>194</v>
      </c>
      <c r="F271" s="19" t="s">
        <v>195</v>
      </c>
      <c r="G271" s="399">
        <v>12</v>
      </c>
      <c r="H271" s="400"/>
      <c r="I271" s="401"/>
      <c r="J271" s="400"/>
      <c r="K271" s="400"/>
      <c r="L271" s="401"/>
      <c r="M271" s="400"/>
      <c r="N271" s="401"/>
      <c r="O271" s="400"/>
      <c r="P271" s="400"/>
      <c r="Q271" s="398"/>
    </row>
    <row r="272" spans="1:31" ht="23.1" customHeight="1">
      <c r="A272" s="390" t="s">
        <v>1280</v>
      </c>
      <c r="B272" s="390" t="s">
        <v>2054</v>
      </c>
      <c r="C272" s="390" t="s">
        <v>1281</v>
      </c>
      <c r="D272" s="398" t="s">
        <v>1278</v>
      </c>
      <c r="E272" s="398" t="s">
        <v>1283</v>
      </c>
      <c r="F272" s="19" t="s">
        <v>1161</v>
      </c>
      <c r="G272" s="399">
        <v>8</v>
      </c>
      <c r="H272" s="400"/>
      <c r="I272" s="401"/>
      <c r="J272" s="400"/>
      <c r="K272" s="400"/>
      <c r="L272" s="401"/>
      <c r="M272" s="400"/>
      <c r="N272" s="401"/>
      <c r="O272" s="400"/>
      <c r="P272" s="400"/>
      <c r="Q272" s="398"/>
    </row>
    <row r="273" spans="1:31" ht="23.1" customHeight="1">
      <c r="A273" s="390" t="s">
        <v>1424</v>
      </c>
      <c r="B273" s="390" t="s">
        <v>2054</v>
      </c>
      <c r="C273" s="390" t="s">
        <v>1425</v>
      </c>
      <c r="D273" s="398" t="s">
        <v>337</v>
      </c>
      <c r="E273" s="398" t="s">
        <v>338</v>
      </c>
      <c r="F273" s="19" t="s">
        <v>139</v>
      </c>
      <c r="G273" s="399">
        <v>40</v>
      </c>
      <c r="H273" s="400"/>
      <c r="I273" s="401"/>
      <c r="J273" s="400"/>
      <c r="K273" s="400"/>
      <c r="L273" s="401"/>
      <c r="M273" s="400"/>
      <c r="N273" s="401"/>
      <c r="O273" s="400"/>
      <c r="P273" s="400"/>
      <c r="Q273" s="398"/>
      <c r="AC273" s="393">
        <f>G273*H273</f>
        <v>0</v>
      </c>
    </row>
    <row r="274" spans="1:31" ht="23.1" customHeight="1">
      <c r="A274" s="390" t="s">
        <v>1427</v>
      </c>
      <c r="B274" s="390" t="s">
        <v>2054</v>
      </c>
      <c r="C274" s="390" t="s">
        <v>1428</v>
      </c>
      <c r="D274" s="398" t="s">
        <v>458</v>
      </c>
      <c r="E274" s="398" t="s">
        <v>459</v>
      </c>
      <c r="F274" s="19" t="s">
        <v>139</v>
      </c>
      <c r="G274" s="399">
        <v>109</v>
      </c>
      <c r="H274" s="400"/>
      <c r="I274" s="401"/>
      <c r="J274" s="400"/>
      <c r="K274" s="400"/>
      <c r="L274" s="401"/>
      <c r="M274" s="400"/>
      <c r="N274" s="401"/>
      <c r="O274" s="400"/>
      <c r="P274" s="400"/>
      <c r="Q274" s="398"/>
      <c r="AC274" s="393">
        <f>G274*H274</f>
        <v>0</v>
      </c>
    </row>
    <row r="275" spans="1:31" ht="23.1" customHeight="1">
      <c r="D275" s="398"/>
      <c r="E275" s="398"/>
      <c r="F275" s="19"/>
      <c r="G275" s="399"/>
      <c r="H275" s="400"/>
      <c r="I275" s="401"/>
      <c r="J275" s="400"/>
      <c r="K275" s="400"/>
      <c r="L275" s="401"/>
      <c r="M275" s="400"/>
      <c r="N275" s="401"/>
      <c r="O275" s="400"/>
      <c r="P275" s="400"/>
      <c r="Q275" s="398"/>
      <c r="AE275" s="393">
        <f>TRUNC(SUM(AE264:AE274))</f>
        <v>0</v>
      </c>
    </row>
    <row r="276" spans="1:31" ht="23.1" customHeight="1">
      <c r="D276" s="398"/>
      <c r="E276" s="398"/>
      <c r="F276" s="19"/>
      <c r="G276" s="399"/>
      <c r="H276" s="400"/>
      <c r="I276" s="401"/>
      <c r="J276" s="400"/>
      <c r="K276" s="400"/>
      <c r="L276" s="401"/>
      <c r="M276" s="400"/>
      <c r="N276" s="401"/>
      <c r="O276" s="400"/>
      <c r="P276" s="400"/>
      <c r="Q276" s="398"/>
    </row>
    <row r="277" spans="1:31" ht="23.1" customHeight="1">
      <c r="D277" s="398"/>
      <c r="E277" s="398"/>
      <c r="F277" s="19"/>
      <c r="G277" s="399"/>
      <c r="H277" s="400"/>
      <c r="I277" s="401"/>
      <c r="J277" s="400"/>
      <c r="K277" s="400"/>
      <c r="L277" s="401"/>
      <c r="M277" s="400"/>
      <c r="N277" s="401"/>
      <c r="O277" s="400"/>
      <c r="P277" s="400"/>
      <c r="Q277" s="398"/>
    </row>
    <row r="278" spans="1:31" ht="23.1" customHeight="1">
      <c r="D278" s="398"/>
      <c r="E278" s="398"/>
      <c r="F278" s="19"/>
      <c r="G278" s="399"/>
      <c r="H278" s="400"/>
      <c r="I278" s="401"/>
      <c r="J278" s="400"/>
      <c r="K278" s="400"/>
      <c r="L278" s="401"/>
      <c r="M278" s="400"/>
      <c r="N278" s="401"/>
      <c r="O278" s="400"/>
      <c r="P278" s="400"/>
      <c r="Q278" s="398"/>
    </row>
    <row r="279" spans="1:31" ht="23.1" customHeight="1">
      <c r="D279" s="398"/>
      <c r="E279" s="398"/>
      <c r="F279" s="19"/>
      <c r="G279" s="399"/>
      <c r="H279" s="400"/>
      <c r="I279" s="401"/>
      <c r="J279" s="400"/>
      <c r="K279" s="400"/>
      <c r="L279" s="401"/>
      <c r="M279" s="400"/>
      <c r="N279" s="401"/>
      <c r="O279" s="400"/>
      <c r="P279" s="400"/>
      <c r="Q279" s="398"/>
    </row>
    <row r="280" spans="1:31" ht="23.1" customHeight="1">
      <c r="D280" s="398"/>
      <c r="E280" s="398"/>
      <c r="F280" s="19"/>
      <c r="G280" s="399"/>
      <c r="H280" s="400"/>
      <c r="I280" s="401"/>
      <c r="J280" s="400"/>
      <c r="K280" s="400"/>
      <c r="L280" s="401"/>
      <c r="M280" s="400"/>
      <c r="N280" s="401"/>
      <c r="O280" s="400"/>
      <c r="P280" s="400"/>
      <c r="Q280" s="398"/>
    </row>
    <row r="281" spans="1:31" ht="23.1" customHeight="1">
      <c r="D281" s="398"/>
      <c r="E281" s="398"/>
      <c r="F281" s="19"/>
      <c r="G281" s="399"/>
      <c r="H281" s="400"/>
      <c r="I281" s="401"/>
      <c r="J281" s="400"/>
      <c r="K281" s="400"/>
      <c r="L281" s="401"/>
      <c r="M281" s="400"/>
      <c r="N281" s="401"/>
      <c r="O281" s="400"/>
      <c r="P281" s="400"/>
      <c r="Q281" s="398"/>
    </row>
    <row r="282" spans="1:31" ht="23.1" customHeight="1">
      <c r="D282" s="398"/>
      <c r="E282" s="398"/>
      <c r="F282" s="19"/>
      <c r="G282" s="399"/>
      <c r="H282" s="400"/>
      <c r="I282" s="401"/>
      <c r="J282" s="400"/>
      <c r="K282" s="400"/>
      <c r="L282" s="401"/>
      <c r="M282" s="400"/>
      <c r="N282" s="401"/>
      <c r="O282" s="400"/>
      <c r="P282" s="400"/>
      <c r="Q282" s="398"/>
    </row>
    <row r="283" spans="1:31" ht="23.1" customHeight="1">
      <c r="D283" s="398"/>
      <c r="E283" s="398"/>
      <c r="F283" s="19"/>
      <c r="G283" s="399"/>
      <c r="H283" s="400"/>
      <c r="I283" s="401"/>
      <c r="J283" s="400"/>
      <c r="K283" s="400"/>
      <c r="L283" s="401"/>
      <c r="M283" s="400"/>
      <c r="N283" s="401"/>
      <c r="O283" s="400"/>
      <c r="P283" s="400"/>
      <c r="Q283" s="398"/>
    </row>
    <row r="284" spans="1:31" ht="23.1" customHeight="1">
      <c r="D284" s="398"/>
      <c r="E284" s="398"/>
      <c r="F284" s="19"/>
      <c r="G284" s="399"/>
      <c r="H284" s="400"/>
      <c r="I284" s="401"/>
      <c r="J284" s="400"/>
      <c r="K284" s="400"/>
      <c r="L284" s="401"/>
      <c r="M284" s="400"/>
      <c r="N284" s="401"/>
      <c r="O284" s="400"/>
      <c r="P284" s="400"/>
      <c r="Q284" s="398"/>
    </row>
    <row r="285" spans="1:31" ht="23.1" customHeight="1">
      <c r="D285" s="398"/>
      <c r="E285" s="398"/>
      <c r="F285" s="19"/>
      <c r="G285" s="399"/>
      <c r="H285" s="400"/>
      <c r="I285" s="401"/>
      <c r="J285" s="400"/>
      <c r="K285" s="400"/>
      <c r="L285" s="401"/>
      <c r="M285" s="400"/>
      <c r="N285" s="401"/>
      <c r="O285" s="400"/>
      <c r="P285" s="400"/>
      <c r="Q285" s="398"/>
    </row>
    <row r="286" spans="1:31" ht="23.1" customHeight="1">
      <c r="D286" s="398"/>
      <c r="E286" s="398"/>
      <c r="F286" s="19"/>
      <c r="G286" s="399"/>
      <c r="H286" s="400"/>
      <c r="I286" s="401"/>
      <c r="J286" s="400"/>
      <c r="K286" s="400"/>
      <c r="L286" s="401"/>
      <c r="M286" s="400"/>
      <c r="N286" s="401"/>
      <c r="O286" s="400"/>
      <c r="P286" s="400"/>
      <c r="Q286" s="398"/>
    </row>
    <row r="287" spans="1:31" ht="23.1" customHeight="1">
      <c r="D287" s="398"/>
      <c r="E287" s="398"/>
      <c r="F287" s="19"/>
      <c r="G287" s="399"/>
      <c r="H287" s="400"/>
      <c r="I287" s="401"/>
      <c r="J287" s="400"/>
      <c r="K287" s="400"/>
      <c r="L287" s="401"/>
      <c r="M287" s="400"/>
      <c r="N287" s="401"/>
      <c r="O287" s="400"/>
      <c r="P287" s="400"/>
      <c r="Q287" s="398"/>
    </row>
    <row r="288" spans="1:31" ht="23.1" customHeight="1">
      <c r="D288" s="398"/>
      <c r="E288" s="398"/>
      <c r="F288" s="19"/>
      <c r="G288" s="399"/>
      <c r="H288" s="400"/>
      <c r="I288" s="401"/>
      <c r="J288" s="400"/>
      <c r="K288" s="400"/>
      <c r="L288" s="401"/>
      <c r="M288" s="400"/>
      <c r="N288" s="401"/>
      <c r="O288" s="400"/>
      <c r="P288" s="400"/>
      <c r="Q288" s="398"/>
    </row>
    <row r="289" spans="1:29" ht="23.1" customHeight="1">
      <c r="B289" s="390" t="s">
        <v>1597</v>
      </c>
      <c r="D289" s="398" t="s">
        <v>1598</v>
      </c>
      <c r="E289" s="398"/>
      <c r="F289" s="19"/>
      <c r="G289" s="399"/>
      <c r="H289" s="400"/>
      <c r="I289" s="401"/>
      <c r="J289" s="400"/>
      <c r="K289" s="400"/>
      <c r="L289" s="401"/>
      <c r="M289" s="400"/>
      <c r="N289" s="401"/>
      <c r="O289" s="400"/>
      <c r="P289" s="400"/>
      <c r="Q289" s="398"/>
    </row>
    <row r="290" spans="1:29" ht="23.1" customHeight="1">
      <c r="B290" s="390" t="s">
        <v>982</v>
      </c>
      <c r="D290" s="395" t="s">
        <v>2077</v>
      </c>
      <c r="E290" s="396"/>
      <c r="F290" s="396"/>
      <c r="G290" s="396"/>
      <c r="H290" s="396"/>
      <c r="I290" s="396"/>
      <c r="J290" s="396"/>
      <c r="K290" s="396"/>
      <c r="L290" s="396"/>
      <c r="M290" s="396"/>
      <c r="N290" s="396"/>
      <c r="O290" s="396"/>
      <c r="P290" s="396"/>
      <c r="Q290" s="397"/>
    </row>
    <row r="291" spans="1:29" ht="23.1" customHeight="1">
      <c r="A291" s="390" t="s">
        <v>1167</v>
      </c>
      <c r="B291" s="390" t="s">
        <v>2055</v>
      </c>
      <c r="C291" s="390" t="s">
        <v>1168</v>
      </c>
      <c r="D291" s="398" t="s">
        <v>137</v>
      </c>
      <c r="E291" s="398" t="s">
        <v>138</v>
      </c>
      <c r="F291" s="19" t="s">
        <v>139</v>
      </c>
      <c r="G291" s="399">
        <v>42</v>
      </c>
      <c r="H291" s="400"/>
      <c r="I291" s="401"/>
      <c r="J291" s="400"/>
      <c r="K291" s="400"/>
      <c r="L291" s="401"/>
      <c r="M291" s="400"/>
      <c r="N291" s="401"/>
      <c r="O291" s="400"/>
      <c r="P291" s="400"/>
      <c r="Q291" s="398"/>
      <c r="AB291" s="393">
        <f>I291</f>
        <v>0</v>
      </c>
      <c r="AC291" s="393">
        <f>G291*H291</f>
        <v>0</v>
      </c>
    </row>
    <row r="292" spans="1:29" ht="23.1" customHeight="1">
      <c r="A292" s="390" t="s">
        <v>718</v>
      </c>
      <c r="B292" s="390" t="s">
        <v>2055</v>
      </c>
      <c r="C292" s="390" t="s">
        <v>206</v>
      </c>
      <c r="D292" s="398" t="s">
        <v>207</v>
      </c>
      <c r="E292" s="398" t="s">
        <v>208</v>
      </c>
      <c r="F292" s="19" t="s">
        <v>187</v>
      </c>
      <c r="G292" s="399">
        <v>2</v>
      </c>
      <c r="H292" s="400"/>
      <c r="I292" s="401"/>
      <c r="J292" s="400"/>
      <c r="K292" s="400"/>
      <c r="L292" s="401"/>
      <c r="M292" s="400"/>
      <c r="N292" s="401"/>
      <c r="O292" s="400"/>
      <c r="P292" s="400"/>
      <c r="Q292" s="398"/>
    </row>
    <row r="293" spans="1:29" ht="23.1" customHeight="1">
      <c r="A293" s="390" t="s">
        <v>1173</v>
      </c>
      <c r="B293" s="390" t="s">
        <v>2055</v>
      </c>
      <c r="C293" s="390" t="s">
        <v>1174</v>
      </c>
      <c r="D293" s="398" t="s">
        <v>144</v>
      </c>
      <c r="E293" s="398" t="s">
        <v>150</v>
      </c>
      <c r="F293" s="19" t="s">
        <v>139</v>
      </c>
      <c r="G293" s="399">
        <v>5</v>
      </c>
      <c r="H293" s="400"/>
      <c r="I293" s="401"/>
      <c r="J293" s="400"/>
      <c r="K293" s="400"/>
      <c r="L293" s="401"/>
      <c r="M293" s="400"/>
      <c r="N293" s="401"/>
      <c r="O293" s="400"/>
      <c r="P293" s="400"/>
      <c r="Q293" s="398"/>
      <c r="AB293" s="393">
        <f>I293</f>
        <v>0</v>
      </c>
      <c r="AC293" s="393">
        <f>G293*H293</f>
        <v>0</v>
      </c>
    </row>
    <row r="294" spans="1:29" ht="23.1" customHeight="1">
      <c r="A294" s="390" t="s">
        <v>1179</v>
      </c>
      <c r="B294" s="390" t="s">
        <v>2055</v>
      </c>
      <c r="C294" s="390" t="s">
        <v>1180</v>
      </c>
      <c r="D294" s="398" t="s">
        <v>144</v>
      </c>
      <c r="E294" s="398" t="s">
        <v>154</v>
      </c>
      <c r="F294" s="19" t="s">
        <v>139</v>
      </c>
      <c r="G294" s="399">
        <v>11</v>
      </c>
      <c r="H294" s="400"/>
      <c r="I294" s="401"/>
      <c r="J294" s="400"/>
      <c r="K294" s="400"/>
      <c r="L294" s="401"/>
      <c r="M294" s="400"/>
      <c r="N294" s="401"/>
      <c r="O294" s="400"/>
      <c r="P294" s="400"/>
      <c r="Q294" s="398"/>
      <c r="AB294" s="393">
        <f>I294</f>
        <v>0</v>
      </c>
      <c r="AC294" s="393">
        <f>G294*H294</f>
        <v>0</v>
      </c>
    </row>
    <row r="295" spans="1:29" ht="23.1" customHeight="1">
      <c r="A295" s="390" t="s">
        <v>1208</v>
      </c>
      <c r="B295" s="390" t="s">
        <v>2055</v>
      </c>
      <c r="C295" s="390" t="s">
        <v>1209</v>
      </c>
      <c r="D295" s="398" t="s">
        <v>165</v>
      </c>
      <c r="E295" s="398" t="s">
        <v>173</v>
      </c>
      <c r="F295" s="19" t="s">
        <v>139</v>
      </c>
      <c r="G295" s="399">
        <v>54</v>
      </c>
      <c r="H295" s="400"/>
      <c r="I295" s="401"/>
      <c r="J295" s="400"/>
      <c r="K295" s="400"/>
      <c r="L295" s="401"/>
      <c r="M295" s="400"/>
      <c r="N295" s="401"/>
      <c r="O295" s="400"/>
      <c r="P295" s="400"/>
      <c r="Q295" s="398"/>
      <c r="AB295" s="393">
        <f>I295</f>
        <v>0</v>
      </c>
      <c r="AC295" s="393">
        <f>G295*H295</f>
        <v>0</v>
      </c>
    </row>
    <row r="296" spans="1:29" ht="23.1" customHeight="1">
      <c r="A296" s="390" t="s">
        <v>1211</v>
      </c>
      <c r="B296" s="390" t="s">
        <v>2055</v>
      </c>
      <c r="C296" s="390" t="s">
        <v>1212</v>
      </c>
      <c r="D296" s="398" t="s">
        <v>165</v>
      </c>
      <c r="E296" s="398" t="s">
        <v>1214</v>
      </c>
      <c r="F296" s="19" t="s">
        <v>139</v>
      </c>
      <c r="G296" s="399">
        <v>169</v>
      </c>
      <c r="H296" s="400"/>
      <c r="I296" s="401"/>
      <c r="J296" s="400"/>
      <c r="K296" s="400"/>
      <c r="L296" s="401"/>
      <c r="M296" s="400"/>
      <c r="N296" s="401"/>
      <c r="O296" s="400"/>
      <c r="P296" s="400"/>
      <c r="Q296" s="398"/>
    </row>
    <row r="297" spans="1:29" ht="23.1" customHeight="1">
      <c r="A297" s="390" t="s">
        <v>1233</v>
      </c>
      <c r="B297" s="390" t="s">
        <v>2055</v>
      </c>
      <c r="C297" s="390" t="s">
        <v>1234</v>
      </c>
      <c r="D297" s="398" t="s">
        <v>475</v>
      </c>
      <c r="E297" s="398" t="s">
        <v>483</v>
      </c>
      <c r="F297" s="19" t="s">
        <v>139</v>
      </c>
      <c r="G297" s="399">
        <v>26</v>
      </c>
      <c r="H297" s="400"/>
      <c r="I297" s="401"/>
      <c r="J297" s="400"/>
      <c r="K297" s="400"/>
      <c r="L297" s="401"/>
      <c r="M297" s="400"/>
      <c r="N297" s="401"/>
      <c r="O297" s="400"/>
      <c r="P297" s="400"/>
      <c r="Q297" s="398"/>
      <c r="AC297" s="393">
        <f>G297*H297</f>
        <v>0</v>
      </c>
    </row>
    <row r="298" spans="1:29" ht="23.1" customHeight="1">
      <c r="A298" s="390" t="s">
        <v>1236</v>
      </c>
      <c r="B298" s="390" t="s">
        <v>2055</v>
      </c>
      <c r="C298" s="390" t="s">
        <v>1237</v>
      </c>
      <c r="D298" s="398" t="s">
        <v>475</v>
      </c>
      <c r="E298" s="398" t="s">
        <v>485</v>
      </c>
      <c r="F298" s="19" t="s">
        <v>139</v>
      </c>
      <c r="G298" s="399">
        <v>35</v>
      </c>
      <c r="H298" s="400"/>
      <c r="I298" s="401"/>
      <c r="J298" s="400"/>
      <c r="K298" s="400"/>
      <c r="L298" s="401"/>
      <c r="M298" s="400"/>
      <c r="N298" s="401"/>
      <c r="O298" s="400"/>
      <c r="P298" s="400"/>
      <c r="Q298" s="398"/>
      <c r="AC298" s="393">
        <f>G298*H298</f>
        <v>0</v>
      </c>
    </row>
    <row r="299" spans="1:29" ht="23.1" customHeight="1">
      <c r="A299" s="390" t="s">
        <v>1239</v>
      </c>
      <c r="B299" s="390" t="s">
        <v>2055</v>
      </c>
      <c r="C299" s="390" t="s">
        <v>1240</v>
      </c>
      <c r="D299" s="398" t="s">
        <v>475</v>
      </c>
      <c r="E299" s="398" t="s">
        <v>487</v>
      </c>
      <c r="F299" s="19" t="s">
        <v>139</v>
      </c>
      <c r="G299" s="399">
        <v>1</v>
      </c>
      <c r="H299" s="400"/>
      <c r="I299" s="401"/>
      <c r="J299" s="400"/>
      <c r="K299" s="400"/>
      <c r="L299" s="401"/>
      <c r="M299" s="400"/>
      <c r="N299" s="401"/>
      <c r="O299" s="400"/>
      <c r="P299" s="400"/>
      <c r="Q299" s="398"/>
      <c r="AC299" s="393">
        <f>G299*H299</f>
        <v>0</v>
      </c>
    </row>
    <row r="300" spans="1:29" ht="23.1" customHeight="1">
      <c r="A300" s="390" t="s">
        <v>1248</v>
      </c>
      <c r="B300" s="390" t="s">
        <v>2055</v>
      </c>
      <c r="C300" s="390" t="s">
        <v>1249</v>
      </c>
      <c r="D300" s="398" t="s">
        <v>489</v>
      </c>
      <c r="E300" s="398" t="s">
        <v>485</v>
      </c>
      <c r="F300" s="19" t="s">
        <v>139</v>
      </c>
      <c r="G300" s="399">
        <v>3</v>
      </c>
      <c r="H300" s="400"/>
      <c r="I300" s="401"/>
      <c r="J300" s="400"/>
      <c r="K300" s="400"/>
      <c r="L300" s="401"/>
      <c r="M300" s="400"/>
      <c r="N300" s="401"/>
      <c r="O300" s="400"/>
      <c r="P300" s="400"/>
      <c r="Q300" s="398"/>
      <c r="AC300" s="393">
        <f>G300*H300</f>
        <v>0</v>
      </c>
    </row>
    <row r="301" spans="1:29" ht="23.1" customHeight="1">
      <c r="A301" s="390" t="s">
        <v>820</v>
      </c>
      <c r="B301" s="390" t="s">
        <v>2055</v>
      </c>
      <c r="C301" s="390" t="s">
        <v>495</v>
      </c>
      <c r="D301" s="398" t="s">
        <v>475</v>
      </c>
      <c r="E301" s="398" t="s">
        <v>496</v>
      </c>
      <c r="F301" s="19" t="s">
        <v>258</v>
      </c>
      <c r="G301" s="399">
        <v>1</v>
      </c>
      <c r="H301" s="400"/>
      <c r="I301" s="401"/>
      <c r="J301" s="400"/>
      <c r="K301" s="400"/>
      <c r="L301" s="401"/>
      <c r="M301" s="400"/>
      <c r="N301" s="401"/>
      <c r="O301" s="400"/>
      <c r="P301" s="400"/>
      <c r="Q301" s="398"/>
    </row>
    <row r="302" spans="1:29" ht="23.1" customHeight="1">
      <c r="A302" s="390" t="s">
        <v>822</v>
      </c>
      <c r="B302" s="390" t="s">
        <v>2055</v>
      </c>
      <c r="C302" s="390" t="s">
        <v>499</v>
      </c>
      <c r="D302" s="398" t="s">
        <v>475</v>
      </c>
      <c r="E302" s="398" t="s">
        <v>500</v>
      </c>
      <c r="F302" s="19" t="s">
        <v>258</v>
      </c>
      <c r="G302" s="399">
        <v>1</v>
      </c>
      <c r="H302" s="400"/>
      <c r="I302" s="401"/>
      <c r="J302" s="400"/>
      <c r="K302" s="400"/>
      <c r="L302" s="401"/>
      <c r="M302" s="400"/>
      <c r="N302" s="401"/>
      <c r="O302" s="400"/>
      <c r="P302" s="400"/>
      <c r="Q302" s="398"/>
    </row>
    <row r="303" spans="1:29" ht="23.1" customHeight="1">
      <c r="A303" s="390" t="s">
        <v>826</v>
      </c>
      <c r="B303" s="390" t="s">
        <v>2055</v>
      </c>
      <c r="C303" s="390" t="s">
        <v>508</v>
      </c>
      <c r="D303" s="398" t="s">
        <v>502</v>
      </c>
      <c r="E303" s="398" t="s">
        <v>509</v>
      </c>
      <c r="F303" s="19" t="s">
        <v>258</v>
      </c>
      <c r="G303" s="399">
        <v>7</v>
      </c>
      <c r="H303" s="400"/>
      <c r="I303" s="401"/>
      <c r="J303" s="400"/>
      <c r="K303" s="400"/>
      <c r="L303" s="401"/>
      <c r="M303" s="400"/>
      <c r="N303" s="401"/>
      <c r="O303" s="400"/>
      <c r="P303" s="400"/>
      <c r="Q303" s="398"/>
    </row>
    <row r="304" spans="1:29" ht="23.1" customHeight="1">
      <c r="A304" s="390" t="s">
        <v>828</v>
      </c>
      <c r="B304" s="390" t="s">
        <v>2055</v>
      </c>
      <c r="C304" s="390" t="s">
        <v>512</v>
      </c>
      <c r="D304" s="398" t="s">
        <v>502</v>
      </c>
      <c r="E304" s="398" t="s">
        <v>513</v>
      </c>
      <c r="F304" s="19" t="s">
        <v>258</v>
      </c>
      <c r="G304" s="399">
        <v>10</v>
      </c>
      <c r="H304" s="400"/>
      <c r="I304" s="401"/>
      <c r="J304" s="400"/>
      <c r="K304" s="400"/>
      <c r="L304" s="401"/>
      <c r="M304" s="400"/>
      <c r="N304" s="401"/>
      <c r="O304" s="400"/>
      <c r="P304" s="400"/>
      <c r="Q304" s="398"/>
    </row>
    <row r="305" spans="1:29" ht="23.1" customHeight="1">
      <c r="A305" s="390" t="s">
        <v>829</v>
      </c>
      <c r="B305" s="390" t="s">
        <v>2055</v>
      </c>
      <c r="C305" s="390" t="s">
        <v>514</v>
      </c>
      <c r="D305" s="398" t="s">
        <v>502</v>
      </c>
      <c r="E305" s="398" t="s">
        <v>515</v>
      </c>
      <c r="F305" s="19" t="s">
        <v>258</v>
      </c>
      <c r="G305" s="399">
        <v>1</v>
      </c>
      <c r="H305" s="400"/>
      <c r="I305" s="401"/>
      <c r="J305" s="400"/>
      <c r="K305" s="400"/>
      <c r="L305" s="401"/>
      <c r="M305" s="400"/>
      <c r="N305" s="401"/>
      <c r="O305" s="400"/>
      <c r="P305" s="400"/>
      <c r="Q305" s="398"/>
    </row>
    <row r="306" spans="1:29" ht="23.1" customHeight="1">
      <c r="A306" s="390" t="s">
        <v>833</v>
      </c>
      <c r="B306" s="390" t="s">
        <v>2055</v>
      </c>
      <c r="C306" s="390" t="s">
        <v>522</v>
      </c>
      <c r="D306" s="398" t="s">
        <v>502</v>
      </c>
      <c r="E306" s="398" t="s">
        <v>523</v>
      </c>
      <c r="F306" s="19" t="s">
        <v>258</v>
      </c>
      <c r="G306" s="399">
        <v>2</v>
      </c>
      <c r="H306" s="400"/>
      <c r="I306" s="401"/>
      <c r="J306" s="400"/>
      <c r="K306" s="400"/>
      <c r="L306" s="401"/>
      <c r="M306" s="400"/>
      <c r="N306" s="401"/>
      <c r="O306" s="400"/>
      <c r="P306" s="400"/>
      <c r="Q306" s="398"/>
    </row>
    <row r="307" spans="1:29" ht="23.1" customHeight="1">
      <c r="A307" s="390" t="s">
        <v>835</v>
      </c>
      <c r="B307" s="390" t="s">
        <v>2055</v>
      </c>
      <c r="C307" s="390" t="s">
        <v>526</v>
      </c>
      <c r="D307" s="398" t="s">
        <v>502</v>
      </c>
      <c r="E307" s="398" t="s">
        <v>527</v>
      </c>
      <c r="F307" s="19" t="s">
        <v>258</v>
      </c>
      <c r="G307" s="399">
        <v>10</v>
      </c>
      <c r="H307" s="400"/>
      <c r="I307" s="401"/>
      <c r="J307" s="400"/>
      <c r="K307" s="400"/>
      <c r="L307" s="401"/>
      <c r="M307" s="400"/>
      <c r="N307" s="401"/>
      <c r="O307" s="400"/>
      <c r="P307" s="400"/>
      <c r="Q307" s="398"/>
    </row>
    <row r="308" spans="1:29" ht="23.1" customHeight="1">
      <c r="A308" s="390" t="s">
        <v>836</v>
      </c>
      <c r="B308" s="390" t="s">
        <v>2055</v>
      </c>
      <c r="C308" s="390" t="s">
        <v>528</v>
      </c>
      <c r="D308" s="398" t="s">
        <v>502</v>
      </c>
      <c r="E308" s="398" t="s">
        <v>529</v>
      </c>
      <c r="F308" s="19" t="s">
        <v>258</v>
      </c>
      <c r="G308" s="399">
        <v>2</v>
      </c>
      <c r="H308" s="400"/>
      <c r="I308" s="401"/>
      <c r="J308" s="400"/>
      <c r="K308" s="400"/>
      <c r="L308" s="401"/>
      <c r="M308" s="400"/>
      <c r="N308" s="401"/>
      <c r="O308" s="400"/>
      <c r="P308" s="400"/>
      <c r="Q308" s="398"/>
    </row>
    <row r="309" spans="1:29" ht="23.1" customHeight="1">
      <c r="A309" s="390" t="s">
        <v>1260</v>
      </c>
      <c r="B309" s="390" t="s">
        <v>2055</v>
      </c>
      <c r="C309" s="390" t="s">
        <v>1261</v>
      </c>
      <c r="D309" s="398" t="s">
        <v>193</v>
      </c>
      <c r="E309" s="398" t="s">
        <v>202</v>
      </c>
      <c r="F309" s="19" t="s">
        <v>195</v>
      </c>
      <c r="G309" s="399">
        <v>5</v>
      </c>
      <c r="H309" s="400"/>
      <c r="I309" s="401"/>
      <c r="J309" s="400"/>
      <c r="K309" s="400"/>
      <c r="L309" s="401"/>
      <c r="M309" s="400"/>
      <c r="N309" s="401"/>
      <c r="O309" s="400"/>
      <c r="P309" s="400"/>
      <c r="Q309" s="398"/>
    </row>
    <row r="310" spans="1:29" ht="23.1" customHeight="1">
      <c r="A310" s="390" t="s">
        <v>1263</v>
      </c>
      <c r="B310" s="390" t="s">
        <v>2055</v>
      </c>
      <c r="C310" s="390" t="s">
        <v>1264</v>
      </c>
      <c r="D310" s="398" t="s">
        <v>193</v>
      </c>
      <c r="E310" s="398" t="s">
        <v>205</v>
      </c>
      <c r="F310" s="19" t="s">
        <v>195</v>
      </c>
      <c r="G310" s="399">
        <v>14</v>
      </c>
      <c r="H310" s="400"/>
      <c r="I310" s="401"/>
      <c r="J310" s="400"/>
      <c r="K310" s="400"/>
      <c r="L310" s="401"/>
      <c r="M310" s="400"/>
      <c r="N310" s="401"/>
      <c r="O310" s="400"/>
      <c r="P310" s="400"/>
      <c r="Q310" s="398"/>
    </row>
    <row r="311" spans="1:29" ht="23.1" customHeight="1">
      <c r="A311" s="390" t="s">
        <v>1266</v>
      </c>
      <c r="B311" s="390" t="s">
        <v>2055</v>
      </c>
      <c r="C311" s="390" t="s">
        <v>1267</v>
      </c>
      <c r="D311" s="398" t="s">
        <v>1269</v>
      </c>
      <c r="E311" s="398" t="s">
        <v>1270</v>
      </c>
      <c r="F311" s="19" t="s">
        <v>1161</v>
      </c>
      <c r="G311" s="399">
        <v>1</v>
      </c>
      <c r="H311" s="400"/>
      <c r="I311" s="401"/>
      <c r="J311" s="400"/>
      <c r="K311" s="400"/>
      <c r="L311" s="401"/>
      <c r="M311" s="400"/>
      <c r="N311" s="401"/>
      <c r="O311" s="400"/>
      <c r="P311" s="400"/>
      <c r="Q311" s="398"/>
    </row>
    <row r="312" spans="1:29" ht="23.1" customHeight="1">
      <c r="A312" s="390" t="s">
        <v>1271</v>
      </c>
      <c r="B312" s="390" t="s">
        <v>2055</v>
      </c>
      <c r="C312" s="390" t="s">
        <v>1272</v>
      </c>
      <c r="D312" s="398" t="s">
        <v>1269</v>
      </c>
      <c r="E312" s="398" t="s">
        <v>1274</v>
      </c>
      <c r="F312" s="19" t="s">
        <v>1161</v>
      </c>
      <c r="G312" s="399">
        <v>6</v>
      </c>
      <c r="H312" s="400"/>
      <c r="I312" s="401"/>
      <c r="J312" s="400"/>
      <c r="K312" s="400"/>
      <c r="L312" s="401"/>
      <c r="M312" s="400"/>
      <c r="N312" s="401"/>
      <c r="O312" s="400"/>
      <c r="P312" s="400"/>
      <c r="Q312" s="398"/>
    </row>
    <row r="313" spans="1:29" ht="23.1" customHeight="1">
      <c r="A313" s="390" t="s">
        <v>1288</v>
      </c>
      <c r="B313" s="390" t="s">
        <v>2055</v>
      </c>
      <c r="C313" s="390" t="s">
        <v>1289</v>
      </c>
      <c r="D313" s="398" t="s">
        <v>1278</v>
      </c>
      <c r="E313" s="398" t="s">
        <v>1291</v>
      </c>
      <c r="F313" s="19" t="s">
        <v>1161</v>
      </c>
      <c r="G313" s="399">
        <v>12</v>
      </c>
      <c r="H313" s="400"/>
      <c r="I313" s="401"/>
      <c r="J313" s="400"/>
      <c r="K313" s="400"/>
      <c r="L313" s="401"/>
      <c r="M313" s="400"/>
      <c r="N313" s="401"/>
      <c r="O313" s="400"/>
      <c r="P313" s="400"/>
      <c r="Q313" s="398"/>
    </row>
    <row r="314" spans="1:29" ht="23.1" customHeight="1">
      <c r="A314" s="390" t="s">
        <v>1292</v>
      </c>
      <c r="B314" s="390" t="s">
        <v>2055</v>
      </c>
      <c r="C314" s="390" t="s">
        <v>1293</v>
      </c>
      <c r="D314" s="398" t="s">
        <v>1278</v>
      </c>
      <c r="E314" s="398" t="s">
        <v>1295</v>
      </c>
      <c r="F314" s="19" t="s">
        <v>1161</v>
      </c>
      <c r="G314" s="399">
        <v>17</v>
      </c>
      <c r="H314" s="400"/>
      <c r="I314" s="401"/>
      <c r="J314" s="400"/>
      <c r="K314" s="400"/>
      <c r="L314" s="401"/>
      <c r="M314" s="400"/>
      <c r="N314" s="401"/>
      <c r="O314" s="400"/>
      <c r="P314" s="400"/>
      <c r="Q314" s="398"/>
    </row>
    <row r="315" spans="1:29" ht="23.1" customHeight="1">
      <c r="A315" s="390" t="s">
        <v>1296</v>
      </c>
      <c r="B315" s="390" t="s">
        <v>2055</v>
      </c>
      <c r="C315" s="390" t="s">
        <v>1297</v>
      </c>
      <c r="D315" s="398" t="s">
        <v>1278</v>
      </c>
      <c r="E315" s="398" t="s">
        <v>1299</v>
      </c>
      <c r="F315" s="19" t="s">
        <v>1161</v>
      </c>
      <c r="G315" s="399">
        <v>14</v>
      </c>
      <c r="H315" s="400"/>
      <c r="I315" s="401"/>
      <c r="J315" s="400"/>
      <c r="K315" s="400"/>
      <c r="L315" s="401"/>
      <c r="M315" s="400"/>
      <c r="N315" s="401"/>
      <c r="O315" s="400"/>
      <c r="P315" s="400"/>
      <c r="Q315" s="398"/>
    </row>
    <row r="316" spans="1:29" ht="23.1" customHeight="1">
      <c r="A316" s="390" t="s">
        <v>1321</v>
      </c>
      <c r="B316" s="390" t="s">
        <v>2055</v>
      </c>
      <c r="C316" s="390" t="s">
        <v>1322</v>
      </c>
      <c r="D316" s="398" t="s">
        <v>242</v>
      </c>
      <c r="E316" s="398" t="s">
        <v>243</v>
      </c>
      <c r="F316" s="19" t="s">
        <v>187</v>
      </c>
      <c r="G316" s="399">
        <v>8</v>
      </c>
      <c r="H316" s="400"/>
      <c r="I316" s="401"/>
      <c r="J316" s="400"/>
      <c r="K316" s="400"/>
      <c r="L316" s="401"/>
      <c r="M316" s="400"/>
      <c r="N316" s="401"/>
      <c r="O316" s="400"/>
      <c r="P316" s="400"/>
      <c r="Q316" s="398"/>
    </row>
    <row r="317" spans="1:29" ht="23.1" customHeight="1">
      <c r="A317" s="390" t="s">
        <v>1340</v>
      </c>
      <c r="B317" s="390" t="s">
        <v>2055</v>
      </c>
      <c r="C317" s="390" t="s">
        <v>1341</v>
      </c>
      <c r="D317" s="398" t="s">
        <v>278</v>
      </c>
      <c r="E317" s="398" t="s">
        <v>285</v>
      </c>
      <c r="F317" s="19" t="s">
        <v>139</v>
      </c>
      <c r="G317" s="399">
        <v>32</v>
      </c>
      <c r="H317" s="400"/>
      <c r="I317" s="401"/>
      <c r="J317" s="400"/>
      <c r="K317" s="400"/>
      <c r="L317" s="401"/>
      <c r="M317" s="400"/>
      <c r="N317" s="401"/>
      <c r="O317" s="400"/>
      <c r="P317" s="400"/>
      <c r="Q317" s="398"/>
      <c r="AC317" s="393">
        <f>G317*H317</f>
        <v>0</v>
      </c>
    </row>
    <row r="318" spans="1:29" ht="23.1" customHeight="1">
      <c r="A318" s="390" t="s">
        <v>1343</v>
      </c>
      <c r="B318" s="390" t="s">
        <v>2055</v>
      </c>
      <c r="C318" s="390" t="s">
        <v>1344</v>
      </c>
      <c r="D318" s="398" t="s">
        <v>278</v>
      </c>
      <c r="E318" s="398" t="s">
        <v>287</v>
      </c>
      <c r="F318" s="19" t="s">
        <v>139</v>
      </c>
      <c r="G318" s="399">
        <v>53</v>
      </c>
      <c r="H318" s="400"/>
      <c r="I318" s="401"/>
      <c r="J318" s="400"/>
      <c r="K318" s="400"/>
      <c r="L318" s="401"/>
      <c r="M318" s="400"/>
      <c r="N318" s="401"/>
      <c r="O318" s="400"/>
      <c r="P318" s="400"/>
      <c r="Q318" s="398"/>
      <c r="AC318" s="393">
        <f>G318*H318</f>
        <v>0</v>
      </c>
    </row>
    <row r="319" spans="1:29" ht="23.1" customHeight="1">
      <c r="A319" s="390" t="s">
        <v>1346</v>
      </c>
      <c r="B319" s="390" t="s">
        <v>2055</v>
      </c>
      <c r="C319" s="390" t="s">
        <v>1347</v>
      </c>
      <c r="D319" s="398" t="s">
        <v>278</v>
      </c>
      <c r="E319" s="398" t="s">
        <v>289</v>
      </c>
      <c r="F319" s="19" t="s">
        <v>139</v>
      </c>
      <c r="G319" s="399">
        <v>3</v>
      </c>
      <c r="H319" s="400"/>
      <c r="I319" s="401"/>
      <c r="J319" s="400"/>
      <c r="K319" s="400"/>
      <c r="L319" s="401"/>
      <c r="M319" s="400"/>
      <c r="N319" s="401"/>
      <c r="O319" s="400"/>
      <c r="P319" s="400"/>
      <c r="Q319" s="398"/>
      <c r="AC319" s="393">
        <f>G319*H319</f>
        <v>0</v>
      </c>
    </row>
    <row r="320" spans="1:29" ht="23.1" customHeight="1">
      <c r="A320" s="390" t="s">
        <v>1352</v>
      </c>
      <c r="B320" s="390" t="s">
        <v>2055</v>
      </c>
      <c r="C320" s="390" t="s">
        <v>1353</v>
      </c>
      <c r="D320" s="398" t="s">
        <v>278</v>
      </c>
      <c r="E320" s="398" t="s">
        <v>293</v>
      </c>
      <c r="F320" s="19" t="s">
        <v>139</v>
      </c>
      <c r="G320" s="399">
        <v>73</v>
      </c>
      <c r="H320" s="400"/>
      <c r="I320" s="401"/>
      <c r="J320" s="400"/>
      <c r="K320" s="400"/>
      <c r="L320" s="401"/>
      <c r="M320" s="400"/>
      <c r="N320" s="401"/>
      <c r="O320" s="400"/>
      <c r="P320" s="400"/>
      <c r="Q320" s="398"/>
      <c r="AC320" s="393">
        <f>G320*H320</f>
        <v>0</v>
      </c>
    </row>
    <row r="321" spans="1:29" ht="23.1" customHeight="1">
      <c r="A321" s="390" t="s">
        <v>1358</v>
      </c>
      <c r="B321" s="390" t="s">
        <v>2055</v>
      </c>
      <c r="C321" s="390" t="s">
        <v>1359</v>
      </c>
      <c r="D321" s="398" t="s">
        <v>303</v>
      </c>
      <c r="E321" s="398" t="s">
        <v>1361</v>
      </c>
      <c r="F321" s="19" t="s">
        <v>139</v>
      </c>
      <c r="G321" s="399">
        <v>61</v>
      </c>
      <c r="H321" s="400"/>
      <c r="I321" s="401"/>
      <c r="J321" s="400"/>
      <c r="K321" s="400"/>
      <c r="L321" s="401"/>
      <c r="M321" s="400"/>
      <c r="N321" s="401"/>
      <c r="O321" s="400"/>
      <c r="P321" s="400"/>
      <c r="Q321" s="398"/>
    </row>
    <row r="322" spans="1:29" ht="23.1" customHeight="1">
      <c r="A322" s="390" t="s">
        <v>1362</v>
      </c>
      <c r="B322" s="390" t="s">
        <v>2055</v>
      </c>
      <c r="C322" s="390" t="s">
        <v>1363</v>
      </c>
      <c r="D322" s="398" t="s">
        <v>303</v>
      </c>
      <c r="E322" s="398" t="s">
        <v>1365</v>
      </c>
      <c r="F322" s="19" t="s">
        <v>139</v>
      </c>
      <c r="G322" s="399">
        <v>148</v>
      </c>
      <c r="H322" s="400"/>
      <c r="I322" s="401"/>
      <c r="J322" s="400"/>
      <c r="K322" s="400"/>
      <c r="L322" s="401"/>
      <c r="M322" s="400"/>
      <c r="N322" s="401"/>
      <c r="O322" s="400"/>
      <c r="P322" s="400"/>
      <c r="Q322" s="398"/>
    </row>
    <row r="323" spans="1:29" ht="23.1" customHeight="1">
      <c r="A323" s="390" t="s">
        <v>1366</v>
      </c>
      <c r="B323" s="390" t="s">
        <v>2055</v>
      </c>
      <c r="C323" s="390" t="s">
        <v>1367</v>
      </c>
      <c r="D323" s="398" t="s">
        <v>303</v>
      </c>
      <c r="E323" s="398" t="s">
        <v>1369</v>
      </c>
      <c r="F323" s="19" t="s">
        <v>139</v>
      </c>
      <c r="G323" s="399">
        <v>12</v>
      </c>
      <c r="H323" s="400"/>
      <c r="I323" s="401"/>
      <c r="J323" s="400"/>
      <c r="K323" s="400"/>
      <c r="L323" s="401"/>
      <c r="M323" s="400"/>
      <c r="N323" s="401"/>
      <c r="O323" s="400"/>
      <c r="P323" s="400"/>
      <c r="Q323" s="398"/>
    </row>
    <row r="324" spans="1:29" ht="23.1" customHeight="1">
      <c r="A324" s="390" t="s">
        <v>1377</v>
      </c>
      <c r="B324" s="390" t="s">
        <v>2055</v>
      </c>
      <c r="C324" s="390" t="s">
        <v>1378</v>
      </c>
      <c r="D324" s="398" t="s">
        <v>586</v>
      </c>
      <c r="E324" s="398" t="s">
        <v>588</v>
      </c>
      <c r="F324" s="19" t="s">
        <v>139</v>
      </c>
      <c r="G324" s="399">
        <v>290</v>
      </c>
      <c r="H324" s="400"/>
      <c r="I324" s="401"/>
      <c r="J324" s="400"/>
      <c r="K324" s="400"/>
      <c r="L324" s="401"/>
      <c r="M324" s="400"/>
      <c r="N324" s="401"/>
      <c r="O324" s="400"/>
      <c r="P324" s="400"/>
      <c r="Q324" s="398"/>
      <c r="AC324" s="393">
        <f>G324*H324</f>
        <v>0</v>
      </c>
    </row>
    <row r="325" spans="1:29" ht="23.1" customHeight="1">
      <c r="A325" s="390" t="s">
        <v>1387</v>
      </c>
      <c r="B325" s="390" t="s">
        <v>2055</v>
      </c>
      <c r="C325" s="390" t="s">
        <v>1388</v>
      </c>
      <c r="D325" s="398" t="s">
        <v>303</v>
      </c>
      <c r="E325" s="398" t="s">
        <v>1390</v>
      </c>
      <c r="F325" s="19" t="s">
        <v>139</v>
      </c>
      <c r="G325" s="399">
        <v>95</v>
      </c>
      <c r="H325" s="400"/>
      <c r="I325" s="401"/>
      <c r="J325" s="400"/>
      <c r="K325" s="400"/>
      <c r="L325" s="401"/>
      <c r="M325" s="400"/>
      <c r="N325" s="401"/>
      <c r="O325" s="400"/>
      <c r="P325" s="400"/>
      <c r="Q325" s="398"/>
    </row>
    <row r="326" spans="1:29" ht="23.1" customHeight="1">
      <c r="A326" s="390" t="s">
        <v>1391</v>
      </c>
      <c r="B326" s="390" t="s">
        <v>2055</v>
      </c>
      <c r="C326" s="390" t="s">
        <v>1392</v>
      </c>
      <c r="D326" s="398" t="s">
        <v>586</v>
      </c>
      <c r="E326" s="398" t="s">
        <v>590</v>
      </c>
      <c r="F326" s="19" t="s">
        <v>139</v>
      </c>
      <c r="G326" s="399">
        <v>402</v>
      </c>
      <c r="H326" s="400"/>
      <c r="I326" s="401"/>
      <c r="J326" s="400"/>
      <c r="K326" s="400"/>
      <c r="L326" s="401"/>
      <c r="M326" s="400"/>
      <c r="N326" s="401"/>
      <c r="O326" s="400"/>
      <c r="P326" s="400"/>
      <c r="Q326" s="398"/>
      <c r="AC326" s="393">
        <f>G326*H326</f>
        <v>0</v>
      </c>
    </row>
    <row r="327" spans="1:29" ht="23.1" customHeight="1">
      <c r="A327" s="390" t="s">
        <v>1415</v>
      </c>
      <c r="B327" s="390" t="s">
        <v>2055</v>
      </c>
      <c r="C327" s="390" t="s">
        <v>1416</v>
      </c>
      <c r="D327" s="398" t="s">
        <v>303</v>
      </c>
      <c r="E327" s="398" t="s">
        <v>327</v>
      </c>
      <c r="F327" s="19" t="s">
        <v>139</v>
      </c>
      <c r="G327" s="399">
        <v>32</v>
      </c>
      <c r="H327" s="400"/>
      <c r="I327" s="401"/>
      <c r="J327" s="400"/>
      <c r="K327" s="400"/>
      <c r="L327" s="401"/>
      <c r="M327" s="400"/>
      <c r="N327" s="401"/>
      <c r="O327" s="400"/>
      <c r="P327" s="400"/>
      <c r="Q327" s="398"/>
      <c r="AC327" s="393">
        <f>G327*H327</f>
        <v>0</v>
      </c>
    </row>
    <row r="328" spans="1:29" ht="23.1" customHeight="1">
      <c r="A328" s="390" t="s">
        <v>1430</v>
      </c>
      <c r="B328" s="390" t="s">
        <v>2055</v>
      </c>
      <c r="C328" s="390" t="s">
        <v>1431</v>
      </c>
      <c r="D328" s="398" t="s">
        <v>389</v>
      </c>
      <c r="E328" s="398" t="s">
        <v>390</v>
      </c>
      <c r="F328" s="19" t="s">
        <v>187</v>
      </c>
      <c r="G328" s="399">
        <v>8</v>
      </c>
      <c r="H328" s="400"/>
      <c r="I328" s="401"/>
      <c r="J328" s="400"/>
      <c r="K328" s="400"/>
      <c r="L328" s="401"/>
      <c r="M328" s="400"/>
      <c r="N328" s="401"/>
      <c r="O328" s="400"/>
      <c r="P328" s="400"/>
      <c r="Q328" s="398"/>
    </row>
    <row r="329" spans="1:29" ht="23.1" customHeight="1">
      <c r="A329" s="390" t="s">
        <v>1436</v>
      </c>
      <c r="B329" s="390" t="s">
        <v>2055</v>
      </c>
      <c r="C329" s="390" t="s">
        <v>1437</v>
      </c>
      <c r="D329" s="398" t="s">
        <v>389</v>
      </c>
      <c r="E329" s="398" t="s">
        <v>396</v>
      </c>
      <c r="F329" s="19" t="s">
        <v>187</v>
      </c>
      <c r="G329" s="399">
        <v>8</v>
      </c>
      <c r="H329" s="400"/>
      <c r="I329" s="401"/>
      <c r="J329" s="400"/>
      <c r="K329" s="400"/>
      <c r="L329" s="401"/>
      <c r="M329" s="400"/>
      <c r="N329" s="401"/>
      <c r="O329" s="400"/>
      <c r="P329" s="400"/>
      <c r="Q329" s="398"/>
    </row>
    <row r="330" spans="1:29" ht="23.1" customHeight="1">
      <c r="A330" s="390" t="s">
        <v>1439</v>
      </c>
      <c r="B330" s="390" t="s">
        <v>2055</v>
      </c>
      <c r="C330" s="390" t="s">
        <v>1440</v>
      </c>
      <c r="D330" s="398" t="s">
        <v>389</v>
      </c>
      <c r="E330" s="398" t="s">
        <v>398</v>
      </c>
      <c r="F330" s="19" t="s">
        <v>187</v>
      </c>
      <c r="G330" s="399">
        <v>8</v>
      </c>
      <c r="H330" s="400"/>
      <c r="I330" s="401"/>
      <c r="J330" s="400"/>
      <c r="K330" s="400"/>
      <c r="L330" s="401"/>
      <c r="M330" s="400"/>
      <c r="N330" s="401"/>
      <c r="O330" s="400"/>
      <c r="P330" s="400"/>
      <c r="Q330" s="398"/>
    </row>
    <row r="331" spans="1:29" ht="23.1" customHeight="1">
      <c r="A331" s="390" t="s">
        <v>1445</v>
      </c>
      <c r="B331" s="390" t="s">
        <v>2055</v>
      </c>
      <c r="C331" s="390" t="s">
        <v>1446</v>
      </c>
      <c r="D331" s="398" t="s">
        <v>400</v>
      </c>
      <c r="E331" s="398" t="s">
        <v>403</v>
      </c>
      <c r="F331" s="19" t="s">
        <v>187</v>
      </c>
      <c r="G331" s="399">
        <v>8</v>
      </c>
      <c r="H331" s="400"/>
      <c r="I331" s="401"/>
      <c r="J331" s="400"/>
      <c r="K331" s="400"/>
      <c r="L331" s="401"/>
      <c r="M331" s="400"/>
      <c r="N331" s="401"/>
      <c r="O331" s="400"/>
      <c r="P331" s="400"/>
      <c r="Q331" s="398"/>
    </row>
    <row r="332" spans="1:29" ht="23.1" customHeight="1">
      <c r="A332" s="390" t="s">
        <v>1448</v>
      </c>
      <c r="B332" s="390" t="s">
        <v>2055</v>
      </c>
      <c r="C332" s="390" t="s">
        <v>1449</v>
      </c>
      <c r="D332" s="398" t="s">
        <v>400</v>
      </c>
      <c r="E332" s="398" t="s">
        <v>405</v>
      </c>
      <c r="F332" s="19" t="s">
        <v>187</v>
      </c>
      <c r="G332" s="399">
        <v>8</v>
      </c>
      <c r="H332" s="400"/>
      <c r="I332" s="401"/>
      <c r="J332" s="400"/>
      <c r="K332" s="400"/>
      <c r="L332" s="401"/>
      <c r="M332" s="400"/>
      <c r="N332" s="401"/>
      <c r="O332" s="400"/>
      <c r="P332" s="400"/>
      <c r="Q332" s="398"/>
    </row>
    <row r="333" spans="1:29" ht="23.1" customHeight="1">
      <c r="A333" s="390" t="s">
        <v>1451</v>
      </c>
      <c r="B333" s="390" t="s">
        <v>2055</v>
      </c>
      <c r="C333" s="390" t="s">
        <v>1452</v>
      </c>
      <c r="D333" s="398" t="s">
        <v>466</v>
      </c>
      <c r="E333" s="398" t="s">
        <v>394</v>
      </c>
      <c r="F333" s="19" t="s">
        <v>187</v>
      </c>
      <c r="G333" s="399">
        <v>2</v>
      </c>
      <c r="H333" s="400"/>
      <c r="I333" s="401"/>
      <c r="J333" s="400"/>
      <c r="K333" s="400"/>
      <c r="L333" s="401"/>
      <c r="M333" s="400"/>
      <c r="N333" s="401"/>
      <c r="O333" s="400"/>
      <c r="P333" s="400"/>
      <c r="Q333" s="398"/>
    </row>
    <row r="334" spans="1:29" ht="23.1" customHeight="1">
      <c r="A334" s="390" t="s">
        <v>1457</v>
      </c>
      <c r="B334" s="390" t="s">
        <v>2055</v>
      </c>
      <c r="C334" s="390" t="s">
        <v>1458</v>
      </c>
      <c r="D334" s="398" t="s">
        <v>470</v>
      </c>
      <c r="E334" s="398" t="s">
        <v>401</v>
      </c>
      <c r="F334" s="19" t="s">
        <v>187</v>
      </c>
      <c r="G334" s="399">
        <v>4</v>
      </c>
      <c r="H334" s="400"/>
      <c r="I334" s="401"/>
      <c r="J334" s="400"/>
      <c r="K334" s="400"/>
      <c r="L334" s="401"/>
      <c r="M334" s="400"/>
      <c r="N334" s="401"/>
      <c r="O334" s="400"/>
      <c r="P334" s="400"/>
      <c r="Q334" s="398"/>
    </row>
    <row r="335" spans="1:29" ht="23.1" customHeight="1">
      <c r="A335" s="390" t="s">
        <v>1460</v>
      </c>
      <c r="B335" s="390" t="s">
        <v>2055</v>
      </c>
      <c r="C335" s="390" t="s">
        <v>1461</v>
      </c>
      <c r="D335" s="398" t="s">
        <v>470</v>
      </c>
      <c r="E335" s="398" t="s">
        <v>405</v>
      </c>
      <c r="F335" s="19" t="s">
        <v>187</v>
      </c>
      <c r="G335" s="399">
        <v>2</v>
      </c>
      <c r="H335" s="400"/>
      <c r="I335" s="401"/>
      <c r="J335" s="400"/>
      <c r="K335" s="400"/>
      <c r="L335" s="401"/>
      <c r="M335" s="400"/>
      <c r="N335" s="401"/>
      <c r="O335" s="400"/>
      <c r="P335" s="400"/>
      <c r="Q335" s="398"/>
    </row>
    <row r="336" spans="1:29" ht="23.1" customHeight="1">
      <c r="A336" s="390" t="s">
        <v>1133</v>
      </c>
      <c r="B336" s="390" t="s">
        <v>2055</v>
      </c>
      <c r="C336" s="390" t="s">
        <v>1134</v>
      </c>
      <c r="D336" s="398" t="s">
        <v>1136</v>
      </c>
      <c r="E336" s="398" t="s">
        <v>1137</v>
      </c>
      <c r="F336" s="19" t="s">
        <v>654</v>
      </c>
      <c r="G336" s="399">
        <v>71.662499999999994</v>
      </c>
      <c r="H336" s="400"/>
      <c r="I336" s="401"/>
      <c r="J336" s="400"/>
      <c r="K336" s="400"/>
      <c r="L336" s="401"/>
      <c r="M336" s="400"/>
      <c r="N336" s="401"/>
      <c r="O336" s="400"/>
      <c r="P336" s="400"/>
      <c r="Q336" s="398"/>
    </row>
    <row r="337" spans="1:31" ht="23.1" customHeight="1">
      <c r="A337" s="390" t="s">
        <v>1138</v>
      </c>
      <c r="B337" s="390" t="s">
        <v>2055</v>
      </c>
      <c r="C337" s="390" t="s">
        <v>1139</v>
      </c>
      <c r="D337" s="398" t="s">
        <v>1141</v>
      </c>
      <c r="E337" s="398" t="s">
        <v>1137</v>
      </c>
      <c r="F337" s="19" t="s">
        <v>654</v>
      </c>
      <c r="G337" s="399">
        <v>71.662499999999994</v>
      </c>
      <c r="H337" s="400"/>
      <c r="I337" s="401"/>
      <c r="J337" s="400"/>
      <c r="K337" s="400"/>
      <c r="L337" s="401"/>
      <c r="M337" s="400"/>
      <c r="N337" s="401"/>
      <c r="O337" s="400"/>
      <c r="P337" s="400"/>
      <c r="Q337" s="398"/>
    </row>
    <row r="338" spans="1:31" ht="23.1" customHeight="1">
      <c r="A338" s="390" t="s">
        <v>1142</v>
      </c>
      <c r="B338" s="390" t="s">
        <v>2055</v>
      </c>
      <c r="C338" s="390" t="s">
        <v>1143</v>
      </c>
      <c r="D338" s="398" t="s">
        <v>432</v>
      </c>
      <c r="E338" s="398" t="s">
        <v>433</v>
      </c>
      <c r="F338" s="19" t="s">
        <v>139</v>
      </c>
      <c r="G338" s="399">
        <v>137</v>
      </c>
      <c r="H338" s="400"/>
      <c r="I338" s="401"/>
      <c r="J338" s="400"/>
      <c r="K338" s="400"/>
      <c r="L338" s="401"/>
      <c r="M338" s="400"/>
      <c r="N338" s="401"/>
      <c r="O338" s="400"/>
      <c r="P338" s="400"/>
      <c r="Q338" s="398"/>
    </row>
    <row r="339" spans="1:31" ht="23.1" customHeight="1">
      <c r="A339" s="390" t="s">
        <v>1156</v>
      </c>
      <c r="B339" s="390" t="s">
        <v>2055</v>
      </c>
      <c r="C339" s="390" t="s">
        <v>1157</v>
      </c>
      <c r="D339" s="398" t="s">
        <v>1159</v>
      </c>
      <c r="E339" s="398" t="s">
        <v>1160</v>
      </c>
      <c r="F339" s="19" t="s">
        <v>1161</v>
      </c>
      <c r="G339" s="399">
        <v>5</v>
      </c>
      <c r="H339" s="400"/>
      <c r="I339" s="401"/>
      <c r="J339" s="400"/>
      <c r="K339" s="400"/>
      <c r="L339" s="401"/>
      <c r="M339" s="400"/>
      <c r="N339" s="401"/>
      <c r="O339" s="400"/>
      <c r="P339" s="400"/>
      <c r="Q339" s="398"/>
    </row>
    <row r="340" spans="1:31" ht="23.1" customHeight="1">
      <c r="A340" s="390" t="s">
        <v>1162</v>
      </c>
      <c r="B340" s="390" t="s">
        <v>2055</v>
      </c>
      <c r="C340" s="390" t="s">
        <v>1163</v>
      </c>
      <c r="D340" s="398" t="s">
        <v>1165</v>
      </c>
      <c r="E340" s="398" t="s">
        <v>1166</v>
      </c>
      <c r="F340" s="19" t="s">
        <v>1161</v>
      </c>
      <c r="G340" s="399">
        <v>2</v>
      </c>
      <c r="H340" s="400"/>
      <c r="I340" s="401"/>
      <c r="J340" s="400"/>
      <c r="K340" s="400"/>
      <c r="L340" s="401"/>
      <c r="M340" s="400"/>
      <c r="N340" s="401"/>
      <c r="O340" s="400"/>
      <c r="P340" s="400"/>
      <c r="Q340" s="398"/>
    </row>
    <row r="341" spans="1:31" ht="23.1" customHeight="1">
      <c r="A341" s="390" t="s">
        <v>1556</v>
      </c>
      <c r="B341" s="390" t="s">
        <v>2055</v>
      </c>
      <c r="C341" s="390" t="s">
        <v>1557</v>
      </c>
      <c r="D341" s="398" t="s">
        <v>553</v>
      </c>
      <c r="E341" s="398" t="s">
        <v>554</v>
      </c>
      <c r="F341" s="19" t="s">
        <v>455</v>
      </c>
      <c r="G341" s="399">
        <v>1</v>
      </c>
      <c r="H341" s="400"/>
      <c r="I341" s="401"/>
      <c r="J341" s="400"/>
      <c r="K341" s="400"/>
      <c r="L341" s="401"/>
      <c r="M341" s="400"/>
      <c r="N341" s="401"/>
      <c r="O341" s="400"/>
      <c r="P341" s="400"/>
      <c r="Q341" s="398"/>
    </row>
    <row r="342" spans="1:31" ht="23.1" customHeight="1">
      <c r="A342" s="390" t="s">
        <v>1562</v>
      </c>
      <c r="B342" s="390" t="s">
        <v>2055</v>
      </c>
      <c r="C342" s="390" t="s">
        <v>1563</v>
      </c>
      <c r="D342" s="398" t="s">
        <v>553</v>
      </c>
      <c r="E342" s="398" t="s">
        <v>557</v>
      </c>
      <c r="F342" s="19" t="s">
        <v>455</v>
      </c>
      <c r="G342" s="399">
        <v>1</v>
      </c>
      <c r="H342" s="400"/>
      <c r="I342" s="401"/>
      <c r="J342" s="400"/>
      <c r="K342" s="400"/>
      <c r="L342" s="401"/>
      <c r="M342" s="400"/>
      <c r="N342" s="401"/>
      <c r="O342" s="400"/>
      <c r="P342" s="400"/>
      <c r="Q342" s="398"/>
    </row>
    <row r="343" spans="1:31" ht="23.1" customHeight="1">
      <c r="A343" s="390" t="s">
        <v>1574</v>
      </c>
      <c r="B343" s="390" t="s">
        <v>2055</v>
      </c>
      <c r="C343" s="390" t="s">
        <v>1575</v>
      </c>
      <c r="D343" s="398" t="s">
        <v>553</v>
      </c>
      <c r="E343" s="398" t="s">
        <v>561</v>
      </c>
      <c r="F343" s="19" t="s">
        <v>455</v>
      </c>
      <c r="G343" s="399">
        <v>1</v>
      </c>
      <c r="H343" s="400"/>
      <c r="I343" s="401"/>
      <c r="J343" s="400"/>
      <c r="K343" s="400"/>
      <c r="L343" s="401"/>
      <c r="M343" s="400"/>
      <c r="N343" s="401"/>
      <c r="O343" s="400"/>
      <c r="P343" s="400"/>
      <c r="Q343" s="398"/>
    </row>
    <row r="344" spans="1:31" ht="23.1" customHeight="1">
      <c r="A344" s="390" t="s">
        <v>1577</v>
      </c>
      <c r="B344" s="390" t="s">
        <v>2055</v>
      </c>
      <c r="C344" s="390" t="s">
        <v>1578</v>
      </c>
      <c r="D344" s="398" t="s">
        <v>553</v>
      </c>
      <c r="E344" s="398" t="s">
        <v>562</v>
      </c>
      <c r="F344" s="19" t="s">
        <v>455</v>
      </c>
      <c r="G344" s="399">
        <v>1</v>
      </c>
      <c r="H344" s="400"/>
      <c r="I344" s="401"/>
      <c r="J344" s="400"/>
      <c r="K344" s="400"/>
      <c r="L344" s="401"/>
      <c r="M344" s="400"/>
      <c r="N344" s="401"/>
      <c r="O344" s="400"/>
      <c r="P344" s="400"/>
      <c r="Q344" s="398"/>
    </row>
    <row r="345" spans="1:31" ht="23.1" customHeight="1">
      <c r="A345" s="390" t="s">
        <v>1583</v>
      </c>
      <c r="B345" s="390" t="s">
        <v>2055</v>
      </c>
      <c r="C345" s="390" t="s">
        <v>1584</v>
      </c>
      <c r="D345" s="398" t="s">
        <v>553</v>
      </c>
      <c r="E345" s="398" t="s">
        <v>564</v>
      </c>
      <c r="F345" s="19" t="s">
        <v>455</v>
      </c>
      <c r="G345" s="399">
        <v>1</v>
      </c>
      <c r="H345" s="400"/>
      <c r="I345" s="401"/>
      <c r="J345" s="400"/>
      <c r="K345" s="400"/>
      <c r="L345" s="401"/>
      <c r="M345" s="400"/>
      <c r="N345" s="401"/>
      <c r="O345" s="400"/>
      <c r="P345" s="400"/>
      <c r="Q345" s="398"/>
    </row>
    <row r="346" spans="1:31" ht="23.1" customHeight="1">
      <c r="A346" s="390" t="s">
        <v>1586</v>
      </c>
      <c r="B346" s="390" t="s">
        <v>2055</v>
      </c>
      <c r="C346" s="390" t="s">
        <v>1587</v>
      </c>
      <c r="D346" s="398" t="s">
        <v>553</v>
      </c>
      <c r="E346" s="398" t="s">
        <v>565</v>
      </c>
      <c r="F346" s="19" t="s">
        <v>455</v>
      </c>
      <c r="G346" s="399">
        <v>1</v>
      </c>
      <c r="H346" s="400"/>
      <c r="I346" s="401"/>
      <c r="J346" s="400"/>
      <c r="K346" s="400"/>
      <c r="L346" s="401"/>
      <c r="M346" s="400"/>
      <c r="N346" s="401"/>
      <c r="O346" s="400"/>
      <c r="P346" s="400"/>
      <c r="Q346" s="398"/>
    </row>
    <row r="347" spans="1:31" ht="23.1" customHeight="1">
      <c r="D347" s="398"/>
      <c r="E347" s="398"/>
      <c r="F347" s="19"/>
      <c r="G347" s="399"/>
      <c r="H347" s="400"/>
      <c r="I347" s="401"/>
      <c r="J347" s="400"/>
      <c r="K347" s="400"/>
      <c r="L347" s="401"/>
      <c r="M347" s="400"/>
      <c r="N347" s="401"/>
      <c r="O347" s="400"/>
      <c r="P347" s="400"/>
      <c r="Q347" s="398"/>
      <c r="AE347" s="393">
        <f>TRUNC(SUM(AE290:AE346))</f>
        <v>0</v>
      </c>
    </row>
    <row r="348" spans="1:31" ht="23.1" customHeight="1">
      <c r="D348" s="398"/>
      <c r="E348" s="398"/>
      <c r="F348" s="19"/>
      <c r="G348" s="399"/>
      <c r="H348" s="400"/>
      <c r="I348" s="401"/>
      <c r="J348" s="400"/>
      <c r="K348" s="400"/>
      <c r="L348" s="401"/>
      <c r="M348" s="400"/>
      <c r="N348" s="401"/>
      <c r="O348" s="400"/>
      <c r="P348" s="400"/>
      <c r="Q348" s="398"/>
    </row>
    <row r="349" spans="1:31" ht="23.1" customHeight="1">
      <c r="D349" s="398"/>
      <c r="E349" s="398"/>
      <c r="F349" s="19"/>
      <c r="G349" s="399"/>
      <c r="H349" s="400"/>
      <c r="I349" s="401"/>
      <c r="J349" s="400"/>
      <c r="K349" s="400"/>
      <c r="L349" s="401"/>
      <c r="M349" s="400"/>
      <c r="N349" s="401"/>
      <c r="O349" s="400"/>
      <c r="P349" s="400"/>
      <c r="Q349" s="398"/>
    </row>
    <row r="350" spans="1:31" ht="23.1" customHeight="1">
      <c r="D350" s="398"/>
      <c r="E350" s="398"/>
      <c r="F350" s="19"/>
      <c r="G350" s="399"/>
      <c r="H350" s="400"/>
      <c r="I350" s="401"/>
      <c r="J350" s="400"/>
      <c r="K350" s="400"/>
      <c r="L350" s="401"/>
      <c r="M350" s="400"/>
      <c r="N350" s="401"/>
      <c r="O350" s="400"/>
      <c r="P350" s="400"/>
      <c r="Q350" s="398"/>
    </row>
    <row r="351" spans="1:31" ht="23.1" customHeight="1">
      <c r="D351" s="398"/>
      <c r="E351" s="398"/>
      <c r="F351" s="19"/>
      <c r="G351" s="399"/>
      <c r="H351" s="400"/>
      <c r="I351" s="401"/>
      <c r="J351" s="400"/>
      <c r="K351" s="400"/>
      <c r="L351" s="401"/>
      <c r="M351" s="400"/>
      <c r="N351" s="401"/>
      <c r="O351" s="400"/>
      <c r="P351" s="400"/>
      <c r="Q351" s="398"/>
    </row>
    <row r="352" spans="1:31" ht="23.1" customHeight="1">
      <c r="D352" s="398"/>
      <c r="E352" s="398"/>
      <c r="F352" s="19"/>
      <c r="G352" s="399"/>
      <c r="H352" s="400"/>
      <c r="I352" s="401"/>
      <c r="J352" s="400"/>
      <c r="K352" s="400"/>
      <c r="L352" s="401"/>
      <c r="M352" s="400"/>
      <c r="N352" s="401"/>
      <c r="O352" s="400"/>
      <c r="P352" s="400"/>
      <c r="Q352" s="398"/>
    </row>
    <row r="353" spans="2:17" ht="23.1" customHeight="1">
      <c r="D353" s="398"/>
      <c r="E353" s="398"/>
      <c r="F353" s="19"/>
      <c r="G353" s="399"/>
      <c r="H353" s="400"/>
      <c r="I353" s="401"/>
      <c r="J353" s="400"/>
      <c r="K353" s="400"/>
      <c r="L353" s="401"/>
      <c r="M353" s="400"/>
      <c r="N353" s="401"/>
      <c r="O353" s="400"/>
      <c r="P353" s="400"/>
      <c r="Q353" s="398"/>
    </row>
    <row r="354" spans="2:17" ht="23.1" customHeight="1">
      <c r="D354" s="398"/>
      <c r="E354" s="398"/>
      <c r="F354" s="19"/>
      <c r="G354" s="399"/>
      <c r="H354" s="400"/>
      <c r="I354" s="401"/>
      <c r="J354" s="400"/>
      <c r="K354" s="400"/>
      <c r="L354" s="401"/>
      <c r="M354" s="400"/>
      <c r="N354" s="401"/>
      <c r="O354" s="400"/>
      <c r="P354" s="400"/>
      <c r="Q354" s="398"/>
    </row>
    <row r="355" spans="2:17" ht="23.1" customHeight="1">
      <c r="D355" s="398"/>
      <c r="E355" s="398"/>
      <c r="F355" s="19"/>
      <c r="G355" s="399"/>
      <c r="H355" s="400"/>
      <c r="I355" s="401"/>
      <c r="J355" s="400"/>
      <c r="K355" s="400"/>
      <c r="L355" s="401"/>
      <c r="M355" s="400"/>
      <c r="N355" s="401"/>
      <c r="O355" s="400"/>
      <c r="P355" s="400"/>
      <c r="Q355" s="398"/>
    </row>
    <row r="356" spans="2:17" ht="23.1" customHeight="1">
      <c r="D356" s="398"/>
      <c r="E356" s="398"/>
      <c r="F356" s="19"/>
      <c r="G356" s="399"/>
      <c r="H356" s="400"/>
      <c r="I356" s="401"/>
      <c r="J356" s="400"/>
      <c r="K356" s="400"/>
      <c r="L356" s="401"/>
      <c r="M356" s="400"/>
      <c r="N356" s="401"/>
      <c r="O356" s="400"/>
      <c r="P356" s="400"/>
      <c r="Q356" s="398"/>
    </row>
    <row r="357" spans="2:17" ht="23.1" customHeight="1">
      <c r="D357" s="398"/>
      <c r="E357" s="398"/>
      <c r="F357" s="19"/>
      <c r="G357" s="399"/>
      <c r="H357" s="400"/>
      <c r="I357" s="401"/>
      <c r="J357" s="400"/>
      <c r="K357" s="400"/>
      <c r="L357" s="401"/>
      <c r="M357" s="400"/>
      <c r="N357" s="401"/>
      <c r="O357" s="400"/>
      <c r="P357" s="400"/>
      <c r="Q357" s="398"/>
    </row>
    <row r="358" spans="2:17" ht="23.1" customHeight="1">
      <c r="D358" s="398"/>
      <c r="E358" s="398"/>
      <c r="F358" s="19"/>
      <c r="G358" s="399"/>
      <c r="H358" s="400"/>
      <c r="I358" s="401"/>
      <c r="J358" s="400"/>
      <c r="K358" s="400"/>
      <c r="L358" s="401"/>
      <c r="M358" s="400"/>
      <c r="N358" s="401"/>
      <c r="O358" s="400"/>
      <c r="P358" s="400"/>
      <c r="Q358" s="398"/>
    </row>
    <row r="359" spans="2:17" ht="23.1" customHeight="1">
      <c r="D359" s="398"/>
      <c r="E359" s="398"/>
      <c r="F359" s="19"/>
      <c r="G359" s="399"/>
      <c r="H359" s="400"/>
      <c r="I359" s="401"/>
      <c r="J359" s="400"/>
      <c r="K359" s="400"/>
      <c r="L359" s="401"/>
      <c r="M359" s="400"/>
      <c r="N359" s="401"/>
      <c r="O359" s="400"/>
      <c r="P359" s="400"/>
      <c r="Q359" s="398"/>
    </row>
    <row r="360" spans="2:17" ht="23.1" customHeight="1">
      <c r="D360" s="398"/>
      <c r="E360" s="398"/>
      <c r="F360" s="19"/>
      <c r="G360" s="399"/>
      <c r="H360" s="400"/>
      <c r="I360" s="401"/>
      <c r="J360" s="400"/>
      <c r="K360" s="400"/>
      <c r="L360" s="401"/>
      <c r="M360" s="400"/>
      <c r="N360" s="401"/>
      <c r="O360" s="400"/>
      <c r="P360" s="400"/>
      <c r="Q360" s="398"/>
    </row>
    <row r="361" spans="2:17" ht="23.1" customHeight="1">
      <c r="D361" s="398"/>
      <c r="E361" s="398"/>
      <c r="F361" s="19"/>
      <c r="G361" s="399"/>
      <c r="H361" s="400"/>
      <c r="I361" s="401"/>
      <c r="J361" s="400"/>
      <c r="K361" s="400"/>
      <c r="L361" s="401"/>
      <c r="M361" s="400"/>
      <c r="N361" s="401"/>
      <c r="O361" s="400"/>
      <c r="P361" s="400"/>
      <c r="Q361" s="398"/>
    </row>
    <row r="362" spans="2:17" ht="23.1" customHeight="1">
      <c r="D362" s="398"/>
      <c r="E362" s="398"/>
      <c r="F362" s="19"/>
      <c r="G362" s="399"/>
      <c r="H362" s="400"/>
      <c r="I362" s="401"/>
      <c r="J362" s="400"/>
      <c r="K362" s="400"/>
      <c r="L362" s="401"/>
      <c r="M362" s="400"/>
      <c r="N362" s="401"/>
      <c r="O362" s="400"/>
      <c r="P362" s="400"/>
      <c r="Q362" s="398"/>
    </row>
    <row r="363" spans="2:17" ht="23.1" customHeight="1">
      <c r="D363" s="398"/>
      <c r="E363" s="398"/>
      <c r="F363" s="19"/>
      <c r="G363" s="399"/>
      <c r="H363" s="400"/>
      <c r="I363" s="401"/>
      <c r="J363" s="400"/>
      <c r="K363" s="400"/>
      <c r="L363" s="401"/>
      <c r="M363" s="400"/>
      <c r="N363" s="401"/>
      <c r="O363" s="400"/>
      <c r="P363" s="400"/>
      <c r="Q363" s="398"/>
    </row>
    <row r="364" spans="2:17" ht="23.1" customHeight="1">
      <c r="D364" s="398"/>
      <c r="E364" s="398"/>
      <c r="F364" s="19"/>
      <c r="G364" s="399"/>
      <c r="H364" s="400"/>
      <c r="I364" s="401"/>
      <c r="J364" s="400"/>
      <c r="K364" s="400"/>
      <c r="L364" s="401"/>
      <c r="M364" s="400"/>
      <c r="N364" s="401"/>
      <c r="O364" s="400"/>
      <c r="P364" s="400"/>
      <c r="Q364" s="398"/>
    </row>
    <row r="365" spans="2:17" ht="23.1" customHeight="1">
      <c r="D365" s="398"/>
      <c r="E365" s="398"/>
      <c r="F365" s="19"/>
      <c r="G365" s="399"/>
      <c r="H365" s="400"/>
      <c r="I365" s="401"/>
      <c r="J365" s="400"/>
      <c r="K365" s="400"/>
      <c r="L365" s="401"/>
      <c r="M365" s="400"/>
      <c r="N365" s="401"/>
      <c r="O365" s="400"/>
      <c r="P365" s="400"/>
      <c r="Q365" s="398"/>
    </row>
    <row r="366" spans="2:17" ht="23.1" customHeight="1">
      <c r="D366" s="398"/>
      <c r="E366" s="398"/>
      <c r="F366" s="19"/>
      <c r="G366" s="399"/>
      <c r="H366" s="400"/>
      <c r="I366" s="401"/>
      <c r="J366" s="400"/>
      <c r="K366" s="400"/>
      <c r="L366" s="401"/>
      <c r="M366" s="400"/>
      <c r="N366" s="401"/>
      <c r="O366" s="400"/>
      <c r="P366" s="400"/>
      <c r="Q366" s="398"/>
    </row>
    <row r="367" spans="2:17" ht="23.1" customHeight="1">
      <c r="B367" s="390" t="s">
        <v>1597</v>
      </c>
      <c r="D367" s="398" t="s">
        <v>1598</v>
      </c>
      <c r="E367" s="398"/>
      <c r="F367" s="19"/>
      <c r="G367" s="399"/>
      <c r="H367" s="400"/>
      <c r="I367" s="401"/>
      <c r="J367" s="400"/>
      <c r="K367" s="400"/>
      <c r="L367" s="401"/>
      <c r="M367" s="400"/>
      <c r="N367" s="401"/>
      <c r="O367" s="400"/>
      <c r="P367" s="400"/>
      <c r="Q367" s="398"/>
    </row>
    <row r="368" spans="2:17" ht="23.1" customHeight="1">
      <c r="B368" s="390" t="s">
        <v>982</v>
      </c>
      <c r="D368" s="395" t="s">
        <v>2078</v>
      </c>
      <c r="E368" s="396"/>
      <c r="F368" s="396"/>
      <c r="G368" s="396"/>
      <c r="H368" s="396"/>
      <c r="I368" s="396"/>
      <c r="J368" s="396"/>
      <c r="K368" s="396"/>
      <c r="L368" s="396"/>
      <c r="M368" s="396"/>
      <c r="N368" s="396"/>
      <c r="O368" s="396"/>
      <c r="P368" s="396"/>
      <c r="Q368" s="397"/>
    </row>
    <row r="369" spans="1:29" ht="23.1" customHeight="1">
      <c r="A369" s="390" t="s">
        <v>1182</v>
      </c>
      <c r="B369" s="390" t="s">
        <v>2056</v>
      </c>
      <c r="C369" s="390" t="s">
        <v>1183</v>
      </c>
      <c r="D369" s="398" t="s">
        <v>156</v>
      </c>
      <c r="E369" s="398" t="s">
        <v>157</v>
      </c>
      <c r="F369" s="19" t="s">
        <v>139</v>
      </c>
      <c r="G369" s="399">
        <v>390</v>
      </c>
      <c r="H369" s="400"/>
      <c r="I369" s="401"/>
      <c r="J369" s="400"/>
      <c r="K369" s="400"/>
      <c r="L369" s="401"/>
      <c r="M369" s="400"/>
      <c r="N369" s="401"/>
      <c r="O369" s="400"/>
      <c r="P369" s="400"/>
      <c r="Q369" s="398"/>
      <c r="AA369" s="393">
        <f>I369</f>
        <v>0</v>
      </c>
      <c r="AC369" s="393">
        <f>G369*H369</f>
        <v>0</v>
      </c>
    </row>
    <row r="370" spans="1:29" ht="23.1" customHeight="1">
      <c r="A370" s="390" t="s">
        <v>1189</v>
      </c>
      <c r="B370" s="390" t="s">
        <v>2056</v>
      </c>
      <c r="C370" s="390" t="s">
        <v>1190</v>
      </c>
      <c r="D370" s="398" t="s">
        <v>156</v>
      </c>
      <c r="E370" s="398" t="s">
        <v>163</v>
      </c>
      <c r="F370" s="19" t="s">
        <v>139</v>
      </c>
      <c r="G370" s="399">
        <v>7</v>
      </c>
      <c r="H370" s="400"/>
      <c r="I370" s="401"/>
      <c r="J370" s="400"/>
      <c r="K370" s="400"/>
      <c r="L370" s="401"/>
      <c r="M370" s="400"/>
      <c r="N370" s="401"/>
      <c r="O370" s="400"/>
      <c r="P370" s="400"/>
      <c r="Q370" s="398"/>
      <c r="AA370" s="393">
        <f>I370</f>
        <v>0</v>
      </c>
      <c r="AC370" s="393">
        <f>G370*H370</f>
        <v>0</v>
      </c>
    </row>
    <row r="371" spans="1:29" ht="23.1" customHeight="1">
      <c r="A371" s="390" t="s">
        <v>1192</v>
      </c>
      <c r="B371" s="390" t="s">
        <v>2056</v>
      </c>
      <c r="C371" s="390" t="s">
        <v>1193</v>
      </c>
      <c r="D371" s="398" t="s">
        <v>165</v>
      </c>
      <c r="E371" s="398" t="s">
        <v>1195</v>
      </c>
      <c r="F371" s="19" t="s">
        <v>139</v>
      </c>
      <c r="G371" s="399">
        <v>17</v>
      </c>
      <c r="H371" s="400"/>
      <c r="I371" s="401"/>
      <c r="J371" s="400"/>
      <c r="K371" s="400"/>
      <c r="L371" s="401"/>
      <c r="M371" s="400"/>
      <c r="N371" s="401"/>
      <c r="O371" s="400"/>
      <c r="P371" s="400"/>
      <c r="Q371" s="398"/>
      <c r="AB371" s="393">
        <f>I371</f>
        <v>0</v>
      </c>
      <c r="AC371" s="393">
        <f>G371*H371</f>
        <v>0</v>
      </c>
    </row>
    <row r="372" spans="1:29" ht="23.1" customHeight="1">
      <c r="A372" s="390" t="s">
        <v>1215</v>
      </c>
      <c r="B372" s="390" t="s">
        <v>2056</v>
      </c>
      <c r="C372" s="390" t="s">
        <v>1216</v>
      </c>
      <c r="D372" s="398" t="s">
        <v>177</v>
      </c>
      <c r="E372" s="398" t="s">
        <v>178</v>
      </c>
      <c r="F372" s="19" t="s">
        <v>139</v>
      </c>
      <c r="G372" s="399">
        <v>2</v>
      </c>
      <c r="H372" s="400"/>
      <c r="I372" s="401"/>
      <c r="J372" s="400"/>
      <c r="K372" s="400"/>
      <c r="L372" s="401"/>
      <c r="M372" s="400"/>
      <c r="N372" s="401"/>
      <c r="O372" s="400"/>
      <c r="P372" s="400"/>
      <c r="Q372" s="398"/>
      <c r="AC372" s="393">
        <f>G372*H372</f>
        <v>0</v>
      </c>
    </row>
    <row r="373" spans="1:29" ht="23.1" customHeight="1">
      <c r="A373" s="390" t="s">
        <v>1218</v>
      </c>
      <c r="B373" s="390" t="s">
        <v>2056</v>
      </c>
      <c r="C373" s="390" t="s">
        <v>1219</v>
      </c>
      <c r="D373" s="398" t="s">
        <v>177</v>
      </c>
      <c r="E373" s="398" t="s">
        <v>182</v>
      </c>
      <c r="F373" s="19" t="s">
        <v>139</v>
      </c>
      <c r="G373" s="399">
        <v>2</v>
      </c>
      <c r="H373" s="400"/>
      <c r="I373" s="401"/>
      <c r="J373" s="400"/>
      <c r="K373" s="400"/>
      <c r="L373" s="401"/>
      <c r="M373" s="400"/>
      <c r="N373" s="401"/>
      <c r="O373" s="400"/>
      <c r="P373" s="400"/>
      <c r="Q373" s="398"/>
      <c r="AC373" s="393">
        <f>G373*H373</f>
        <v>0</v>
      </c>
    </row>
    <row r="374" spans="1:29" ht="23.1" customHeight="1">
      <c r="A374" s="390" t="s">
        <v>710</v>
      </c>
      <c r="B374" s="390" t="s">
        <v>2056</v>
      </c>
      <c r="C374" s="390" t="s">
        <v>185</v>
      </c>
      <c r="D374" s="398" t="s">
        <v>177</v>
      </c>
      <c r="E374" s="398" t="s">
        <v>186</v>
      </c>
      <c r="F374" s="19" t="s">
        <v>187</v>
      </c>
      <c r="G374" s="399">
        <v>2</v>
      </c>
      <c r="H374" s="400"/>
      <c r="I374" s="401"/>
      <c r="J374" s="400"/>
      <c r="K374" s="400"/>
      <c r="L374" s="401"/>
      <c r="M374" s="400"/>
      <c r="N374" s="401"/>
      <c r="O374" s="400"/>
      <c r="P374" s="400"/>
      <c r="Q374" s="398"/>
    </row>
    <row r="375" spans="1:29" ht="23.1" customHeight="1">
      <c r="A375" s="390" t="s">
        <v>711</v>
      </c>
      <c r="B375" s="390" t="s">
        <v>2056</v>
      </c>
      <c r="C375" s="390" t="s">
        <v>188</v>
      </c>
      <c r="D375" s="398" t="s">
        <v>177</v>
      </c>
      <c r="E375" s="398" t="s">
        <v>189</v>
      </c>
      <c r="F375" s="19" t="s">
        <v>187</v>
      </c>
      <c r="G375" s="399">
        <v>2</v>
      </c>
      <c r="H375" s="400"/>
      <c r="I375" s="401"/>
      <c r="J375" s="400"/>
      <c r="K375" s="400"/>
      <c r="L375" s="401"/>
      <c r="M375" s="400"/>
      <c r="N375" s="401"/>
      <c r="O375" s="400"/>
      <c r="P375" s="400"/>
      <c r="Q375" s="398"/>
    </row>
    <row r="376" spans="1:29" ht="23.1" customHeight="1">
      <c r="A376" s="390" t="s">
        <v>1230</v>
      </c>
      <c r="B376" s="390" t="s">
        <v>2056</v>
      </c>
      <c r="C376" s="390" t="s">
        <v>1231</v>
      </c>
      <c r="D376" s="398" t="s">
        <v>475</v>
      </c>
      <c r="E376" s="398" t="s">
        <v>481</v>
      </c>
      <c r="F376" s="19" t="s">
        <v>139</v>
      </c>
      <c r="G376" s="399">
        <v>15</v>
      </c>
      <c r="H376" s="400"/>
      <c r="I376" s="401"/>
      <c r="J376" s="400"/>
      <c r="K376" s="400"/>
      <c r="L376" s="401"/>
      <c r="M376" s="400"/>
      <c r="N376" s="401"/>
      <c r="O376" s="400"/>
      <c r="P376" s="400"/>
      <c r="Q376" s="398"/>
      <c r="AC376" s="393">
        <f>G376*H376</f>
        <v>0</v>
      </c>
    </row>
    <row r="377" spans="1:29" ht="23.1" customHeight="1">
      <c r="A377" s="390" t="s">
        <v>1242</v>
      </c>
      <c r="B377" s="390" t="s">
        <v>2056</v>
      </c>
      <c r="C377" s="390" t="s">
        <v>1243</v>
      </c>
      <c r="D377" s="398" t="s">
        <v>489</v>
      </c>
      <c r="E377" s="398" t="s">
        <v>481</v>
      </c>
      <c r="F377" s="19" t="s">
        <v>139</v>
      </c>
      <c r="G377" s="399">
        <v>3</v>
      </c>
      <c r="H377" s="400"/>
      <c r="I377" s="401"/>
      <c r="J377" s="400"/>
      <c r="K377" s="400"/>
      <c r="L377" s="401"/>
      <c r="M377" s="400"/>
      <c r="N377" s="401"/>
      <c r="O377" s="400"/>
      <c r="P377" s="400"/>
      <c r="Q377" s="398"/>
      <c r="AC377" s="393">
        <f>G377*H377</f>
        <v>0</v>
      </c>
    </row>
    <row r="378" spans="1:29" ht="23.1" customHeight="1">
      <c r="A378" s="390" t="s">
        <v>1245</v>
      </c>
      <c r="B378" s="390" t="s">
        <v>2056</v>
      </c>
      <c r="C378" s="390" t="s">
        <v>1246</v>
      </c>
      <c r="D378" s="398" t="s">
        <v>489</v>
      </c>
      <c r="E378" s="398" t="s">
        <v>491</v>
      </c>
      <c r="F378" s="19" t="s">
        <v>139</v>
      </c>
      <c r="G378" s="399">
        <v>6</v>
      </c>
      <c r="H378" s="400"/>
      <c r="I378" s="401"/>
      <c r="J378" s="400"/>
      <c r="K378" s="400"/>
      <c r="L378" s="401"/>
      <c r="M378" s="400"/>
      <c r="N378" s="401"/>
      <c r="O378" s="400"/>
      <c r="P378" s="400"/>
      <c r="Q378" s="398"/>
      <c r="AC378" s="393">
        <f>G378*H378</f>
        <v>0</v>
      </c>
    </row>
    <row r="379" spans="1:29" ht="23.1" customHeight="1">
      <c r="A379" s="390" t="s">
        <v>819</v>
      </c>
      <c r="B379" s="390" t="s">
        <v>2056</v>
      </c>
      <c r="C379" s="390" t="s">
        <v>493</v>
      </c>
      <c r="D379" s="398" t="s">
        <v>475</v>
      </c>
      <c r="E379" s="398" t="s">
        <v>494</v>
      </c>
      <c r="F379" s="19" t="s">
        <v>258</v>
      </c>
      <c r="G379" s="399">
        <v>1</v>
      </c>
      <c r="H379" s="400"/>
      <c r="I379" s="401"/>
      <c r="J379" s="400"/>
      <c r="K379" s="400"/>
      <c r="L379" s="401"/>
      <c r="M379" s="400"/>
      <c r="N379" s="401"/>
      <c r="O379" s="400"/>
      <c r="P379" s="400"/>
      <c r="Q379" s="398"/>
    </row>
    <row r="380" spans="1:29" ht="23.1" customHeight="1">
      <c r="A380" s="390" t="s">
        <v>825</v>
      </c>
      <c r="B380" s="390" t="s">
        <v>2056</v>
      </c>
      <c r="C380" s="390" t="s">
        <v>506</v>
      </c>
      <c r="D380" s="398" t="s">
        <v>502</v>
      </c>
      <c r="E380" s="398" t="s">
        <v>507</v>
      </c>
      <c r="F380" s="19" t="s">
        <v>258</v>
      </c>
      <c r="G380" s="399">
        <v>5</v>
      </c>
      <c r="H380" s="400"/>
      <c r="I380" s="401"/>
      <c r="J380" s="400"/>
      <c r="K380" s="400"/>
      <c r="L380" s="401"/>
      <c r="M380" s="400"/>
      <c r="N380" s="401"/>
      <c r="O380" s="400"/>
      <c r="P380" s="400"/>
      <c r="Q380" s="398"/>
    </row>
    <row r="381" spans="1:29" ht="23.1" customHeight="1">
      <c r="A381" s="390" t="s">
        <v>827</v>
      </c>
      <c r="B381" s="390" t="s">
        <v>2056</v>
      </c>
      <c r="C381" s="390" t="s">
        <v>510</v>
      </c>
      <c r="D381" s="398" t="s">
        <v>502</v>
      </c>
      <c r="E381" s="398" t="s">
        <v>511</v>
      </c>
      <c r="F381" s="19" t="s">
        <v>258</v>
      </c>
      <c r="G381" s="399">
        <v>1</v>
      </c>
      <c r="H381" s="400"/>
      <c r="I381" s="401"/>
      <c r="J381" s="400"/>
      <c r="K381" s="400"/>
      <c r="L381" s="401"/>
      <c r="M381" s="400"/>
      <c r="N381" s="401"/>
      <c r="O381" s="400"/>
      <c r="P381" s="400"/>
      <c r="Q381" s="398"/>
    </row>
    <row r="382" spans="1:29" ht="23.1" customHeight="1">
      <c r="A382" s="390" t="s">
        <v>832</v>
      </c>
      <c r="B382" s="390" t="s">
        <v>2056</v>
      </c>
      <c r="C382" s="390" t="s">
        <v>520</v>
      </c>
      <c r="D382" s="398" t="s">
        <v>502</v>
      </c>
      <c r="E382" s="398" t="s">
        <v>521</v>
      </c>
      <c r="F382" s="19" t="s">
        <v>258</v>
      </c>
      <c r="G382" s="399">
        <v>6</v>
      </c>
      <c r="H382" s="400"/>
      <c r="I382" s="401"/>
      <c r="J382" s="400"/>
      <c r="K382" s="400"/>
      <c r="L382" s="401"/>
      <c r="M382" s="400"/>
      <c r="N382" s="401"/>
      <c r="O382" s="400"/>
      <c r="P382" s="400"/>
      <c r="Q382" s="398"/>
    </row>
    <row r="383" spans="1:29" ht="23.1" customHeight="1">
      <c r="A383" s="390" t="s">
        <v>834</v>
      </c>
      <c r="B383" s="390" t="s">
        <v>2056</v>
      </c>
      <c r="C383" s="390" t="s">
        <v>524</v>
      </c>
      <c r="D383" s="398" t="s">
        <v>502</v>
      </c>
      <c r="E383" s="398" t="s">
        <v>525</v>
      </c>
      <c r="F383" s="19" t="s">
        <v>258</v>
      </c>
      <c r="G383" s="399">
        <v>4</v>
      </c>
      <c r="H383" s="400"/>
      <c r="I383" s="401"/>
      <c r="J383" s="400"/>
      <c r="K383" s="400"/>
      <c r="L383" s="401"/>
      <c r="M383" s="400"/>
      <c r="N383" s="401"/>
      <c r="O383" s="400"/>
      <c r="P383" s="400"/>
      <c r="Q383" s="398"/>
    </row>
    <row r="384" spans="1:29" ht="23.1" customHeight="1">
      <c r="A384" s="390" t="s">
        <v>1251</v>
      </c>
      <c r="B384" s="390" t="s">
        <v>2056</v>
      </c>
      <c r="C384" s="390" t="s">
        <v>1252</v>
      </c>
      <c r="D384" s="398" t="s">
        <v>193</v>
      </c>
      <c r="E384" s="398" t="s">
        <v>194</v>
      </c>
      <c r="F384" s="19" t="s">
        <v>195</v>
      </c>
      <c r="G384" s="399">
        <v>4</v>
      </c>
      <c r="H384" s="400"/>
      <c r="I384" s="401"/>
      <c r="J384" s="400"/>
      <c r="K384" s="400"/>
      <c r="L384" s="401"/>
      <c r="M384" s="400"/>
      <c r="N384" s="401"/>
      <c r="O384" s="400"/>
      <c r="P384" s="400"/>
      <c r="Q384" s="398"/>
    </row>
    <row r="385" spans="1:29" ht="23.1" customHeight="1">
      <c r="A385" s="390" t="s">
        <v>1284</v>
      </c>
      <c r="B385" s="390" t="s">
        <v>2056</v>
      </c>
      <c r="C385" s="390" t="s">
        <v>1285</v>
      </c>
      <c r="D385" s="398" t="s">
        <v>1278</v>
      </c>
      <c r="E385" s="398" t="s">
        <v>1287</v>
      </c>
      <c r="F385" s="19" t="s">
        <v>1161</v>
      </c>
      <c r="G385" s="399">
        <v>7</v>
      </c>
      <c r="H385" s="400"/>
      <c r="I385" s="401"/>
      <c r="J385" s="400"/>
      <c r="K385" s="400"/>
      <c r="L385" s="401"/>
      <c r="M385" s="400"/>
      <c r="N385" s="401"/>
      <c r="O385" s="400"/>
      <c r="P385" s="400"/>
      <c r="Q385" s="398"/>
    </row>
    <row r="386" spans="1:29" ht="23.1" customHeight="1">
      <c r="A386" s="390" t="s">
        <v>1303</v>
      </c>
      <c r="B386" s="390" t="s">
        <v>2056</v>
      </c>
      <c r="C386" s="390" t="s">
        <v>1304</v>
      </c>
      <c r="D386" s="398" t="s">
        <v>211</v>
      </c>
      <c r="E386" s="398" t="s">
        <v>217</v>
      </c>
      <c r="F386" s="19" t="s">
        <v>187</v>
      </c>
      <c r="G386" s="399">
        <v>22</v>
      </c>
      <c r="H386" s="400"/>
      <c r="I386" s="401"/>
      <c r="J386" s="400"/>
      <c r="K386" s="400"/>
      <c r="L386" s="401"/>
      <c r="M386" s="400"/>
      <c r="N386" s="401"/>
      <c r="O386" s="400"/>
      <c r="P386" s="400"/>
      <c r="Q386" s="398"/>
    </row>
    <row r="387" spans="1:29" ht="23.1" customHeight="1">
      <c r="A387" s="390" t="s">
        <v>1309</v>
      </c>
      <c r="B387" s="390" t="s">
        <v>2056</v>
      </c>
      <c r="C387" s="390" t="s">
        <v>1310</v>
      </c>
      <c r="D387" s="398" t="s">
        <v>221</v>
      </c>
      <c r="E387" s="398" t="s">
        <v>222</v>
      </c>
      <c r="F387" s="19" t="s">
        <v>187</v>
      </c>
      <c r="G387" s="399">
        <v>22</v>
      </c>
      <c r="H387" s="400"/>
      <c r="I387" s="401"/>
      <c r="J387" s="400"/>
      <c r="K387" s="400"/>
      <c r="L387" s="401"/>
      <c r="M387" s="400"/>
      <c r="N387" s="401"/>
      <c r="O387" s="400"/>
      <c r="P387" s="400"/>
      <c r="Q387" s="398"/>
    </row>
    <row r="388" spans="1:29" ht="23.1" customHeight="1">
      <c r="A388" s="390" t="s">
        <v>726</v>
      </c>
      <c r="B388" s="390" t="s">
        <v>2056</v>
      </c>
      <c r="C388" s="390" t="s">
        <v>230</v>
      </c>
      <c r="D388" s="398" t="s">
        <v>226</v>
      </c>
      <c r="E388" s="398" t="s">
        <v>231</v>
      </c>
      <c r="F388" s="19" t="s">
        <v>187</v>
      </c>
      <c r="G388" s="399">
        <v>22</v>
      </c>
      <c r="H388" s="400"/>
      <c r="I388" s="401"/>
      <c r="J388" s="400"/>
      <c r="K388" s="400"/>
      <c r="L388" s="401"/>
      <c r="M388" s="400"/>
      <c r="N388" s="401"/>
      <c r="O388" s="400"/>
      <c r="P388" s="400"/>
      <c r="Q388" s="398"/>
    </row>
    <row r="389" spans="1:29" ht="23.1" customHeight="1">
      <c r="A389" s="390" t="s">
        <v>1318</v>
      </c>
      <c r="B389" s="390" t="s">
        <v>2056</v>
      </c>
      <c r="C389" s="390" t="s">
        <v>1319</v>
      </c>
      <c r="D389" s="398" t="s">
        <v>239</v>
      </c>
      <c r="E389" s="398" t="s">
        <v>240</v>
      </c>
      <c r="F389" s="19" t="s">
        <v>187</v>
      </c>
      <c r="G389" s="399">
        <v>1</v>
      </c>
      <c r="H389" s="400"/>
      <c r="I389" s="401"/>
      <c r="J389" s="400"/>
      <c r="K389" s="400"/>
      <c r="L389" s="401"/>
      <c r="M389" s="400"/>
      <c r="N389" s="401"/>
      <c r="O389" s="400"/>
      <c r="P389" s="400"/>
      <c r="Q389" s="398"/>
    </row>
    <row r="390" spans="1:29" ht="23.1" customHeight="1">
      <c r="A390" s="390" t="s">
        <v>1321</v>
      </c>
      <c r="B390" s="390" t="s">
        <v>2056</v>
      </c>
      <c r="C390" s="390" t="s">
        <v>1322</v>
      </c>
      <c r="D390" s="398" t="s">
        <v>242</v>
      </c>
      <c r="E390" s="398" t="s">
        <v>243</v>
      </c>
      <c r="F390" s="19" t="s">
        <v>187</v>
      </c>
      <c r="G390" s="399">
        <v>1</v>
      </c>
      <c r="H390" s="400"/>
      <c r="I390" s="401"/>
      <c r="J390" s="400"/>
      <c r="K390" s="400"/>
      <c r="L390" s="401"/>
      <c r="M390" s="400"/>
      <c r="N390" s="401"/>
      <c r="O390" s="400"/>
      <c r="P390" s="400"/>
      <c r="Q390" s="398"/>
    </row>
    <row r="391" spans="1:29" ht="23.1" customHeight="1">
      <c r="A391" s="390" t="s">
        <v>1328</v>
      </c>
      <c r="B391" s="390" t="s">
        <v>2056</v>
      </c>
      <c r="C391" s="390" t="s">
        <v>1329</v>
      </c>
      <c r="D391" s="398" t="s">
        <v>270</v>
      </c>
      <c r="E391" s="398" t="s">
        <v>271</v>
      </c>
      <c r="F391" s="19" t="s">
        <v>139</v>
      </c>
      <c r="G391" s="399">
        <v>597</v>
      </c>
      <c r="H391" s="400"/>
      <c r="I391" s="401"/>
      <c r="J391" s="400"/>
      <c r="K391" s="400"/>
      <c r="L391" s="401"/>
      <c r="M391" s="400"/>
      <c r="N391" s="401"/>
      <c r="O391" s="400"/>
      <c r="P391" s="400"/>
      <c r="Q391" s="398"/>
      <c r="AC391" s="393">
        <f t="shared" ref="AC391:AC399" si="2">G391*H391</f>
        <v>0</v>
      </c>
    </row>
    <row r="392" spans="1:29" ht="23.1" customHeight="1">
      <c r="A392" s="390" t="s">
        <v>1334</v>
      </c>
      <c r="B392" s="390" t="s">
        <v>2056</v>
      </c>
      <c r="C392" s="390" t="s">
        <v>1335</v>
      </c>
      <c r="D392" s="398" t="s">
        <v>278</v>
      </c>
      <c r="E392" s="398" t="s">
        <v>279</v>
      </c>
      <c r="F392" s="19" t="s">
        <v>139</v>
      </c>
      <c r="G392" s="399">
        <v>45</v>
      </c>
      <c r="H392" s="400"/>
      <c r="I392" s="401"/>
      <c r="J392" s="400"/>
      <c r="K392" s="400"/>
      <c r="L392" s="401"/>
      <c r="M392" s="400"/>
      <c r="N392" s="401"/>
      <c r="O392" s="400"/>
      <c r="P392" s="400"/>
      <c r="Q392" s="398"/>
      <c r="AC392" s="393">
        <f t="shared" si="2"/>
        <v>0</v>
      </c>
    </row>
    <row r="393" spans="1:29" ht="23.1" customHeight="1">
      <c r="A393" s="390" t="s">
        <v>1343</v>
      </c>
      <c r="B393" s="390" t="s">
        <v>2056</v>
      </c>
      <c r="C393" s="390" t="s">
        <v>1344</v>
      </c>
      <c r="D393" s="398" t="s">
        <v>278</v>
      </c>
      <c r="E393" s="398" t="s">
        <v>287</v>
      </c>
      <c r="F393" s="19" t="s">
        <v>139</v>
      </c>
      <c r="G393" s="399">
        <v>9</v>
      </c>
      <c r="H393" s="400"/>
      <c r="I393" s="401"/>
      <c r="J393" s="400"/>
      <c r="K393" s="400"/>
      <c r="L393" s="401"/>
      <c r="M393" s="400"/>
      <c r="N393" s="401"/>
      <c r="O393" s="400"/>
      <c r="P393" s="400"/>
      <c r="Q393" s="398"/>
      <c r="AC393" s="393">
        <f t="shared" si="2"/>
        <v>0</v>
      </c>
    </row>
    <row r="394" spans="1:29" ht="23.1" customHeight="1">
      <c r="A394" s="390" t="s">
        <v>1394</v>
      </c>
      <c r="B394" s="390" t="s">
        <v>2056</v>
      </c>
      <c r="C394" s="390" t="s">
        <v>1395</v>
      </c>
      <c r="D394" s="398" t="s">
        <v>303</v>
      </c>
      <c r="E394" s="398" t="s">
        <v>317</v>
      </c>
      <c r="F394" s="19" t="s">
        <v>139</v>
      </c>
      <c r="G394" s="399">
        <v>22</v>
      </c>
      <c r="H394" s="400"/>
      <c r="I394" s="401"/>
      <c r="J394" s="400"/>
      <c r="K394" s="400"/>
      <c r="L394" s="401"/>
      <c r="M394" s="400"/>
      <c r="N394" s="401"/>
      <c r="O394" s="400"/>
      <c r="P394" s="400"/>
      <c r="Q394" s="398"/>
      <c r="AC394" s="393">
        <f t="shared" si="2"/>
        <v>0</v>
      </c>
    </row>
    <row r="395" spans="1:29" ht="23.1" customHeight="1">
      <c r="A395" s="390" t="s">
        <v>1397</v>
      </c>
      <c r="B395" s="390" t="s">
        <v>2056</v>
      </c>
      <c r="C395" s="390" t="s">
        <v>1398</v>
      </c>
      <c r="D395" s="398" t="s">
        <v>586</v>
      </c>
      <c r="E395" s="398" t="s">
        <v>591</v>
      </c>
      <c r="F395" s="19" t="s">
        <v>139</v>
      </c>
      <c r="G395" s="399">
        <v>17</v>
      </c>
      <c r="H395" s="400"/>
      <c r="I395" s="401"/>
      <c r="J395" s="400"/>
      <c r="K395" s="400"/>
      <c r="L395" s="401"/>
      <c r="M395" s="400"/>
      <c r="N395" s="401"/>
      <c r="O395" s="400"/>
      <c r="P395" s="400"/>
      <c r="Q395" s="398"/>
      <c r="AC395" s="393">
        <f t="shared" si="2"/>
        <v>0</v>
      </c>
    </row>
    <row r="396" spans="1:29" ht="23.1" customHeight="1">
      <c r="A396" s="390" t="s">
        <v>1406</v>
      </c>
      <c r="B396" s="390" t="s">
        <v>2056</v>
      </c>
      <c r="C396" s="390" t="s">
        <v>1407</v>
      </c>
      <c r="D396" s="398" t="s">
        <v>303</v>
      </c>
      <c r="E396" s="398" t="s">
        <v>321</v>
      </c>
      <c r="F396" s="19" t="s">
        <v>139</v>
      </c>
      <c r="G396" s="399">
        <v>3</v>
      </c>
      <c r="H396" s="400"/>
      <c r="I396" s="401"/>
      <c r="J396" s="400"/>
      <c r="K396" s="400"/>
      <c r="L396" s="401"/>
      <c r="M396" s="400"/>
      <c r="N396" s="401"/>
      <c r="O396" s="400"/>
      <c r="P396" s="400"/>
      <c r="Q396" s="398"/>
      <c r="AC396" s="393">
        <f t="shared" si="2"/>
        <v>0</v>
      </c>
    </row>
    <row r="397" spans="1:29" ht="23.1" customHeight="1">
      <c r="A397" s="390" t="s">
        <v>1409</v>
      </c>
      <c r="B397" s="390" t="s">
        <v>2056</v>
      </c>
      <c r="C397" s="390" t="s">
        <v>1410</v>
      </c>
      <c r="D397" s="398" t="s">
        <v>303</v>
      </c>
      <c r="E397" s="398" t="s">
        <v>323</v>
      </c>
      <c r="F397" s="19" t="s">
        <v>139</v>
      </c>
      <c r="G397" s="399">
        <v>3</v>
      </c>
      <c r="H397" s="400"/>
      <c r="I397" s="401"/>
      <c r="J397" s="400"/>
      <c r="K397" s="400"/>
      <c r="L397" s="401"/>
      <c r="M397" s="400"/>
      <c r="N397" s="401"/>
      <c r="O397" s="400"/>
      <c r="P397" s="400"/>
      <c r="Q397" s="398"/>
      <c r="AC397" s="393">
        <f t="shared" si="2"/>
        <v>0</v>
      </c>
    </row>
    <row r="398" spans="1:29" ht="23.1" customHeight="1">
      <c r="A398" s="390" t="s">
        <v>1418</v>
      </c>
      <c r="B398" s="390" t="s">
        <v>2056</v>
      </c>
      <c r="C398" s="390" t="s">
        <v>1419</v>
      </c>
      <c r="D398" s="398" t="s">
        <v>303</v>
      </c>
      <c r="E398" s="398" t="s">
        <v>329</v>
      </c>
      <c r="F398" s="19" t="s">
        <v>139</v>
      </c>
      <c r="G398" s="399">
        <v>9</v>
      </c>
      <c r="H398" s="400"/>
      <c r="I398" s="401"/>
      <c r="J398" s="400"/>
      <c r="K398" s="400"/>
      <c r="L398" s="401"/>
      <c r="M398" s="400"/>
      <c r="N398" s="401"/>
      <c r="O398" s="400"/>
      <c r="P398" s="400"/>
      <c r="Q398" s="398"/>
      <c r="AC398" s="393">
        <f t="shared" si="2"/>
        <v>0</v>
      </c>
    </row>
    <row r="399" spans="1:29" ht="23.1" customHeight="1">
      <c r="A399" s="390" t="s">
        <v>1421</v>
      </c>
      <c r="B399" s="390" t="s">
        <v>2056</v>
      </c>
      <c r="C399" s="390" t="s">
        <v>1422</v>
      </c>
      <c r="D399" s="398" t="s">
        <v>331</v>
      </c>
      <c r="E399" s="398" t="s">
        <v>332</v>
      </c>
      <c r="F399" s="19" t="s">
        <v>139</v>
      </c>
      <c r="G399" s="399">
        <v>44</v>
      </c>
      <c r="H399" s="400"/>
      <c r="I399" s="401"/>
      <c r="J399" s="400"/>
      <c r="K399" s="400"/>
      <c r="L399" s="401"/>
      <c r="M399" s="400"/>
      <c r="N399" s="401"/>
      <c r="O399" s="400"/>
      <c r="P399" s="400"/>
      <c r="Q399" s="398"/>
      <c r="AB399" s="393">
        <f>I399</f>
        <v>0</v>
      </c>
      <c r="AC399" s="393">
        <f t="shared" si="2"/>
        <v>0</v>
      </c>
    </row>
    <row r="400" spans="1:29" ht="23.1" customHeight="1">
      <c r="A400" s="390" t="s">
        <v>1442</v>
      </c>
      <c r="B400" s="390" t="s">
        <v>2056</v>
      </c>
      <c r="C400" s="390" t="s">
        <v>1443</v>
      </c>
      <c r="D400" s="398" t="s">
        <v>400</v>
      </c>
      <c r="E400" s="398" t="s">
        <v>401</v>
      </c>
      <c r="F400" s="19" t="s">
        <v>187</v>
      </c>
      <c r="G400" s="399">
        <v>8</v>
      </c>
      <c r="H400" s="400"/>
      <c r="I400" s="401"/>
      <c r="J400" s="400"/>
      <c r="K400" s="400"/>
      <c r="L400" s="401"/>
      <c r="M400" s="400"/>
      <c r="N400" s="401"/>
      <c r="O400" s="400"/>
      <c r="P400" s="400"/>
      <c r="Q400" s="398"/>
    </row>
    <row r="401" spans="1:31" ht="23.1" customHeight="1">
      <c r="A401" s="390" t="s">
        <v>1457</v>
      </c>
      <c r="B401" s="390" t="s">
        <v>2056</v>
      </c>
      <c r="C401" s="390" t="s">
        <v>1458</v>
      </c>
      <c r="D401" s="398" t="s">
        <v>470</v>
      </c>
      <c r="E401" s="398" t="s">
        <v>401</v>
      </c>
      <c r="F401" s="19" t="s">
        <v>187</v>
      </c>
      <c r="G401" s="399">
        <v>2</v>
      </c>
      <c r="H401" s="400"/>
      <c r="I401" s="401"/>
      <c r="J401" s="400"/>
      <c r="K401" s="400"/>
      <c r="L401" s="401"/>
      <c r="M401" s="400"/>
      <c r="N401" s="401"/>
      <c r="O401" s="400"/>
      <c r="P401" s="400"/>
      <c r="Q401" s="398"/>
    </row>
    <row r="402" spans="1:31" ht="23.1" customHeight="1">
      <c r="A402" s="390" t="s">
        <v>1133</v>
      </c>
      <c r="B402" s="390" t="s">
        <v>2056</v>
      </c>
      <c r="C402" s="390" t="s">
        <v>1134</v>
      </c>
      <c r="D402" s="398" t="s">
        <v>1136</v>
      </c>
      <c r="E402" s="398" t="s">
        <v>1137</v>
      </c>
      <c r="F402" s="19" t="s">
        <v>654</v>
      </c>
      <c r="G402" s="399">
        <v>7.6124999999999998</v>
      </c>
      <c r="H402" s="400"/>
      <c r="I402" s="401"/>
      <c r="J402" s="400"/>
      <c r="K402" s="400"/>
      <c r="L402" s="401"/>
      <c r="M402" s="400"/>
      <c r="N402" s="401"/>
      <c r="O402" s="400"/>
      <c r="P402" s="400"/>
      <c r="Q402" s="398"/>
    </row>
    <row r="403" spans="1:31" ht="23.1" customHeight="1">
      <c r="A403" s="390" t="s">
        <v>1138</v>
      </c>
      <c r="B403" s="390" t="s">
        <v>2056</v>
      </c>
      <c r="C403" s="390" t="s">
        <v>1139</v>
      </c>
      <c r="D403" s="398" t="s">
        <v>1141</v>
      </c>
      <c r="E403" s="398" t="s">
        <v>1137</v>
      </c>
      <c r="F403" s="19" t="s">
        <v>654</v>
      </c>
      <c r="G403" s="399">
        <v>7.6124999999999998</v>
      </c>
      <c r="H403" s="400"/>
      <c r="I403" s="401"/>
      <c r="J403" s="400"/>
      <c r="K403" s="400"/>
      <c r="L403" s="401"/>
      <c r="M403" s="400"/>
      <c r="N403" s="401"/>
      <c r="O403" s="400"/>
      <c r="P403" s="400"/>
      <c r="Q403" s="398"/>
    </row>
    <row r="404" spans="1:31" ht="23.1" customHeight="1">
      <c r="A404" s="390" t="s">
        <v>1142</v>
      </c>
      <c r="B404" s="390" t="s">
        <v>2056</v>
      </c>
      <c r="C404" s="390" t="s">
        <v>1143</v>
      </c>
      <c r="D404" s="398" t="s">
        <v>432</v>
      </c>
      <c r="E404" s="398" t="s">
        <v>433</v>
      </c>
      <c r="F404" s="19" t="s">
        <v>139</v>
      </c>
      <c r="G404" s="399">
        <v>15</v>
      </c>
      <c r="H404" s="400"/>
      <c r="I404" s="401"/>
      <c r="J404" s="400"/>
      <c r="K404" s="400"/>
      <c r="L404" s="401"/>
      <c r="M404" s="400"/>
      <c r="N404" s="401"/>
      <c r="O404" s="400"/>
      <c r="P404" s="400"/>
      <c r="Q404" s="398"/>
    </row>
    <row r="405" spans="1:31" ht="23.1" customHeight="1">
      <c r="D405" s="398"/>
      <c r="E405" s="398"/>
      <c r="F405" s="19"/>
      <c r="G405" s="399"/>
      <c r="H405" s="400"/>
      <c r="I405" s="401"/>
      <c r="J405" s="400"/>
      <c r="K405" s="400"/>
      <c r="L405" s="401"/>
      <c r="M405" s="400"/>
      <c r="N405" s="401"/>
      <c r="O405" s="400"/>
      <c r="P405" s="400"/>
      <c r="Q405" s="398"/>
      <c r="AE405" s="393">
        <f>TRUNC(SUM(AE368:AE404))</f>
        <v>0</v>
      </c>
    </row>
    <row r="406" spans="1:31" ht="23.1" customHeight="1">
      <c r="D406" s="398"/>
      <c r="E406" s="398"/>
      <c r="F406" s="19"/>
      <c r="G406" s="399"/>
      <c r="H406" s="400"/>
      <c r="I406" s="401"/>
      <c r="J406" s="400"/>
      <c r="K406" s="400"/>
      <c r="L406" s="401"/>
      <c r="M406" s="400"/>
      <c r="N406" s="401"/>
      <c r="O406" s="400"/>
      <c r="P406" s="400"/>
      <c r="Q406" s="398"/>
    </row>
    <row r="407" spans="1:31" ht="23.1" customHeight="1">
      <c r="D407" s="398"/>
      <c r="E407" s="398"/>
      <c r="F407" s="19"/>
      <c r="G407" s="399"/>
      <c r="H407" s="400"/>
      <c r="I407" s="401"/>
      <c r="J407" s="400"/>
      <c r="K407" s="400"/>
      <c r="L407" s="401"/>
      <c r="M407" s="400"/>
      <c r="N407" s="401"/>
      <c r="O407" s="400"/>
      <c r="P407" s="400"/>
      <c r="Q407" s="398"/>
    </row>
    <row r="408" spans="1:31" ht="23.1" customHeight="1">
      <c r="D408" s="398"/>
      <c r="E408" s="398"/>
      <c r="F408" s="19"/>
      <c r="G408" s="399"/>
      <c r="H408" s="400"/>
      <c r="I408" s="401"/>
      <c r="J408" s="400"/>
      <c r="K408" s="400"/>
      <c r="L408" s="401"/>
      <c r="M408" s="400"/>
      <c r="N408" s="401"/>
      <c r="O408" s="400"/>
      <c r="P408" s="400"/>
      <c r="Q408" s="398"/>
    </row>
    <row r="409" spans="1:31" ht="23.1" customHeight="1">
      <c r="D409" s="398"/>
      <c r="E409" s="398"/>
      <c r="F409" s="19"/>
      <c r="G409" s="399"/>
      <c r="H409" s="400"/>
      <c r="I409" s="401"/>
      <c r="J409" s="400"/>
      <c r="K409" s="400"/>
      <c r="L409" s="401"/>
      <c r="M409" s="400"/>
      <c r="N409" s="401"/>
      <c r="O409" s="400"/>
      <c r="P409" s="400"/>
      <c r="Q409" s="398"/>
    </row>
    <row r="410" spans="1:31" ht="23.1" customHeight="1">
      <c r="D410" s="398"/>
      <c r="E410" s="398"/>
      <c r="F410" s="19"/>
      <c r="G410" s="399"/>
      <c r="H410" s="400"/>
      <c r="I410" s="401"/>
      <c r="J410" s="400"/>
      <c r="K410" s="400"/>
      <c r="L410" s="401"/>
      <c r="M410" s="400"/>
      <c r="N410" s="401"/>
      <c r="O410" s="400"/>
      <c r="P410" s="400"/>
      <c r="Q410" s="398"/>
    </row>
    <row r="411" spans="1:31" ht="23.1" customHeight="1">
      <c r="D411" s="398"/>
      <c r="E411" s="398"/>
      <c r="F411" s="19"/>
      <c r="G411" s="399"/>
      <c r="H411" s="400"/>
      <c r="I411" s="401"/>
      <c r="J411" s="400"/>
      <c r="K411" s="400"/>
      <c r="L411" s="401"/>
      <c r="M411" s="400"/>
      <c r="N411" s="401"/>
      <c r="O411" s="400"/>
      <c r="P411" s="400"/>
      <c r="Q411" s="398"/>
    </row>
    <row r="412" spans="1:31" ht="23.1" customHeight="1">
      <c r="D412" s="398"/>
      <c r="E412" s="398"/>
      <c r="F412" s="19"/>
      <c r="G412" s="399"/>
      <c r="H412" s="400"/>
      <c r="I412" s="401"/>
      <c r="J412" s="400"/>
      <c r="K412" s="400"/>
      <c r="L412" s="401"/>
      <c r="M412" s="400"/>
      <c r="N412" s="401"/>
      <c r="O412" s="400"/>
      <c r="P412" s="400"/>
      <c r="Q412" s="398"/>
    </row>
    <row r="413" spans="1:31" ht="23.1" customHeight="1">
      <c r="D413" s="398"/>
      <c r="E413" s="398"/>
      <c r="F413" s="19"/>
      <c r="G413" s="399"/>
      <c r="H413" s="400"/>
      <c r="I413" s="401"/>
      <c r="J413" s="400"/>
      <c r="K413" s="400"/>
      <c r="L413" s="401"/>
      <c r="M413" s="400"/>
      <c r="N413" s="401"/>
      <c r="O413" s="400"/>
      <c r="P413" s="400"/>
      <c r="Q413" s="398"/>
    </row>
    <row r="414" spans="1:31" ht="23.1" customHeight="1">
      <c r="D414" s="398"/>
      <c r="E414" s="398"/>
      <c r="F414" s="19"/>
      <c r="G414" s="399"/>
      <c r="H414" s="400"/>
      <c r="I414" s="401"/>
      <c r="J414" s="400"/>
      <c r="K414" s="400"/>
      <c r="L414" s="401"/>
      <c r="M414" s="400"/>
      <c r="N414" s="401"/>
      <c r="O414" s="400"/>
      <c r="P414" s="400"/>
      <c r="Q414" s="398"/>
    </row>
    <row r="415" spans="1:31" ht="23.1" customHeight="1">
      <c r="D415" s="398"/>
      <c r="E415" s="398"/>
      <c r="F415" s="19"/>
      <c r="G415" s="399"/>
      <c r="H415" s="400"/>
      <c r="I415" s="401"/>
      <c r="J415" s="400"/>
      <c r="K415" s="400"/>
      <c r="L415" s="401"/>
      <c r="M415" s="400"/>
      <c r="N415" s="401"/>
      <c r="O415" s="400"/>
      <c r="P415" s="400"/>
      <c r="Q415" s="398"/>
    </row>
    <row r="416" spans="1:31" ht="23.1" customHeight="1">
      <c r="D416" s="398"/>
      <c r="E416" s="398"/>
      <c r="F416" s="19"/>
      <c r="G416" s="399"/>
      <c r="H416" s="400"/>
      <c r="I416" s="401"/>
      <c r="J416" s="400"/>
      <c r="K416" s="400"/>
      <c r="L416" s="401"/>
      <c r="M416" s="400"/>
      <c r="N416" s="401"/>
      <c r="O416" s="400"/>
      <c r="P416" s="400"/>
      <c r="Q416" s="398"/>
    </row>
    <row r="417" spans="1:29" ht="23.1" customHeight="1">
      <c r="D417" s="398"/>
      <c r="E417" s="398"/>
      <c r="F417" s="19"/>
      <c r="G417" s="399"/>
      <c r="H417" s="400"/>
      <c r="I417" s="401"/>
      <c r="J417" s="400"/>
      <c r="K417" s="400"/>
      <c r="L417" s="401"/>
      <c r="M417" s="400"/>
      <c r="N417" s="401"/>
      <c r="O417" s="400"/>
      <c r="P417" s="400"/>
      <c r="Q417" s="398"/>
    </row>
    <row r="418" spans="1:29" ht="23.1" customHeight="1">
      <c r="D418" s="398"/>
      <c r="E418" s="398"/>
      <c r="F418" s="19"/>
      <c r="G418" s="399"/>
      <c r="H418" s="400"/>
      <c r="I418" s="401"/>
      <c r="J418" s="400"/>
      <c r="K418" s="400"/>
      <c r="L418" s="401"/>
      <c r="M418" s="400"/>
      <c r="N418" s="401"/>
      <c r="O418" s="400"/>
      <c r="P418" s="400"/>
      <c r="Q418" s="398"/>
    </row>
    <row r="419" spans="1:29" ht="23.1" customHeight="1">
      <c r="B419" s="390" t="s">
        <v>1597</v>
      </c>
      <c r="D419" s="398" t="s">
        <v>1598</v>
      </c>
      <c r="E419" s="398"/>
      <c r="F419" s="19"/>
      <c r="G419" s="399"/>
      <c r="H419" s="400"/>
      <c r="I419" s="401"/>
      <c r="J419" s="400"/>
      <c r="K419" s="400"/>
      <c r="L419" s="401"/>
      <c r="M419" s="400"/>
      <c r="N419" s="401"/>
      <c r="O419" s="400"/>
      <c r="P419" s="400"/>
      <c r="Q419" s="398"/>
    </row>
    <row r="420" spans="1:29" ht="23.1" customHeight="1">
      <c r="B420" s="390" t="s">
        <v>982</v>
      </c>
      <c r="D420" s="395" t="s">
        <v>2079</v>
      </c>
      <c r="E420" s="396"/>
      <c r="F420" s="396"/>
      <c r="G420" s="396"/>
      <c r="H420" s="396"/>
      <c r="I420" s="396"/>
      <c r="J420" s="396"/>
      <c r="K420" s="396"/>
      <c r="L420" s="396"/>
      <c r="M420" s="396"/>
      <c r="N420" s="396"/>
      <c r="O420" s="396"/>
      <c r="P420" s="396"/>
      <c r="Q420" s="397"/>
    </row>
    <row r="421" spans="1:29" ht="23.1" customHeight="1">
      <c r="A421" s="390" t="s">
        <v>1182</v>
      </c>
      <c r="B421" s="390" t="s">
        <v>2057</v>
      </c>
      <c r="C421" s="390" t="s">
        <v>1183</v>
      </c>
      <c r="D421" s="398" t="s">
        <v>156</v>
      </c>
      <c r="E421" s="398" t="s">
        <v>157</v>
      </c>
      <c r="F421" s="19" t="s">
        <v>139</v>
      </c>
      <c r="G421" s="399">
        <v>403</v>
      </c>
      <c r="H421" s="400"/>
      <c r="I421" s="401"/>
      <c r="J421" s="400"/>
      <c r="K421" s="400"/>
      <c r="L421" s="401"/>
      <c r="M421" s="400"/>
      <c r="N421" s="401"/>
      <c r="O421" s="400"/>
      <c r="P421" s="400"/>
      <c r="Q421" s="398"/>
      <c r="AA421" s="393">
        <f>I421</f>
        <v>0</v>
      </c>
      <c r="AC421" s="393">
        <f>G421*H421</f>
        <v>0</v>
      </c>
    </row>
    <row r="422" spans="1:29" ht="23.1" customHeight="1">
      <c r="A422" s="390" t="s">
        <v>1186</v>
      </c>
      <c r="B422" s="390" t="s">
        <v>2057</v>
      </c>
      <c r="C422" s="390" t="s">
        <v>1187</v>
      </c>
      <c r="D422" s="398" t="s">
        <v>156</v>
      </c>
      <c r="E422" s="398" t="s">
        <v>161</v>
      </c>
      <c r="F422" s="19" t="s">
        <v>139</v>
      </c>
      <c r="G422" s="399">
        <v>18</v>
      </c>
      <c r="H422" s="400"/>
      <c r="I422" s="401"/>
      <c r="J422" s="400"/>
      <c r="K422" s="400"/>
      <c r="L422" s="401"/>
      <c r="M422" s="400"/>
      <c r="N422" s="401"/>
      <c r="O422" s="400"/>
      <c r="P422" s="400"/>
      <c r="Q422" s="398"/>
      <c r="AA422" s="393">
        <f>I422</f>
        <v>0</v>
      </c>
      <c r="AC422" s="393">
        <f>G422*H422</f>
        <v>0</v>
      </c>
    </row>
    <row r="423" spans="1:29" ht="23.1" customHeight="1">
      <c r="A423" s="390" t="s">
        <v>1300</v>
      </c>
      <c r="B423" s="390" t="s">
        <v>2057</v>
      </c>
      <c r="C423" s="390" t="s">
        <v>1301</v>
      </c>
      <c r="D423" s="398" t="s">
        <v>211</v>
      </c>
      <c r="E423" s="398" t="s">
        <v>212</v>
      </c>
      <c r="F423" s="19" t="s">
        <v>187</v>
      </c>
      <c r="G423" s="399">
        <v>100</v>
      </c>
      <c r="H423" s="400"/>
      <c r="I423" s="401"/>
      <c r="J423" s="400"/>
      <c r="K423" s="400"/>
      <c r="L423" s="401"/>
      <c r="M423" s="400"/>
      <c r="N423" s="401"/>
      <c r="O423" s="400"/>
      <c r="P423" s="400"/>
      <c r="Q423" s="398"/>
    </row>
    <row r="424" spans="1:29" ht="23.1" customHeight="1">
      <c r="A424" s="390" t="s">
        <v>1303</v>
      </c>
      <c r="B424" s="390" t="s">
        <v>2057</v>
      </c>
      <c r="C424" s="390" t="s">
        <v>1304</v>
      </c>
      <c r="D424" s="398" t="s">
        <v>211</v>
      </c>
      <c r="E424" s="398" t="s">
        <v>217</v>
      </c>
      <c r="F424" s="19" t="s">
        <v>187</v>
      </c>
      <c r="G424" s="399">
        <v>9</v>
      </c>
      <c r="H424" s="400"/>
      <c r="I424" s="401"/>
      <c r="J424" s="400"/>
      <c r="K424" s="400"/>
      <c r="L424" s="401"/>
      <c r="M424" s="400"/>
      <c r="N424" s="401"/>
      <c r="O424" s="400"/>
      <c r="P424" s="400"/>
      <c r="Q424" s="398"/>
    </row>
    <row r="425" spans="1:29" ht="23.1" customHeight="1">
      <c r="A425" s="390" t="s">
        <v>1306</v>
      </c>
      <c r="B425" s="390" t="s">
        <v>2057</v>
      </c>
      <c r="C425" s="390" t="s">
        <v>1307</v>
      </c>
      <c r="D425" s="398" t="s">
        <v>211</v>
      </c>
      <c r="E425" s="398" t="s">
        <v>219</v>
      </c>
      <c r="F425" s="19" t="s">
        <v>187</v>
      </c>
      <c r="G425" s="399">
        <v>1</v>
      </c>
      <c r="H425" s="400"/>
      <c r="I425" s="401"/>
      <c r="J425" s="400"/>
      <c r="K425" s="400"/>
      <c r="L425" s="401"/>
      <c r="M425" s="400"/>
      <c r="N425" s="401"/>
      <c r="O425" s="400"/>
      <c r="P425" s="400"/>
      <c r="Q425" s="398"/>
    </row>
    <row r="426" spans="1:29" ht="23.1" customHeight="1">
      <c r="A426" s="390" t="s">
        <v>1309</v>
      </c>
      <c r="B426" s="390" t="s">
        <v>2057</v>
      </c>
      <c r="C426" s="390" t="s">
        <v>1310</v>
      </c>
      <c r="D426" s="398" t="s">
        <v>221</v>
      </c>
      <c r="E426" s="398" t="s">
        <v>222</v>
      </c>
      <c r="F426" s="19" t="s">
        <v>187</v>
      </c>
      <c r="G426" s="399">
        <v>16</v>
      </c>
      <c r="H426" s="400"/>
      <c r="I426" s="401"/>
      <c r="J426" s="400"/>
      <c r="K426" s="400"/>
      <c r="L426" s="401"/>
      <c r="M426" s="400"/>
      <c r="N426" s="401"/>
      <c r="O426" s="400"/>
      <c r="P426" s="400"/>
      <c r="Q426" s="398"/>
    </row>
    <row r="427" spans="1:29" ht="23.1" customHeight="1">
      <c r="A427" s="390" t="s">
        <v>1312</v>
      </c>
      <c r="B427" s="390" t="s">
        <v>2057</v>
      </c>
      <c r="C427" s="390" t="s">
        <v>1313</v>
      </c>
      <c r="D427" s="398" t="s">
        <v>221</v>
      </c>
      <c r="E427" s="398" t="s">
        <v>224</v>
      </c>
      <c r="F427" s="19" t="s">
        <v>187</v>
      </c>
      <c r="G427" s="399">
        <v>2</v>
      </c>
      <c r="H427" s="400"/>
      <c r="I427" s="401"/>
      <c r="J427" s="400"/>
      <c r="K427" s="400"/>
      <c r="L427" s="401"/>
      <c r="M427" s="400"/>
      <c r="N427" s="401"/>
      <c r="O427" s="400"/>
      <c r="P427" s="400"/>
      <c r="Q427" s="398"/>
    </row>
    <row r="428" spans="1:29" ht="23.1" customHeight="1">
      <c r="A428" s="390" t="s">
        <v>724</v>
      </c>
      <c r="B428" s="390" t="s">
        <v>2057</v>
      </c>
      <c r="C428" s="390" t="s">
        <v>225</v>
      </c>
      <c r="D428" s="398" t="s">
        <v>226</v>
      </c>
      <c r="E428" s="398" t="s">
        <v>227</v>
      </c>
      <c r="F428" s="19" t="s">
        <v>187</v>
      </c>
      <c r="G428" s="399">
        <v>100</v>
      </c>
      <c r="H428" s="400"/>
      <c r="I428" s="401"/>
      <c r="J428" s="400"/>
      <c r="K428" s="400"/>
      <c r="L428" s="401"/>
      <c r="M428" s="400"/>
      <c r="N428" s="401"/>
      <c r="O428" s="400"/>
      <c r="P428" s="400"/>
      <c r="Q428" s="398"/>
    </row>
    <row r="429" spans="1:29" ht="23.1" customHeight="1">
      <c r="A429" s="390" t="s">
        <v>725</v>
      </c>
      <c r="B429" s="390" t="s">
        <v>2057</v>
      </c>
      <c r="C429" s="390" t="s">
        <v>228</v>
      </c>
      <c r="D429" s="398" t="s">
        <v>226</v>
      </c>
      <c r="E429" s="398" t="s">
        <v>229</v>
      </c>
      <c r="F429" s="19" t="s">
        <v>187</v>
      </c>
      <c r="G429" s="399">
        <v>1</v>
      </c>
      <c r="H429" s="400"/>
      <c r="I429" s="401"/>
      <c r="J429" s="400"/>
      <c r="K429" s="400"/>
      <c r="L429" s="401"/>
      <c r="M429" s="400"/>
      <c r="N429" s="401"/>
      <c r="O429" s="400"/>
      <c r="P429" s="400"/>
      <c r="Q429" s="398"/>
    </row>
    <row r="430" spans="1:29" ht="23.1" customHeight="1">
      <c r="A430" s="390" t="s">
        <v>726</v>
      </c>
      <c r="B430" s="390" t="s">
        <v>2057</v>
      </c>
      <c r="C430" s="390" t="s">
        <v>230</v>
      </c>
      <c r="D430" s="398" t="s">
        <v>226</v>
      </c>
      <c r="E430" s="398" t="s">
        <v>231</v>
      </c>
      <c r="F430" s="19" t="s">
        <v>187</v>
      </c>
      <c r="G430" s="399">
        <v>9</v>
      </c>
      <c r="H430" s="400"/>
      <c r="I430" s="401"/>
      <c r="J430" s="400"/>
      <c r="K430" s="400"/>
      <c r="L430" s="401"/>
      <c r="M430" s="400"/>
      <c r="N430" s="401"/>
      <c r="O430" s="400"/>
      <c r="P430" s="400"/>
      <c r="Q430" s="398"/>
    </row>
    <row r="431" spans="1:29" ht="23.1" customHeight="1">
      <c r="A431" s="390" t="s">
        <v>1318</v>
      </c>
      <c r="B431" s="390" t="s">
        <v>2057</v>
      </c>
      <c r="C431" s="390" t="s">
        <v>1319</v>
      </c>
      <c r="D431" s="398" t="s">
        <v>239</v>
      </c>
      <c r="E431" s="398" t="s">
        <v>240</v>
      </c>
      <c r="F431" s="19" t="s">
        <v>187</v>
      </c>
      <c r="G431" s="399">
        <v>11</v>
      </c>
      <c r="H431" s="400"/>
      <c r="I431" s="401"/>
      <c r="J431" s="400"/>
      <c r="K431" s="400"/>
      <c r="L431" s="401"/>
      <c r="M431" s="400"/>
      <c r="N431" s="401"/>
      <c r="O431" s="400"/>
      <c r="P431" s="400"/>
      <c r="Q431" s="398"/>
    </row>
    <row r="432" spans="1:29" ht="23.1" customHeight="1">
      <c r="A432" s="390" t="s">
        <v>1324</v>
      </c>
      <c r="B432" s="390" t="s">
        <v>2057</v>
      </c>
      <c r="C432" s="390" t="s">
        <v>1325</v>
      </c>
      <c r="D432" s="398" t="s">
        <v>1327</v>
      </c>
      <c r="E432" s="398" t="s">
        <v>955</v>
      </c>
      <c r="F432" s="19" t="s">
        <v>1161</v>
      </c>
      <c r="G432" s="399">
        <v>93</v>
      </c>
      <c r="H432" s="400"/>
      <c r="I432" s="401"/>
      <c r="J432" s="400"/>
      <c r="K432" s="400"/>
      <c r="L432" s="401"/>
      <c r="M432" s="400"/>
      <c r="N432" s="401"/>
      <c r="O432" s="400"/>
      <c r="P432" s="400"/>
      <c r="Q432" s="398"/>
    </row>
    <row r="433" spans="1:29" ht="23.1" customHeight="1">
      <c r="A433" s="390" t="s">
        <v>1328</v>
      </c>
      <c r="B433" s="390" t="s">
        <v>2057</v>
      </c>
      <c r="C433" s="390" t="s">
        <v>1329</v>
      </c>
      <c r="D433" s="398" t="s">
        <v>270</v>
      </c>
      <c r="E433" s="398" t="s">
        <v>271</v>
      </c>
      <c r="F433" s="19" t="s">
        <v>139</v>
      </c>
      <c r="G433" s="399">
        <v>1615</v>
      </c>
      <c r="H433" s="400"/>
      <c r="I433" s="401"/>
      <c r="J433" s="400"/>
      <c r="K433" s="400"/>
      <c r="L433" s="401"/>
      <c r="M433" s="400"/>
      <c r="N433" s="401"/>
      <c r="O433" s="400"/>
      <c r="P433" s="400"/>
      <c r="Q433" s="398"/>
      <c r="AC433" s="393">
        <f>G433*H433</f>
        <v>0</v>
      </c>
    </row>
    <row r="434" spans="1:29" ht="23.1" customHeight="1">
      <c r="A434" s="390" t="s">
        <v>1421</v>
      </c>
      <c r="B434" s="390" t="s">
        <v>2057</v>
      </c>
      <c r="C434" s="390" t="s">
        <v>1422</v>
      </c>
      <c r="D434" s="398" t="s">
        <v>331</v>
      </c>
      <c r="E434" s="398" t="s">
        <v>332</v>
      </c>
      <c r="F434" s="19" t="s">
        <v>139</v>
      </c>
      <c r="G434" s="399">
        <v>186</v>
      </c>
      <c r="H434" s="400"/>
      <c r="I434" s="401"/>
      <c r="J434" s="400"/>
      <c r="K434" s="400"/>
      <c r="L434" s="401"/>
      <c r="M434" s="400"/>
      <c r="N434" s="401"/>
      <c r="O434" s="400"/>
      <c r="P434" s="400"/>
      <c r="Q434" s="398"/>
      <c r="AB434" s="393">
        <f>I434</f>
        <v>0</v>
      </c>
      <c r="AC434" s="393">
        <f>G434*H434</f>
        <v>0</v>
      </c>
    </row>
    <row r="435" spans="1:29" ht="23.1" customHeight="1">
      <c r="A435" s="390" t="s">
        <v>1466</v>
      </c>
      <c r="B435" s="390" t="s">
        <v>2057</v>
      </c>
      <c r="C435" s="390" t="s">
        <v>1467</v>
      </c>
      <c r="D435" s="398" t="s">
        <v>342</v>
      </c>
      <c r="E435" s="398" t="s">
        <v>343</v>
      </c>
      <c r="F435" s="19" t="s">
        <v>187</v>
      </c>
      <c r="G435" s="399">
        <v>5</v>
      </c>
      <c r="H435" s="400"/>
      <c r="I435" s="401"/>
      <c r="J435" s="400"/>
      <c r="K435" s="400"/>
      <c r="L435" s="401"/>
      <c r="M435" s="400"/>
      <c r="N435" s="401"/>
      <c r="O435" s="400"/>
      <c r="P435" s="400"/>
      <c r="Q435" s="398"/>
    </row>
    <row r="436" spans="1:29" ht="23.1" customHeight="1">
      <c r="A436" s="390" t="s">
        <v>1469</v>
      </c>
      <c r="B436" s="390" t="s">
        <v>2057</v>
      </c>
      <c r="C436" s="390" t="s">
        <v>1470</v>
      </c>
      <c r="D436" s="398" t="s">
        <v>342</v>
      </c>
      <c r="E436" s="398" t="s">
        <v>347</v>
      </c>
      <c r="F436" s="19" t="s">
        <v>187</v>
      </c>
      <c r="G436" s="399">
        <v>6</v>
      </c>
      <c r="H436" s="400"/>
      <c r="I436" s="401"/>
      <c r="J436" s="400"/>
      <c r="K436" s="400"/>
      <c r="L436" s="401"/>
      <c r="M436" s="400"/>
      <c r="N436" s="401"/>
      <c r="O436" s="400"/>
      <c r="P436" s="400"/>
      <c r="Q436" s="398"/>
    </row>
    <row r="437" spans="1:29" ht="23.1" customHeight="1">
      <c r="A437" s="390" t="s">
        <v>1472</v>
      </c>
      <c r="B437" s="390" t="s">
        <v>2057</v>
      </c>
      <c r="C437" s="390" t="s">
        <v>1473</v>
      </c>
      <c r="D437" s="398" t="s">
        <v>342</v>
      </c>
      <c r="E437" s="398" t="s">
        <v>349</v>
      </c>
      <c r="F437" s="19" t="s">
        <v>187</v>
      </c>
      <c r="G437" s="399">
        <v>4</v>
      </c>
      <c r="H437" s="400"/>
      <c r="I437" s="401"/>
      <c r="J437" s="400"/>
      <c r="K437" s="400"/>
      <c r="L437" s="401"/>
      <c r="M437" s="400"/>
      <c r="N437" s="401"/>
      <c r="O437" s="400"/>
      <c r="P437" s="400"/>
      <c r="Q437" s="398"/>
    </row>
    <row r="438" spans="1:29" ht="23.1" customHeight="1">
      <c r="A438" s="390" t="s">
        <v>1475</v>
      </c>
      <c r="B438" s="390" t="s">
        <v>2057</v>
      </c>
      <c r="C438" s="390" t="s">
        <v>1476</v>
      </c>
      <c r="D438" s="398" t="s">
        <v>342</v>
      </c>
      <c r="E438" s="398" t="s">
        <v>351</v>
      </c>
      <c r="F438" s="19" t="s">
        <v>187</v>
      </c>
      <c r="G438" s="399">
        <v>1</v>
      </c>
      <c r="H438" s="400"/>
      <c r="I438" s="401"/>
      <c r="J438" s="400"/>
      <c r="K438" s="400"/>
      <c r="L438" s="401"/>
      <c r="M438" s="400"/>
      <c r="N438" s="401"/>
      <c r="O438" s="400"/>
      <c r="P438" s="400"/>
      <c r="Q438" s="398"/>
    </row>
    <row r="439" spans="1:29" ht="23.1" customHeight="1">
      <c r="A439" s="390" t="s">
        <v>1478</v>
      </c>
      <c r="B439" s="390" t="s">
        <v>2057</v>
      </c>
      <c r="C439" s="390" t="s">
        <v>1479</v>
      </c>
      <c r="D439" s="398" t="s">
        <v>342</v>
      </c>
      <c r="E439" s="398" t="s">
        <v>353</v>
      </c>
      <c r="F439" s="19" t="s">
        <v>187</v>
      </c>
      <c r="G439" s="399">
        <v>1</v>
      </c>
      <c r="H439" s="400"/>
      <c r="I439" s="401"/>
      <c r="J439" s="400"/>
      <c r="K439" s="400"/>
      <c r="L439" s="401"/>
      <c r="M439" s="400"/>
      <c r="N439" s="401"/>
      <c r="O439" s="400"/>
      <c r="P439" s="400"/>
      <c r="Q439" s="398"/>
    </row>
    <row r="440" spans="1:29" ht="23.1" customHeight="1">
      <c r="A440" s="390" t="s">
        <v>1481</v>
      </c>
      <c r="B440" s="390" t="s">
        <v>2057</v>
      </c>
      <c r="C440" s="390" t="s">
        <v>1482</v>
      </c>
      <c r="D440" s="398" t="s">
        <v>355</v>
      </c>
      <c r="E440" s="398" t="s">
        <v>356</v>
      </c>
      <c r="F440" s="19" t="s">
        <v>187</v>
      </c>
      <c r="G440" s="399">
        <v>1</v>
      </c>
      <c r="H440" s="400"/>
      <c r="I440" s="401"/>
      <c r="J440" s="400"/>
      <c r="K440" s="400"/>
      <c r="L440" s="401"/>
      <c r="M440" s="400"/>
      <c r="N440" s="401"/>
      <c r="O440" s="400"/>
      <c r="P440" s="400"/>
      <c r="Q440" s="398"/>
    </row>
    <row r="441" spans="1:29" ht="23.1" customHeight="1">
      <c r="A441" s="390" t="s">
        <v>1484</v>
      </c>
      <c r="B441" s="390" t="s">
        <v>2057</v>
      </c>
      <c r="C441" s="390" t="s">
        <v>1485</v>
      </c>
      <c r="D441" s="398" t="s">
        <v>358</v>
      </c>
      <c r="E441" s="398"/>
      <c r="F441" s="19" t="s">
        <v>187</v>
      </c>
      <c r="G441" s="399">
        <v>2</v>
      </c>
      <c r="H441" s="400"/>
      <c r="I441" s="401"/>
      <c r="J441" s="400"/>
      <c r="K441" s="400"/>
      <c r="L441" s="401"/>
      <c r="M441" s="400"/>
      <c r="N441" s="401"/>
      <c r="O441" s="400"/>
      <c r="P441" s="400"/>
      <c r="Q441" s="398"/>
    </row>
    <row r="442" spans="1:29" ht="23.1" customHeight="1">
      <c r="A442" s="390" t="s">
        <v>1515</v>
      </c>
      <c r="B442" s="390" t="s">
        <v>2057</v>
      </c>
      <c r="C442" s="390" t="s">
        <v>1516</v>
      </c>
      <c r="D442" s="398" t="s">
        <v>531</v>
      </c>
      <c r="E442" s="398" t="s">
        <v>532</v>
      </c>
      <c r="F442" s="19" t="s">
        <v>258</v>
      </c>
      <c r="G442" s="399">
        <v>43</v>
      </c>
      <c r="H442" s="400"/>
      <c r="I442" s="401"/>
      <c r="J442" s="400"/>
      <c r="K442" s="400"/>
      <c r="L442" s="401"/>
      <c r="M442" s="400"/>
      <c r="N442" s="401"/>
      <c r="O442" s="400"/>
      <c r="P442" s="400"/>
      <c r="Q442" s="398"/>
    </row>
    <row r="443" spans="1:29" ht="23.1" customHeight="1">
      <c r="A443" s="390" t="s">
        <v>1518</v>
      </c>
      <c r="B443" s="390" t="s">
        <v>2057</v>
      </c>
      <c r="C443" s="390" t="s">
        <v>1519</v>
      </c>
      <c r="D443" s="398" t="s">
        <v>536</v>
      </c>
      <c r="E443" s="398" t="s">
        <v>537</v>
      </c>
      <c r="F443" s="19" t="s">
        <v>258</v>
      </c>
      <c r="G443" s="399">
        <v>12</v>
      </c>
      <c r="H443" s="400"/>
      <c r="I443" s="401"/>
      <c r="J443" s="400"/>
      <c r="K443" s="400"/>
      <c r="L443" s="401"/>
      <c r="M443" s="400"/>
      <c r="N443" s="401"/>
      <c r="O443" s="400"/>
      <c r="P443" s="400"/>
      <c r="Q443" s="398"/>
    </row>
    <row r="444" spans="1:29" ht="23.1" customHeight="1">
      <c r="A444" s="390" t="s">
        <v>1521</v>
      </c>
      <c r="B444" s="390" t="s">
        <v>2057</v>
      </c>
      <c r="C444" s="390" t="s">
        <v>1522</v>
      </c>
      <c r="D444" s="398" t="s">
        <v>538</v>
      </c>
      <c r="E444" s="398" t="s">
        <v>539</v>
      </c>
      <c r="F444" s="19" t="s">
        <v>258</v>
      </c>
      <c r="G444" s="399">
        <v>38</v>
      </c>
      <c r="H444" s="400"/>
      <c r="I444" s="401"/>
      <c r="J444" s="400"/>
      <c r="K444" s="400"/>
      <c r="L444" s="401"/>
      <c r="M444" s="400"/>
      <c r="N444" s="401"/>
      <c r="O444" s="400"/>
      <c r="P444" s="400"/>
      <c r="Q444" s="398"/>
    </row>
    <row r="445" spans="1:29" ht="23.1" customHeight="1">
      <c r="A445" s="390" t="s">
        <v>1527</v>
      </c>
      <c r="B445" s="390" t="s">
        <v>2057</v>
      </c>
      <c r="C445" s="390" t="s">
        <v>1528</v>
      </c>
      <c r="D445" s="398" t="s">
        <v>542</v>
      </c>
      <c r="E445" s="398" t="s">
        <v>543</v>
      </c>
      <c r="F445" s="19" t="s">
        <v>258</v>
      </c>
      <c r="G445" s="399">
        <v>7</v>
      </c>
      <c r="H445" s="400"/>
      <c r="I445" s="401"/>
      <c r="J445" s="400"/>
      <c r="K445" s="400"/>
      <c r="L445" s="401"/>
      <c r="M445" s="400"/>
      <c r="N445" s="401"/>
      <c r="O445" s="400"/>
      <c r="P445" s="400"/>
      <c r="Q445" s="398"/>
    </row>
    <row r="446" spans="1:29" ht="23.1" customHeight="1">
      <c r="A446" s="390" t="s">
        <v>1530</v>
      </c>
      <c r="B446" s="390" t="s">
        <v>2057</v>
      </c>
      <c r="C446" s="390" t="s">
        <v>1531</v>
      </c>
      <c r="D446" s="398" t="s">
        <v>544</v>
      </c>
      <c r="E446" s="398" t="s">
        <v>545</v>
      </c>
      <c r="F446" s="19" t="s">
        <v>258</v>
      </c>
      <c r="G446" s="399">
        <v>1</v>
      </c>
      <c r="H446" s="400"/>
      <c r="I446" s="401"/>
      <c r="J446" s="400"/>
      <c r="K446" s="400"/>
      <c r="L446" s="401"/>
      <c r="M446" s="400"/>
      <c r="N446" s="401"/>
      <c r="O446" s="400"/>
      <c r="P446" s="400"/>
      <c r="Q446" s="398"/>
    </row>
    <row r="447" spans="1:29" ht="23.1" customHeight="1">
      <c r="A447" s="390" t="s">
        <v>1533</v>
      </c>
      <c r="B447" s="390" t="s">
        <v>2057</v>
      </c>
      <c r="C447" s="390" t="s">
        <v>1534</v>
      </c>
      <c r="D447" s="398" t="s">
        <v>574</v>
      </c>
      <c r="E447" s="398" t="s">
        <v>575</v>
      </c>
      <c r="F447" s="19" t="s">
        <v>258</v>
      </c>
      <c r="G447" s="399">
        <v>7</v>
      </c>
      <c r="H447" s="400"/>
      <c r="I447" s="401"/>
      <c r="J447" s="400"/>
      <c r="K447" s="400"/>
      <c r="L447" s="401"/>
      <c r="M447" s="400"/>
      <c r="N447" s="401"/>
      <c r="O447" s="400"/>
      <c r="P447" s="400"/>
      <c r="Q447" s="398"/>
    </row>
    <row r="448" spans="1:29" ht="23.1" customHeight="1">
      <c r="A448" s="390" t="s">
        <v>1539</v>
      </c>
      <c r="B448" s="390" t="s">
        <v>2057</v>
      </c>
      <c r="C448" s="390" t="s">
        <v>1540</v>
      </c>
      <c r="D448" s="398" t="s">
        <v>1542</v>
      </c>
      <c r="E448" s="398" t="s">
        <v>1543</v>
      </c>
      <c r="F448" s="19" t="s">
        <v>258</v>
      </c>
      <c r="G448" s="399">
        <v>55</v>
      </c>
      <c r="H448" s="400"/>
      <c r="I448" s="401"/>
      <c r="J448" s="400"/>
      <c r="K448" s="400"/>
      <c r="L448" s="401"/>
      <c r="M448" s="400"/>
      <c r="N448" s="401"/>
      <c r="O448" s="400"/>
      <c r="P448" s="400"/>
      <c r="Q448" s="398"/>
    </row>
    <row r="449" spans="4:31" ht="23.1" customHeight="1">
      <c r="D449" s="398"/>
      <c r="E449" s="398"/>
      <c r="F449" s="19"/>
      <c r="G449" s="399"/>
      <c r="H449" s="400"/>
      <c r="I449" s="401"/>
      <c r="J449" s="400"/>
      <c r="K449" s="400"/>
      <c r="L449" s="401"/>
      <c r="M449" s="400"/>
      <c r="N449" s="401"/>
      <c r="O449" s="400"/>
      <c r="P449" s="400"/>
      <c r="Q449" s="398"/>
      <c r="AE449" s="393">
        <f>TRUNC(SUM(AE420:AE448))</f>
        <v>0</v>
      </c>
    </row>
    <row r="450" spans="4:31" ht="23.1" customHeight="1">
      <c r="D450" s="398"/>
      <c r="E450" s="398"/>
      <c r="F450" s="19"/>
      <c r="G450" s="399"/>
      <c r="H450" s="400"/>
      <c r="I450" s="401"/>
      <c r="J450" s="400"/>
      <c r="K450" s="400"/>
      <c r="L450" s="401"/>
      <c r="M450" s="400"/>
      <c r="N450" s="401"/>
      <c r="O450" s="400"/>
      <c r="P450" s="400"/>
      <c r="Q450" s="398"/>
    </row>
    <row r="451" spans="4:31" ht="23.1" customHeight="1">
      <c r="D451" s="398"/>
      <c r="E451" s="398"/>
      <c r="F451" s="19"/>
      <c r="G451" s="399"/>
      <c r="H451" s="400"/>
      <c r="I451" s="401"/>
      <c r="J451" s="400"/>
      <c r="K451" s="400"/>
      <c r="L451" s="401"/>
      <c r="M451" s="400"/>
      <c r="N451" s="401"/>
      <c r="O451" s="400"/>
      <c r="P451" s="400"/>
      <c r="Q451" s="398"/>
    </row>
    <row r="452" spans="4:31" ht="23.1" customHeight="1">
      <c r="D452" s="398"/>
      <c r="E452" s="398"/>
      <c r="F452" s="19"/>
      <c r="G452" s="399"/>
      <c r="H452" s="400"/>
      <c r="I452" s="401"/>
      <c r="J452" s="400"/>
      <c r="K452" s="400"/>
      <c r="L452" s="401"/>
      <c r="M452" s="400"/>
      <c r="N452" s="401"/>
      <c r="O452" s="400"/>
      <c r="P452" s="400"/>
      <c r="Q452" s="398"/>
    </row>
    <row r="453" spans="4:31" ht="23.1" customHeight="1">
      <c r="D453" s="398"/>
      <c r="E453" s="398"/>
      <c r="F453" s="19"/>
      <c r="G453" s="399"/>
      <c r="H453" s="400"/>
      <c r="I453" s="401"/>
      <c r="J453" s="400"/>
      <c r="K453" s="400"/>
      <c r="L453" s="401"/>
      <c r="M453" s="400"/>
      <c r="N453" s="401"/>
      <c r="O453" s="400"/>
      <c r="P453" s="400"/>
      <c r="Q453" s="398"/>
    </row>
    <row r="454" spans="4:31" ht="23.1" customHeight="1">
      <c r="D454" s="398"/>
      <c r="E454" s="398"/>
      <c r="F454" s="19"/>
      <c r="G454" s="399"/>
      <c r="H454" s="400"/>
      <c r="I454" s="401"/>
      <c r="J454" s="400"/>
      <c r="K454" s="400"/>
      <c r="L454" s="401"/>
      <c r="M454" s="400"/>
      <c r="N454" s="401"/>
      <c r="O454" s="400"/>
      <c r="P454" s="400"/>
      <c r="Q454" s="398"/>
    </row>
    <row r="455" spans="4:31" ht="23.1" customHeight="1">
      <c r="D455" s="398"/>
      <c r="E455" s="398"/>
      <c r="F455" s="19"/>
      <c r="G455" s="399"/>
      <c r="H455" s="400"/>
      <c r="I455" s="401"/>
      <c r="J455" s="400"/>
      <c r="K455" s="400"/>
      <c r="L455" s="401"/>
      <c r="M455" s="400"/>
      <c r="N455" s="401"/>
      <c r="O455" s="400"/>
      <c r="P455" s="400"/>
      <c r="Q455" s="398"/>
    </row>
    <row r="456" spans="4:31" ht="23.1" customHeight="1">
      <c r="D456" s="398"/>
      <c r="E456" s="398"/>
      <c r="F456" s="19"/>
      <c r="G456" s="399"/>
      <c r="H456" s="400"/>
      <c r="I456" s="401"/>
      <c r="J456" s="400"/>
      <c r="K456" s="400"/>
      <c r="L456" s="401"/>
      <c r="M456" s="400"/>
      <c r="N456" s="401"/>
      <c r="O456" s="400"/>
      <c r="P456" s="400"/>
      <c r="Q456" s="398"/>
    </row>
    <row r="457" spans="4:31" ht="23.1" customHeight="1">
      <c r="D457" s="398"/>
      <c r="E457" s="398"/>
      <c r="F457" s="19"/>
      <c r="G457" s="399"/>
      <c r="H457" s="400"/>
      <c r="I457" s="401"/>
      <c r="J457" s="400"/>
      <c r="K457" s="400"/>
      <c r="L457" s="401"/>
      <c r="M457" s="400"/>
      <c r="N457" s="401"/>
      <c r="O457" s="400"/>
      <c r="P457" s="400"/>
      <c r="Q457" s="398"/>
    </row>
    <row r="458" spans="4:31" ht="23.1" customHeight="1">
      <c r="D458" s="398"/>
      <c r="E458" s="398"/>
      <c r="F458" s="19"/>
      <c r="G458" s="399"/>
      <c r="H458" s="400"/>
      <c r="I458" s="401"/>
      <c r="J458" s="400"/>
      <c r="K458" s="400"/>
      <c r="L458" s="401"/>
      <c r="M458" s="400"/>
      <c r="N458" s="401"/>
      <c r="O458" s="400"/>
      <c r="P458" s="400"/>
      <c r="Q458" s="398"/>
    </row>
    <row r="459" spans="4:31" ht="23.1" customHeight="1">
      <c r="D459" s="398"/>
      <c r="E459" s="398"/>
      <c r="F459" s="19"/>
      <c r="G459" s="399"/>
      <c r="H459" s="400"/>
      <c r="I459" s="401"/>
      <c r="J459" s="400"/>
      <c r="K459" s="400"/>
      <c r="L459" s="401"/>
      <c r="M459" s="400"/>
      <c r="N459" s="401"/>
      <c r="O459" s="400"/>
      <c r="P459" s="400"/>
      <c r="Q459" s="398"/>
    </row>
    <row r="460" spans="4:31" ht="23.1" customHeight="1">
      <c r="D460" s="398"/>
      <c r="E460" s="398"/>
      <c r="F460" s="19"/>
      <c r="G460" s="399"/>
      <c r="H460" s="400"/>
      <c r="I460" s="401"/>
      <c r="J460" s="400"/>
      <c r="K460" s="400"/>
      <c r="L460" s="401"/>
      <c r="M460" s="400"/>
      <c r="N460" s="401"/>
      <c r="O460" s="400"/>
      <c r="P460" s="400"/>
      <c r="Q460" s="398"/>
    </row>
    <row r="461" spans="4:31" ht="23.1" customHeight="1">
      <c r="D461" s="398"/>
      <c r="E461" s="398"/>
      <c r="F461" s="19"/>
      <c r="G461" s="399"/>
      <c r="H461" s="400"/>
      <c r="I461" s="401"/>
      <c r="J461" s="400"/>
      <c r="K461" s="400"/>
      <c r="L461" s="401"/>
      <c r="M461" s="400"/>
      <c r="N461" s="401"/>
      <c r="O461" s="400"/>
      <c r="P461" s="400"/>
      <c r="Q461" s="398"/>
    </row>
    <row r="462" spans="4:31" ht="23.1" customHeight="1">
      <c r="D462" s="398"/>
      <c r="E462" s="398"/>
      <c r="F462" s="19"/>
      <c r="G462" s="399"/>
      <c r="H462" s="400"/>
      <c r="I462" s="401"/>
      <c r="J462" s="400"/>
      <c r="K462" s="400"/>
      <c r="L462" s="401"/>
      <c r="M462" s="400"/>
      <c r="N462" s="401"/>
      <c r="O462" s="400"/>
      <c r="P462" s="400"/>
      <c r="Q462" s="398"/>
    </row>
    <row r="463" spans="4:31" ht="23.1" customHeight="1">
      <c r="D463" s="398"/>
      <c r="E463" s="398"/>
      <c r="F463" s="19"/>
      <c r="G463" s="399"/>
      <c r="H463" s="400"/>
      <c r="I463" s="401"/>
      <c r="J463" s="400"/>
      <c r="K463" s="400"/>
      <c r="L463" s="401"/>
      <c r="M463" s="400"/>
      <c r="N463" s="401"/>
      <c r="O463" s="400"/>
      <c r="P463" s="400"/>
      <c r="Q463" s="398"/>
    </row>
    <row r="464" spans="4:31" ht="23.1" customHeight="1">
      <c r="D464" s="398"/>
      <c r="E464" s="398"/>
      <c r="F464" s="19"/>
      <c r="G464" s="399"/>
      <c r="H464" s="400"/>
      <c r="I464" s="401"/>
      <c r="J464" s="400"/>
      <c r="K464" s="400"/>
      <c r="L464" s="401"/>
      <c r="M464" s="400"/>
      <c r="N464" s="401"/>
      <c r="O464" s="400"/>
      <c r="P464" s="400"/>
      <c r="Q464" s="398"/>
    </row>
    <row r="465" spans="1:29" ht="23.1" customHeight="1">
      <c r="D465" s="398"/>
      <c r="E465" s="398"/>
      <c r="F465" s="19"/>
      <c r="G465" s="399"/>
      <c r="H465" s="400"/>
      <c r="I465" s="401"/>
      <c r="J465" s="400"/>
      <c r="K465" s="400"/>
      <c r="L465" s="401"/>
      <c r="M465" s="400"/>
      <c r="N465" s="401"/>
      <c r="O465" s="400"/>
      <c r="P465" s="400"/>
      <c r="Q465" s="398"/>
    </row>
    <row r="466" spans="1:29" ht="23.1" customHeight="1">
      <c r="D466" s="398"/>
      <c r="E466" s="398"/>
      <c r="F466" s="19"/>
      <c r="G466" s="399"/>
      <c r="H466" s="400"/>
      <c r="I466" s="401"/>
      <c r="J466" s="400"/>
      <c r="K466" s="400"/>
      <c r="L466" s="401"/>
      <c r="M466" s="400"/>
      <c r="N466" s="401"/>
      <c r="O466" s="400"/>
      <c r="P466" s="400"/>
      <c r="Q466" s="398"/>
    </row>
    <row r="467" spans="1:29" ht="23.1" customHeight="1">
      <c r="D467" s="398"/>
      <c r="E467" s="398"/>
      <c r="F467" s="19"/>
      <c r="G467" s="399"/>
      <c r="H467" s="400"/>
      <c r="I467" s="401"/>
      <c r="J467" s="400"/>
      <c r="K467" s="400"/>
      <c r="L467" s="401"/>
      <c r="M467" s="400"/>
      <c r="N467" s="401"/>
      <c r="O467" s="400"/>
      <c r="P467" s="400"/>
      <c r="Q467" s="398"/>
    </row>
    <row r="468" spans="1:29" ht="23.1" customHeight="1">
      <c r="D468" s="398"/>
      <c r="E468" s="398"/>
      <c r="F468" s="19"/>
      <c r="G468" s="399"/>
      <c r="H468" s="400"/>
      <c r="I468" s="401"/>
      <c r="J468" s="400"/>
      <c r="K468" s="400"/>
      <c r="L468" s="401"/>
      <c r="M468" s="400"/>
      <c r="N468" s="401"/>
      <c r="O468" s="400"/>
      <c r="P468" s="400"/>
      <c r="Q468" s="398"/>
    </row>
    <row r="469" spans="1:29" ht="23.1" customHeight="1">
      <c r="D469" s="398"/>
      <c r="E469" s="398"/>
      <c r="F469" s="19"/>
      <c r="G469" s="399"/>
      <c r="H469" s="400"/>
      <c r="I469" s="401"/>
      <c r="J469" s="400"/>
      <c r="K469" s="400"/>
      <c r="L469" s="401"/>
      <c r="M469" s="400"/>
      <c r="N469" s="401"/>
      <c r="O469" s="400"/>
      <c r="P469" s="400"/>
      <c r="Q469" s="398"/>
    </row>
    <row r="470" spans="1:29" ht="23.1" customHeight="1">
      <c r="D470" s="398"/>
      <c r="E470" s="398"/>
      <c r="F470" s="19"/>
      <c r="G470" s="399"/>
      <c r="H470" s="400"/>
      <c r="I470" s="401"/>
      <c r="J470" s="400"/>
      <c r="K470" s="400"/>
      <c r="L470" s="401"/>
      <c r="M470" s="400"/>
      <c r="N470" s="401"/>
      <c r="O470" s="400"/>
      <c r="P470" s="400"/>
      <c r="Q470" s="398"/>
    </row>
    <row r="471" spans="1:29" ht="23.1" customHeight="1">
      <c r="B471" s="390" t="s">
        <v>1597</v>
      </c>
      <c r="D471" s="398" t="s">
        <v>1598</v>
      </c>
      <c r="E471" s="398"/>
      <c r="F471" s="19"/>
      <c r="G471" s="399"/>
      <c r="H471" s="400"/>
      <c r="I471" s="401"/>
      <c r="J471" s="400"/>
      <c r="K471" s="400"/>
      <c r="L471" s="401"/>
      <c r="M471" s="400"/>
      <c r="N471" s="401"/>
      <c r="O471" s="400"/>
      <c r="P471" s="400"/>
      <c r="Q471" s="398"/>
    </row>
    <row r="472" spans="1:29" ht="23.1" customHeight="1">
      <c r="B472" s="390" t="s">
        <v>982</v>
      </c>
      <c r="D472" s="395" t="s">
        <v>2080</v>
      </c>
      <c r="E472" s="396"/>
      <c r="F472" s="396"/>
      <c r="G472" s="396"/>
      <c r="H472" s="396"/>
      <c r="I472" s="396"/>
      <c r="J472" s="396"/>
      <c r="K472" s="396"/>
      <c r="L472" s="396"/>
      <c r="M472" s="396"/>
      <c r="N472" s="396"/>
      <c r="O472" s="396"/>
      <c r="P472" s="396"/>
      <c r="Q472" s="397"/>
    </row>
    <row r="473" spans="1:29" ht="23.1" customHeight="1">
      <c r="A473" s="390" t="s">
        <v>1182</v>
      </c>
      <c r="B473" s="390" t="s">
        <v>2058</v>
      </c>
      <c r="C473" s="390" t="s">
        <v>1183</v>
      </c>
      <c r="D473" s="398" t="s">
        <v>156</v>
      </c>
      <c r="E473" s="398" t="s">
        <v>157</v>
      </c>
      <c r="F473" s="19" t="s">
        <v>139</v>
      </c>
      <c r="G473" s="399">
        <v>351</v>
      </c>
      <c r="H473" s="400"/>
      <c r="I473" s="401"/>
      <c r="J473" s="400"/>
      <c r="K473" s="400"/>
      <c r="L473" s="401"/>
      <c r="M473" s="400"/>
      <c r="N473" s="401"/>
      <c r="O473" s="400"/>
      <c r="P473" s="400"/>
      <c r="Q473" s="398"/>
      <c r="AA473" s="393">
        <f>I473</f>
        <v>0</v>
      </c>
      <c r="AC473" s="393">
        <f>G473*H473</f>
        <v>0</v>
      </c>
    </row>
    <row r="474" spans="1:29" ht="23.1" customHeight="1">
      <c r="A474" s="390" t="s">
        <v>1309</v>
      </c>
      <c r="B474" s="390" t="s">
        <v>2058</v>
      </c>
      <c r="C474" s="390" t="s">
        <v>1310</v>
      </c>
      <c r="D474" s="398" t="s">
        <v>221</v>
      </c>
      <c r="E474" s="398" t="s">
        <v>222</v>
      </c>
      <c r="F474" s="19" t="s">
        <v>187</v>
      </c>
      <c r="G474" s="399">
        <v>17</v>
      </c>
      <c r="H474" s="400"/>
      <c r="I474" s="401"/>
      <c r="J474" s="400"/>
      <c r="K474" s="400"/>
      <c r="L474" s="401"/>
      <c r="M474" s="400"/>
      <c r="N474" s="401"/>
      <c r="O474" s="400"/>
      <c r="P474" s="400"/>
      <c r="Q474" s="398"/>
    </row>
    <row r="475" spans="1:29" ht="23.1" customHeight="1">
      <c r="A475" s="390" t="s">
        <v>1312</v>
      </c>
      <c r="B475" s="390" t="s">
        <v>2058</v>
      </c>
      <c r="C475" s="390" t="s">
        <v>1313</v>
      </c>
      <c r="D475" s="398" t="s">
        <v>221</v>
      </c>
      <c r="E475" s="398" t="s">
        <v>224</v>
      </c>
      <c r="F475" s="19" t="s">
        <v>187</v>
      </c>
      <c r="G475" s="399">
        <v>17</v>
      </c>
      <c r="H475" s="400"/>
      <c r="I475" s="401"/>
      <c r="J475" s="400"/>
      <c r="K475" s="400"/>
      <c r="L475" s="401"/>
      <c r="M475" s="400"/>
      <c r="N475" s="401"/>
      <c r="O475" s="400"/>
      <c r="P475" s="400"/>
      <c r="Q475" s="398"/>
    </row>
    <row r="476" spans="1:29" ht="23.1" customHeight="1">
      <c r="A476" s="390" t="s">
        <v>727</v>
      </c>
      <c r="B476" s="390" t="s">
        <v>2058</v>
      </c>
      <c r="C476" s="390" t="s">
        <v>232</v>
      </c>
      <c r="D476" s="398" t="s">
        <v>226</v>
      </c>
      <c r="E476" s="398" t="s">
        <v>233</v>
      </c>
      <c r="F476" s="19" t="s">
        <v>187</v>
      </c>
      <c r="G476" s="399">
        <v>17</v>
      </c>
      <c r="H476" s="400"/>
      <c r="I476" s="401"/>
      <c r="J476" s="400"/>
      <c r="K476" s="400"/>
      <c r="L476" s="401"/>
      <c r="M476" s="400"/>
      <c r="N476" s="401"/>
      <c r="O476" s="400"/>
      <c r="P476" s="400"/>
      <c r="Q476" s="398"/>
    </row>
    <row r="477" spans="1:29" ht="23.1" customHeight="1">
      <c r="A477" s="390" t="s">
        <v>1315</v>
      </c>
      <c r="B477" s="390" t="s">
        <v>2058</v>
      </c>
      <c r="C477" s="390" t="s">
        <v>1316</v>
      </c>
      <c r="D477" s="398" t="s">
        <v>235</v>
      </c>
      <c r="E477" s="398" t="s">
        <v>236</v>
      </c>
      <c r="F477" s="19" t="s">
        <v>187</v>
      </c>
      <c r="G477" s="399">
        <v>2</v>
      </c>
      <c r="H477" s="400"/>
      <c r="I477" s="401"/>
      <c r="J477" s="400"/>
      <c r="K477" s="400"/>
      <c r="L477" s="401"/>
      <c r="M477" s="400"/>
      <c r="N477" s="401"/>
      <c r="O477" s="400"/>
      <c r="P477" s="400"/>
      <c r="Q477" s="398"/>
    </row>
    <row r="478" spans="1:29" ht="23.1" customHeight="1">
      <c r="A478" s="390" t="s">
        <v>1318</v>
      </c>
      <c r="B478" s="390" t="s">
        <v>2058</v>
      </c>
      <c r="C478" s="390" t="s">
        <v>1319</v>
      </c>
      <c r="D478" s="398" t="s">
        <v>239</v>
      </c>
      <c r="E478" s="398" t="s">
        <v>240</v>
      </c>
      <c r="F478" s="19" t="s">
        <v>187</v>
      </c>
      <c r="G478" s="399">
        <v>1</v>
      </c>
      <c r="H478" s="400"/>
      <c r="I478" s="401"/>
      <c r="J478" s="400"/>
      <c r="K478" s="400"/>
      <c r="L478" s="401"/>
      <c r="M478" s="400"/>
      <c r="N478" s="401"/>
      <c r="O478" s="400"/>
      <c r="P478" s="400"/>
      <c r="Q478" s="398"/>
    </row>
    <row r="479" spans="1:29" ht="23.1" customHeight="1">
      <c r="A479" s="390" t="s">
        <v>1331</v>
      </c>
      <c r="B479" s="390" t="s">
        <v>2058</v>
      </c>
      <c r="C479" s="390" t="s">
        <v>1332</v>
      </c>
      <c r="D479" s="398" t="s">
        <v>270</v>
      </c>
      <c r="E479" s="398" t="s">
        <v>276</v>
      </c>
      <c r="F479" s="19" t="s">
        <v>139</v>
      </c>
      <c r="G479" s="399">
        <v>1138</v>
      </c>
      <c r="H479" s="400"/>
      <c r="I479" s="401"/>
      <c r="J479" s="400"/>
      <c r="K479" s="400"/>
      <c r="L479" s="401"/>
      <c r="M479" s="400"/>
      <c r="N479" s="401"/>
      <c r="O479" s="400"/>
      <c r="P479" s="400"/>
      <c r="Q479" s="398"/>
      <c r="AC479" s="393">
        <f>G479*H479</f>
        <v>0</v>
      </c>
    </row>
    <row r="480" spans="1:29" ht="23.1" customHeight="1">
      <c r="A480" s="390" t="s">
        <v>1487</v>
      </c>
      <c r="B480" s="390" t="s">
        <v>2058</v>
      </c>
      <c r="C480" s="390" t="s">
        <v>1488</v>
      </c>
      <c r="D480" s="398" t="s">
        <v>551</v>
      </c>
      <c r="E480" s="398" t="s">
        <v>552</v>
      </c>
      <c r="F480" s="19" t="s">
        <v>187</v>
      </c>
      <c r="G480" s="399">
        <v>8</v>
      </c>
      <c r="H480" s="400"/>
      <c r="I480" s="401"/>
      <c r="J480" s="400"/>
      <c r="K480" s="400"/>
      <c r="L480" s="401"/>
      <c r="M480" s="400"/>
      <c r="N480" s="401"/>
      <c r="O480" s="400"/>
      <c r="P480" s="400"/>
      <c r="Q480" s="398"/>
    </row>
    <row r="481" spans="1:31" ht="23.1" customHeight="1">
      <c r="A481" s="390" t="s">
        <v>1490</v>
      </c>
      <c r="B481" s="390" t="s">
        <v>2058</v>
      </c>
      <c r="C481" s="390" t="s">
        <v>1491</v>
      </c>
      <c r="D481" s="398" t="s">
        <v>362</v>
      </c>
      <c r="E481" s="398" t="s">
        <v>363</v>
      </c>
      <c r="F481" s="19" t="s">
        <v>187</v>
      </c>
      <c r="G481" s="399">
        <v>15</v>
      </c>
      <c r="H481" s="400"/>
      <c r="I481" s="401"/>
      <c r="J481" s="400"/>
      <c r="K481" s="400"/>
      <c r="L481" s="401"/>
      <c r="M481" s="400"/>
      <c r="N481" s="401"/>
      <c r="O481" s="400"/>
      <c r="P481" s="400"/>
      <c r="Q481" s="398"/>
    </row>
    <row r="482" spans="1:31" ht="23.1" customHeight="1">
      <c r="A482" s="390" t="s">
        <v>1493</v>
      </c>
      <c r="B482" s="390" t="s">
        <v>2058</v>
      </c>
      <c r="C482" s="390" t="s">
        <v>1494</v>
      </c>
      <c r="D482" s="398" t="s">
        <v>367</v>
      </c>
      <c r="E482" s="398" t="s">
        <v>368</v>
      </c>
      <c r="F482" s="19" t="s">
        <v>187</v>
      </c>
      <c r="G482" s="399">
        <v>11</v>
      </c>
      <c r="H482" s="400"/>
      <c r="I482" s="401"/>
      <c r="J482" s="400"/>
      <c r="K482" s="400"/>
      <c r="L482" s="401"/>
      <c r="M482" s="400"/>
      <c r="N482" s="401"/>
      <c r="O482" s="400"/>
      <c r="P482" s="400"/>
      <c r="Q482" s="398"/>
    </row>
    <row r="483" spans="1:31" ht="23.1" customHeight="1">
      <c r="D483" s="398"/>
      <c r="E483" s="398"/>
      <c r="F483" s="19"/>
      <c r="G483" s="399"/>
      <c r="H483" s="400"/>
      <c r="I483" s="401"/>
      <c r="J483" s="400"/>
      <c r="K483" s="400"/>
      <c r="L483" s="401"/>
      <c r="M483" s="400"/>
      <c r="N483" s="401"/>
      <c r="O483" s="400"/>
      <c r="P483" s="400"/>
      <c r="Q483" s="398"/>
      <c r="AE483" s="393">
        <f>TRUNC(SUM(AE472:AE482))</f>
        <v>0</v>
      </c>
    </row>
    <row r="484" spans="1:31" ht="23.1" customHeight="1">
      <c r="D484" s="398"/>
      <c r="E484" s="398"/>
      <c r="F484" s="19"/>
      <c r="G484" s="399"/>
      <c r="H484" s="400"/>
      <c r="I484" s="401"/>
      <c r="J484" s="400"/>
      <c r="K484" s="400"/>
      <c r="L484" s="401"/>
      <c r="M484" s="400"/>
      <c r="N484" s="401"/>
      <c r="O484" s="400"/>
      <c r="P484" s="400"/>
      <c r="Q484" s="398"/>
    </row>
    <row r="485" spans="1:31" ht="23.1" customHeight="1">
      <c r="D485" s="398"/>
      <c r="E485" s="398"/>
      <c r="F485" s="19"/>
      <c r="G485" s="399"/>
      <c r="H485" s="400"/>
      <c r="I485" s="401"/>
      <c r="J485" s="400"/>
      <c r="K485" s="400"/>
      <c r="L485" s="401"/>
      <c r="M485" s="400"/>
      <c r="N485" s="401"/>
      <c r="O485" s="400"/>
      <c r="P485" s="400"/>
      <c r="Q485" s="398"/>
    </row>
    <row r="486" spans="1:31" ht="23.1" customHeight="1">
      <c r="D486" s="398"/>
      <c r="E486" s="398"/>
      <c r="F486" s="19"/>
      <c r="G486" s="399"/>
      <c r="H486" s="400"/>
      <c r="I486" s="401"/>
      <c r="J486" s="400"/>
      <c r="K486" s="400"/>
      <c r="L486" s="401"/>
      <c r="M486" s="400"/>
      <c r="N486" s="401"/>
      <c r="O486" s="400"/>
      <c r="P486" s="400"/>
      <c r="Q486" s="398"/>
    </row>
    <row r="487" spans="1:31" ht="23.1" customHeight="1">
      <c r="D487" s="398"/>
      <c r="E487" s="398"/>
      <c r="F487" s="19"/>
      <c r="G487" s="399"/>
      <c r="H487" s="400"/>
      <c r="I487" s="401"/>
      <c r="J487" s="400"/>
      <c r="K487" s="400"/>
      <c r="L487" s="401"/>
      <c r="M487" s="400"/>
      <c r="N487" s="401"/>
      <c r="O487" s="400"/>
      <c r="P487" s="400"/>
      <c r="Q487" s="398"/>
    </row>
    <row r="488" spans="1:31" ht="23.1" customHeight="1">
      <c r="D488" s="398"/>
      <c r="E488" s="398"/>
      <c r="F488" s="19"/>
      <c r="G488" s="399"/>
      <c r="H488" s="400"/>
      <c r="I488" s="401"/>
      <c r="J488" s="400"/>
      <c r="K488" s="400"/>
      <c r="L488" s="401"/>
      <c r="M488" s="400"/>
      <c r="N488" s="401"/>
      <c r="O488" s="400"/>
      <c r="P488" s="400"/>
      <c r="Q488" s="398"/>
    </row>
    <row r="489" spans="1:31" ht="23.1" customHeight="1">
      <c r="D489" s="398"/>
      <c r="E489" s="398"/>
      <c r="F489" s="19"/>
      <c r="G489" s="399"/>
      <c r="H489" s="400"/>
      <c r="I489" s="401"/>
      <c r="J489" s="400"/>
      <c r="K489" s="400"/>
      <c r="L489" s="401"/>
      <c r="M489" s="400"/>
      <c r="N489" s="401"/>
      <c r="O489" s="400"/>
      <c r="P489" s="400"/>
      <c r="Q489" s="398"/>
    </row>
    <row r="490" spans="1:31" ht="23.1" customHeight="1">
      <c r="D490" s="398"/>
      <c r="E490" s="398"/>
      <c r="F490" s="19"/>
      <c r="G490" s="399"/>
      <c r="H490" s="400"/>
      <c r="I490" s="401"/>
      <c r="J490" s="400"/>
      <c r="K490" s="400"/>
      <c r="L490" s="401"/>
      <c r="M490" s="400"/>
      <c r="N490" s="401"/>
      <c r="O490" s="400"/>
      <c r="P490" s="400"/>
      <c r="Q490" s="398"/>
    </row>
    <row r="491" spans="1:31" ht="23.1" customHeight="1">
      <c r="D491" s="398"/>
      <c r="E491" s="398"/>
      <c r="F491" s="19"/>
      <c r="G491" s="399"/>
      <c r="H491" s="400"/>
      <c r="I491" s="401"/>
      <c r="J491" s="400"/>
      <c r="K491" s="400"/>
      <c r="L491" s="401"/>
      <c r="M491" s="400"/>
      <c r="N491" s="401"/>
      <c r="O491" s="400"/>
      <c r="P491" s="400"/>
      <c r="Q491" s="398"/>
    </row>
    <row r="492" spans="1:31" ht="23.1" customHeight="1">
      <c r="D492" s="398"/>
      <c r="E492" s="398"/>
      <c r="F492" s="19"/>
      <c r="G492" s="399"/>
      <c r="H492" s="400"/>
      <c r="I492" s="401"/>
      <c r="J492" s="400"/>
      <c r="K492" s="400"/>
      <c r="L492" s="401"/>
      <c r="M492" s="400"/>
      <c r="N492" s="401"/>
      <c r="O492" s="400"/>
      <c r="P492" s="400"/>
      <c r="Q492" s="398"/>
    </row>
    <row r="493" spans="1:31" ht="23.1" customHeight="1">
      <c r="D493" s="398"/>
      <c r="E493" s="398"/>
      <c r="F493" s="19"/>
      <c r="G493" s="399"/>
      <c r="H493" s="400"/>
      <c r="I493" s="401"/>
      <c r="J493" s="400"/>
      <c r="K493" s="400"/>
      <c r="L493" s="401"/>
      <c r="M493" s="400"/>
      <c r="N493" s="401"/>
      <c r="O493" s="400"/>
      <c r="P493" s="400"/>
      <c r="Q493" s="398"/>
    </row>
    <row r="494" spans="1:31" ht="23.1" customHeight="1">
      <c r="D494" s="398"/>
      <c r="E494" s="398"/>
      <c r="F494" s="19"/>
      <c r="G494" s="399"/>
      <c r="H494" s="400"/>
      <c r="I494" s="401"/>
      <c r="J494" s="400"/>
      <c r="K494" s="400"/>
      <c r="L494" s="401"/>
      <c r="M494" s="400"/>
      <c r="N494" s="401"/>
      <c r="O494" s="400"/>
      <c r="P494" s="400"/>
      <c r="Q494" s="398"/>
    </row>
    <row r="495" spans="1:31" ht="23.1" customHeight="1">
      <c r="D495" s="398"/>
      <c r="E495" s="398"/>
      <c r="F495" s="19"/>
      <c r="G495" s="399"/>
      <c r="H495" s="400"/>
      <c r="I495" s="401"/>
      <c r="J495" s="400"/>
      <c r="K495" s="400"/>
      <c r="L495" s="401"/>
      <c r="M495" s="400"/>
      <c r="N495" s="401"/>
      <c r="O495" s="400"/>
      <c r="P495" s="400"/>
      <c r="Q495" s="398"/>
    </row>
    <row r="496" spans="1:31" ht="23.1" customHeight="1">
      <c r="D496" s="398"/>
      <c r="E496" s="398"/>
      <c r="F496" s="19"/>
      <c r="G496" s="399"/>
      <c r="H496" s="400"/>
      <c r="I496" s="401"/>
      <c r="J496" s="400"/>
      <c r="K496" s="400"/>
      <c r="L496" s="401"/>
      <c r="M496" s="400"/>
      <c r="N496" s="401"/>
      <c r="O496" s="400"/>
      <c r="P496" s="400"/>
      <c r="Q496" s="398"/>
    </row>
    <row r="497" spans="1:31" ht="23.1" customHeight="1">
      <c r="B497" s="390" t="s">
        <v>1597</v>
      </c>
      <c r="D497" s="398" t="s">
        <v>1598</v>
      </c>
      <c r="E497" s="398"/>
      <c r="F497" s="19"/>
      <c r="G497" s="399"/>
      <c r="H497" s="400"/>
      <c r="I497" s="401"/>
      <c r="J497" s="400"/>
      <c r="K497" s="400"/>
      <c r="L497" s="401"/>
      <c r="M497" s="400"/>
      <c r="N497" s="401"/>
      <c r="O497" s="400"/>
      <c r="P497" s="400"/>
      <c r="Q497" s="398"/>
    </row>
    <row r="498" spans="1:31" ht="23.1" customHeight="1">
      <c r="B498" s="390" t="s">
        <v>982</v>
      </c>
      <c r="D498" s="395" t="s">
        <v>2081</v>
      </c>
      <c r="E498" s="396"/>
      <c r="F498" s="396"/>
      <c r="G498" s="396"/>
      <c r="H498" s="396"/>
      <c r="I498" s="396"/>
      <c r="J498" s="396"/>
      <c r="K498" s="396"/>
      <c r="L498" s="396"/>
      <c r="M498" s="396"/>
      <c r="N498" s="396"/>
      <c r="O498" s="396"/>
      <c r="P498" s="396"/>
      <c r="Q498" s="397"/>
    </row>
    <row r="499" spans="1:31" ht="23.1" customHeight="1">
      <c r="A499" s="390" t="s">
        <v>1182</v>
      </c>
      <c r="B499" s="390" t="s">
        <v>2059</v>
      </c>
      <c r="C499" s="390" t="s">
        <v>1183</v>
      </c>
      <c r="D499" s="398" t="s">
        <v>156</v>
      </c>
      <c r="E499" s="398" t="s">
        <v>157</v>
      </c>
      <c r="F499" s="19" t="s">
        <v>139</v>
      </c>
      <c r="G499" s="399">
        <v>144</v>
      </c>
      <c r="H499" s="400"/>
      <c r="I499" s="401"/>
      <c r="J499" s="400"/>
      <c r="K499" s="400"/>
      <c r="L499" s="401"/>
      <c r="M499" s="400"/>
      <c r="N499" s="401"/>
      <c r="O499" s="400"/>
      <c r="P499" s="400"/>
      <c r="Q499" s="398"/>
      <c r="AA499" s="393">
        <f>I499</f>
        <v>0</v>
      </c>
      <c r="AC499" s="393">
        <f>G499*H499</f>
        <v>0</v>
      </c>
    </row>
    <row r="500" spans="1:31" ht="23.1" customHeight="1">
      <c r="A500" s="390" t="s">
        <v>1186</v>
      </c>
      <c r="B500" s="390" t="s">
        <v>2059</v>
      </c>
      <c r="C500" s="390" t="s">
        <v>1187</v>
      </c>
      <c r="D500" s="398" t="s">
        <v>156</v>
      </c>
      <c r="E500" s="398" t="s">
        <v>161</v>
      </c>
      <c r="F500" s="19" t="s">
        <v>139</v>
      </c>
      <c r="G500" s="399">
        <v>24</v>
      </c>
      <c r="H500" s="400"/>
      <c r="I500" s="401"/>
      <c r="J500" s="400"/>
      <c r="K500" s="400"/>
      <c r="L500" s="401"/>
      <c r="M500" s="400"/>
      <c r="N500" s="401"/>
      <c r="O500" s="400"/>
      <c r="P500" s="400"/>
      <c r="Q500" s="398"/>
      <c r="AA500" s="393">
        <f>I500</f>
        <v>0</v>
      </c>
      <c r="AC500" s="393">
        <f>G500*H500</f>
        <v>0</v>
      </c>
    </row>
    <row r="501" spans="1:31" ht="23.1" customHeight="1">
      <c r="A501" s="390" t="s">
        <v>1309</v>
      </c>
      <c r="B501" s="390" t="s">
        <v>2059</v>
      </c>
      <c r="C501" s="390" t="s">
        <v>1310</v>
      </c>
      <c r="D501" s="398" t="s">
        <v>221</v>
      </c>
      <c r="E501" s="398" t="s">
        <v>222</v>
      </c>
      <c r="F501" s="19" t="s">
        <v>187</v>
      </c>
      <c r="G501" s="399">
        <v>10</v>
      </c>
      <c r="H501" s="400"/>
      <c r="I501" s="401"/>
      <c r="J501" s="400"/>
      <c r="K501" s="400"/>
      <c r="L501" s="401"/>
      <c r="M501" s="400"/>
      <c r="N501" s="401"/>
      <c r="O501" s="400"/>
      <c r="P501" s="400"/>
      <c r="Q501" s="398"/>
    </row>
    <row r="502" spans="1:31" ht="23.1" customHeight="1">
      <c r="A502" s="390" t="s">
        <v>1331</v>
      </c>
      <c r="B502" s="390" t="s">
        <v>2059</v>
      </c>
      <c r="C502" s="390" t="s">
        <v>1332</v>
      </c>
      <c r="D502" s="398" t="s">
        <v>270</v>
      </c>
      <c r="E502" s="398" t="s">
        <v>276</v>
      </c>
      <c r="F502" s="19" t="s">
        <v>139</v>
      </c>
      <c r="G502" s="399">
        <v>470</v>
      </c>
      <c r="H502" s="400"/>
      <c r="I502" s="401"/>
      <c r="J502" s="400"/>
      <c r="K502" s="400"/>
      <c r="L502" s="401"/>
      <c r="M502" s="400"/>
      <c r="N502" s="401"/>
      <c r="O502" s="400"/>
      <c r="P502" s="400"/>
      <c r="Q502" s="398"/>
      <c r="AC502" s="393">
        <f>G502*H502</f>
        <v>0</v>
      </c>
    </row>
    <row r="503" spans="1:31" ht="23.1" customHeight="1">
      <c r="D503" s="398"/>
      <c r="E503" s="398"/>
      <c r="F503" s="19"/>
      <c r="G503" s="399"/>
      <c r="H503" s="400"/>
      <c r="I503" s="401"/>
      <c r="J503" s="400"/>
      <c r="K503" s="400"/>
      <c r="L503" s="401"/>
      <c r="M503" s="400"/>
      <c r="N503" s="401"/>
      <c r="O503" s="400"/>
      <c r="P503" s="400"/>
      <c r="Q503" s="398"/>
      <c r="AE503" s="393">
        <f>TRUNC(SUM(AE498:AE502))</f>
        <v>0</v>
      </c>
    </row>
    <row r="504" spans="1:31" ht="23.1" customHeight="1">
      <c r="D504" s="398"/>
      <c r="E504" s="398"/>
      <c r="F504" s="19"/>
      <c r="G504" s="399"/>
      <c r="H504" s="400"/>
      <c r="I504" s="401"/>
      <c r="J504" s="400"/>
      <c r="K504" s="400"/>
      <c r="L504" s="401"/>
      <c r="M504" s="400"/>
      <c r="N504" s="401"/>
      <c r="O504" s="400"/>
      <c r="P504" s="400"/>
      <c r="Q504" s="398"/>
    </row>
    <row r="505" spans="1:31" ht="23.1" customHeight="1">
      <c r="D505" s="398"/>
      <c r="E505" s="398"/>
      <c r="F505" s="19"/>
      <c r="G505" s="399"/>
      <c r="H505" s="400"/>
      <c r="I505" s="401"/>
      <c r="J505" s="400"/>
      <c r="K505" s="400"/>
      <c r="L505" s="401"/>
      <c r="M505" s="400"/>
      <c r="N505" s="401"/>
      <c r="O505" s="400"/>
      <c r="P505" s="400"/>
      <c r="Q505" s="398"/>
    </row>
    <row r="506" spans="1:31" ht="23.1" customHeight="1">
      <c r="D506" s="398"/>
      <c r="E506" s="398"/>
      <c r="F506" s="19"/>
      <c r="G506" s="399"/>
      <c r="H506" s="400"/>
      <c r="I506" s="401"/>
      <c r="J506" s="400"/>
      <c r="K506" s="400"/>
      <c r="L506" s="401"/>
      <c r="M506" s="400"/>
      <c r="N506" s="401"/>
      <c r="O506" s="400"/>
      <c r="P506" s="400"/>
      <c r="Q506" s="398"/>
    </row>
    <row r="507" spans="1:31" ht="23.1" customHeight="1">
      <c r="D507" s="398"/>
      <c r="E507" s="398"/>
      <c r="F507" s="19"/>
      <c r="G507" s="399"/>
      <c r="H507" s="400"/>
      <c r="I507" s="401"/>
      <c r="J507" s="400"/>
      <c r="K507" s="400"/>
      <c r="L507" s="401"/>
      <c r="M507" s="400"/>
      <c r="N507" s="401"/>
      <c r="O507" s="400"/>
      <c r="P507" s="400"/>
      <c r="Q507" s="398"/>
    </row>
    <row r="508" spans="1:31" ht="23.1" customHeight="1">
      <c r="D508" s="398"/>
      <c r="E508" s="398"/>
      <c r="F508" s="19"/>
      <c r="G508" s="399"/>
      <c r="H508" s="400"/>
      <c r="I508" s="401"/>
      <c r="J508" s="400"/>
      <c r="K508" s="400"/>
      <c r="L508" s="401"/>
      <c r="M508" s="400"/>
      <c r="N508" s="401"/>
      <c r="O508" s="400"/>
      <c r="P508" s="400"/>
      <c r="Q508" s="398"/>
    </row>
    <row r="509" spans="1:31" ht="23.1" customHeight="1">
      <c r="D509" s="398"/>
      <c r="E509" s="398"/>
      <c r="F509" s="19"/>
      <c r="G509" s="399"/>
      <c r="H509" s="400"/>
      <c r="I509" s="401"/>
      <c r="J509" s="400"/>
      <c r="K509" s="400"/>
      <c r="L509" s="401"/>
      <c r="M509" s="400"/>
      <c r="N509" s="401"/>
      <c r="O509" s="400"/>
      <c r="P509" s="400"/>
      <c r="Q509" s="398"/>
    </row>
    <row r="510" spans="1:31" ht="23.1" customHeight="1">
      <c r="D510" s="398"/>
      <c r="E510" s="398"/>
      <c r="F510" s="19"/>
      <c r="G510" s="399"/>
      <c r="H510" s="400"/>
      <c r="I510" s="401"/>
      <c r="J510" s="400"/>
      <c r="K510" s="400"/>
      <c r="L510" s="401"/>
      <c r="M510" s="400"/>
      <c r="N510" s="401"/>
      <c r="O510" s="400"/>
      <c r="P510" s="400"/>
      <c r="Q510" s="398"/>
    </row>
    <row r="511" spans="1:31" ht="23.1" customHeight="1">
      <c r="D511" s="398"/>
      <c r="E511" s="398"/>
      <c r="F511" s="19"/>
      <c r="G511" s="399"/>
      <c r="H511" s="400"/>
      <c r="I511" s="401"/>
      <c r="J511" s="400"/>
      <c r="K511" s="400"/>
      <c r="L511" s="401"/>
      <c r="M511" s="400"/>
      <c r="N511" s="401"/>
      <c r="O511" s="400"/>
      <c r="P511" s="400"/>
      <c r="Q511" s="398"/>
    </row>
    <row r="512" spans="1:31" ht="23.1" customHeight="1">
      <c r="D512" s="398"/>
      <c r="E512" s="398"/>
      <c r="F512" s="19"/>
      <c r="G512" s="399"/>
      <c r="H512" s="400"/>
      <c r="I512" s="401"/>
      <c r="J512" s="400"/>
      <c r="K512" s="400"/>
      <c r="L512" s="401"/>
      <c r="M512" s="400"/>
      <c r="N512" s="401"/>
      <c r="O512" s="400"/>
      <c r="P512" s="400"/>
      <c r="Q512" s="398"/>
    </row>
    <row r="513" spans="1:29" ht="23.1" customHeight="1">
      <c r="D513" s="398"/>
      <c r="E513" s="398"/>
      <c r="F513" s="19"/>
      <c r="G513" s="399"/>
      <c r="H513" s="400"/>
      <c r="I513" s="401"/>
      <c r="J513" s="400"/>
      <c r="K513" s="400"/>
      <c r="L513" s="401"/>
      <c r="M513" s="400"/>
      <c r="N513" s="401"/>
      <c r="O513" s="400"/>
      <c r="P513" s="400"/>
      <c r="Q513" s="398"/>
    </row>
    <row r="514" spans="1:29" ht="23.1" customHeight="1">
      <c r="D514" s="398"/>
      <c r="E514" s="398"/>
      <c r="F514" s="19"/>
      <c r="G514" s="399"/>
      <c r="H514" s="400"/>
      <c r="I514" s="401"/>
      <c r="J514" s="400"/>
      <c r="K514" s="400"/>
      <c r="L514" s="401"/>
      <c r="M514" s="400"/>
      <c r="N514" s="401"/>
      <c r="O514" s="400"/>
      <c r="P514" s="400"/>
      <c r="Q514" s="398"/>
    </row>
    <row r="515" spans="1:29" ht="23.1" customHeight="1">
      <c r="D515" s="398"/>
      <c r="E515" s="398"/>
      <c r="F515" s="19"/>
      <c r="G515" s="399"/>
      <c r="H515" s="400"/>
      <c r="I515" s="401"/>
      <c r="J515" s="400"/>
      <c r="K515" s="400"/>
      <c r="L515" s="401"/>
      <c r="M515" s="400"/>
      <c r="N515" s="401"/>
      <c r="O515" s="400"/>
      <c r="P515" s="400"/>
      <c r="Q515" s="398"/>
    </row>
    <row r="516" spans="1:29" ht="23.1" customHeight="1">
      <c r="D516" s="398"/>
      <c r="E516" s="398"/>
      <c r="F516" s="19"/>
      <c r="G516" s="399"/>
      <c r="H516" s="400"/>
      <c r="I516" s="401"/>
      <c r="J516" s="400"/>
      <c r="K516" s="400"/>
      <c r="L516" s="401"/>
      <c r="M516" s="400"/>
      <c r="N516" s="401"/>
      <c r="O516" s="400"/>
      <c r="P516" s="400"/>
      <c r="Q516" s="398"/>
    </row>
    <row r="517" spans="1:29" ht="23.1" customHeight="1">
      <c r="D517" s="398"/>
      <c r="E517" s="398"/>
      <c r="F517" s="19"/>
      <c r="G517" s="399"/>
      <c r="H517" s="400"/>
      <c r="I517" s="401"/>
      <c r="J517" s="400"/>
      <c r="K517" s="400"/>
      <c r="L517" s="401"/>
      <c r="M517" s="400"/>
      <c r="N517" s="401"/>
      <c r="O517" s="400"/>
      <c r="P517" s="400"/>
      <c r="Q517" s="398"/>
    </row>
    <row r="518" spans="1:29" ht="23.1" customHeight="1">
      <c r="D518" s="398"/>
      <c r="E518" s="398"/>
      <c r="F518" s="19"/>
      <c r="G518" s="399"/>
      <c r="H518" s="400"/>
      <c r="I518" s="401"/>
      <c r="J518" s="400"/>
      <c r="K518" s="400"/>
      <c r="L518" s="401"/>
      <c r="M518" s="400"/>
      <c r="N518" s="401"/>
      <c r="O518" s="400"/>
      <c r="P518" s="400"/>
      <c r="Q518" s="398"/>
    </row>
    <row r="519" spans="1:29" ht="23.1" customHeight="1">
      <c r="D519" s="398"/>
      <c r="E519" s="398"/>
      <c r="F519" s="19"/>
      <c r="G519" s="399"/>
      <c r="H519" s="400"/>
      <c r="I519" s="401"/>
      <c r="J519" s="400"/>
      <c r="K519" s="400"/>
      <c r="L519" s="401"/>
      <c r="M519" s="400"/>
      <c r="N519" s="401"/>
      <c r="O519" s="400"/>
      <c r="P519" s="400"/>
      <c r="Q519" s="398"/>
    </row>
    <row r="520" spans="1:29" ht="23.1" customHeight="1">
      <c r="D520" s="398"/>
      <c r="E520" s="398"/>
      <c r="F520" s="19"/>
      <c r="G520" s="399"/>
      <c r="H520" s="400"/>
      <c r="I520" s="401"/>
      <c r="J520" s="400"/>
      <c r="K520" s="400"/>
      <c r="L520" s="401"/>
      <c r="M520" s="400"/>
      <c r="N520" s="401"/>
      <c r="O520" s="400"/>
      <c r="P520" s="400"/>
      <c r="Q520" s="398"/>
    </row>
    <row r="521" spans="1:29" ht="23.1" customHeight="1">
      <c r="D521" s="398"/>
      <c r="E521" s="398"/>
      <c r="F521" s="19"/>
      <c r="G521" s="399"/>
      <c r="H521" s="400"/>
      <c r="I521" s="401"/>
      <c r="J521" s="400"/>
      <c r="K521" s="400"/>
      <c r="L521" s="401"/>
      <c r="M521" s="400"/>
      <c r="N521" s="401"/>
      <c r="O521" s="400"/>
      <c r="P521" s="400"/>
      <c r="Q521" s="398"/>
    </row>
    <row r="522" spans="1:29" ht="23.1" customHeight="1">
      <c r="D522" s="398"/>
      <c r="E522" s="398"/>
      <c r="F522" s="19"/>
      <c r="G522" s="399"/>
      <c r="H522" s="400"/>
      <c r="I522" s="401"/>
      <c r="J522" s="400"/>
      <c r="K522" s="400"/>
      <c r="L522" s="401"/>
      <c r="M522" s="400"/>
      <c r="N522" s="401"/>
      <c r="O522" s="400"/>
      <c r="P522" s="400"/>
      <c r="Q522" s="398"/>
    </row>
    <row r="523" spans="1:29" ht="23.1" customHeight="1">
      <c r="B523" s="390" t="s">
        <v>1597</v>
      </c>
      <c r="D523" s="398" t="s">
        <v>1598</v>
      </c>
      <c r="E523" s="398"/>
      <c r="F523" s="19"/>
      <c r="G523" s="399"/>
      <c r="H523" s="400"/>
      <c r="I523" s="401"/>
      <c r="J523" s="400"/>
      <c r="K523" s="400"/>
      <c r="L523" s="401"/>
      <c r="M523" s="400"/>
      <c r="N523" s="401"/>
      <c r="O523" s="400"/>
      <c r="P523" s="400"/>
      <c r="Q523" s="398"/>
    </row>
    <row r="524" spans="1:29" ht="23.1" customHeight="1">
      <c r="B524" s="390" t="s">
        <v>982</v>
      </c>
      <c r="D524" s="395" t="s">
        <v>2082</v>
      </c>
      <c r="E524" s="396"/>
      <c r="F524" s="396"/>
      <c r="G524" s="396"/>
      <c r="H524" s="396"/>
      <c r="I524" s="396"/>
      <c r="J524" s="396"/>
      <c r="K524" s="396"/>
      <c r="L524" s="396"/>
      <c r="M524" s="396"/>
      <c r="N524" s="396"/>
      <c r="O524" s="396"/>
      <c r="P524" s="396"/>
      <c r="Q524" s="397"/>
    </row>
    <row r="525" spans="1:29" ht="23.1" customHeight="1">
      <c r="A525" s="390" t="s">
        <v>1170</v>
      </c>
      <c r="B525" s="390" t="s">
        <v>2060</v>
      </c>
      <c r="C525" s="390" t="s">
        <v>1171</v>
      </c>
      <c r="D525" s="398" t="s">
        <v>144</v>
      </c>
      <c r="E525" s="398" t="s">
        <v>145</v>
      </c>
      <c r="F525" s="19" t="s">
        <v>139</v>
      </c>
      <c r="G525" s="399">
        <v>5</v>
      </c>
      <c r="H525" s="400"/>
      <c r="I525" s="401"/>
      <c r="J525" s="400"/>
      <c r="K525" s="400"/>
      <c r="L525" s="401"/>
      <c r="M525" s="400"/>
      <c r="N525" s="401"/>
      <c r="O525" s="400"/>
      <c r="P525" s="400"/>
      <c r="Q525" s="398"/>
      <c r="AB525" s="393">
        <f>I525</f>
        <v>0</v>
      </c>
      <c r="AC525" s="393">
        <f>G525*H525</f>
        <v>0</v>
      </c>
    </row>
    <row r="526" spans="1:29" ht="23.1" customHeight="1">
      <c r="A526" s="390" t="s">
        <v>1349</v>
      </c>
      <c r="B526" s="390" t="s">
        <v>2060</v>
      </c>
      <c r="C526" s="390" t="s">
        <v>1350</v>
      </c>
      <c r="D526" s="398" t="s">
        <v>278</v>
      </c>
      <c r="E526" s="398" t="s">
        <v>291</v>
      </c>
      <c r="F526" s="19" t="s">
        <v>139</v>
      </c>
      <c r="G526" s="399">
        <v>8</v>
      </c>
      <c r="H526" s="400"/>
      <c r="I526" s="401"/>
      <c r="J526" s="400"/>
      <c r="K526" s="400"/>
      <c r="L526" s="401"/>
      <c r="M526" s="400"/>
      <c r="N526" s="401"/>
      <c r="O526" s="400"/>
      <c r="P526" s="400"/>
      <c r="Q526" s="398"/>
      <c r="AC526" s="393">
        <f>G526*H526</f>
        <v>0</v>
      </c>
    </row>
    <row r="527" spans="1:29" ht="23.1" customHeight="1">
      <c r="A527" s="390" t="s">
        <v>1463</v>
      </c>
      <c r="B527" s="390" t="s">
        <v>2060</v>
      </c>
      <c r="C527" s="390" t="s">
        <v>1464</v>
      </c>
      <c r="D527" s="398" t="s">
        <v>470</v>
      </c>
      <c r="E527" s="398" t="s">
        <v>473</v>
      </c>
      <c r="F527" s="19" t="s">
        <v>187</v>
      </c>
      <c r="G527" s="399">
        <v>4</v>
      </c>
      <c r="H527" s="400"/>
      <c r="I527" s="401"/>
      <c r="J527" s="400"/>
      <c r="K527" s="400"/>
      <c r="L527" s="401"/>
      <c r="M527" s="400"/>
      <c r="N527" s="401"/>
      <c r="O527" s="400"/>
      <c r="P527" s="400"/>
      <c r="Q527" s="398"/>
    </row>
    <row r="528" spans="1:29" ht="23.1" customHeight="1">
      <c r="A528" s="390" t="s">
        <v>1496</v>
      </c>
      <c r="B528" s="390" t="s">
        <v>2060</v>
      </c>
      <c r="C528" s="390" t="s">
        <v>1497</v>
      </c>
      <c r="D528" s="398" t="s">
        <v>383</v>
      </c>
      <c r="E528" s="398" t="s">
        <v>384</v>
      </c>
      <c r="F528" s="19" t="s">
        <v>258</v>
      </c>
      <c r="G528" s="399">
        <v>1</v>
      </c>
      <c r="H528" s="400"/>
      <c r="I528" s="401"/>
      <c r="J528" s="400"/>
      <c r="K528" s="400"/>
      <c r="L528" s="401"/>
      <c r="M528" s="400"/>
      <c r="N528" s="401"/>
      <c r="O528" s="400"/>
      <c r="P528" s="400"/>
      <c r="Q528" s="398"/>
    </row>
    <row r="529" spans="1:31" ht="23.1" customHeight="1">
      <c r="A529" s="390" t="s">
        <v>1499</v>
      </c>
      <c r="B529" s="390" t="s">
        <v>2060</v>
      </c>
      <c r="C529" s="390" t="s">
        <v>1500</v>
      </c>
      <c r="D529" s="398" t="s">
        <v>383</v>
      </c>
      <c r="E529" s="398" t="s">
        <v>387</v>
      </c>
      <c r="F529" s="19" t="s">
        <v>258</v>
      </c>
      <c r="G529" s="399">
        <v>1</v>
      </c>
      <c r="H529" s="400"/>
      <c r="I529" s="401"/>
      <c r="J529" s="400"/>
      <c r="K529" s="400"/>
      <c r="L529" s="401"/>
      <c r="M529" s="400"/>
      <c r="N529" s="401"/>
      <c r="O529" s="400"/>
      <c r="P529" s="400"/>
      <c r="Q529" s="398"/>
    </row>
    <row r="530" spans="1:31" ht="23.1" customHeight="1">
      <c r="A530" s="390" t="s">
        <v>1502</v>
      </c>
      <c r="B530" s="390" t="s">
        <v>2060</v>
      </c>
      <c r="C530" s="390" t="s">
        <v>1503</v>
      </c>
      <c r="D530" s="398" t="s">
        <v>1505</v>
      </c>
      <c r="E530" s="398" t="s">
        <v>1506</v>
      </c>
      <c r="F530" s="19" t="s">
        <v>567</v>
      </c>
      <c r="G530" s="399">
        <v>1</v>
      </c>
      <c r="H530" s="400"/>
      <c r="I530" s="401"/>
      <c r="J530" s="400"/>
      <c r="K530" s="400"/>
      <c r="L530" s="401"/>
      <c r="M530" s="400"/>
      <c r="N530" s="401"/>
      <c r="O530" s="400"/>
      <c r="P530" s="400"/>
      <c r="Q530" s="398"/>
    </row>
    <row r="531" spans="1:31" ht="23.1" customHeight="1">
      <c r="D531" s="398"/>
      <c r="E531" s="398"/>
      <c r="F531" s="19"/>
      <c r="G531" s="399"/>
      <c r="H531" s="400"/>
      <c r="I531" s="401"/>
      <c r="J531" s="400"/>
      <c r="K531" s="400"/>
      <c r="L531" s="401"/>
      <c r="M531" s="400"/>
      <c r="N531" s="401"/>
      <c r="O531" s="400"/>
      <c r="P531" s="400"/>
      <c r="Q531" s="398"/>
      <c r="AE531" s="393">
        <f>TRUNC(SUM(AE524:AE530))</f>
        <v>0</v>
      </c>
    </row>
    <row r="532" spans="1:31" ht="23.1" customHeight="1">
      <c r="D532" s="398"/>
      <c r="E532" s="398"/>
      <c r="F532" s="19"/>
      <c r="G532" s="399"/>
      <c r="H532" s="400"/>
      <c r="I532" s="401"/>
      <c r="J532" s="400"/>
      <c r="K532" s="400"/>
      <c r="L532" s="401"/>
      <c r="M532" s="400"/>
      <c r="N532" s="401"/>
      <c r="O532" s="400"/>
      <c r="P532" s="400"/>
      <c r="Q532" s="398"/>
    </row>
    <row r="533" spans="1:31" ht="23.1" customHeight="1">
      <c r="D533" s="398"/>
      <c r="E533" s="398"/>
      <c r="F533" s="19"/>
      <c r="G533" s="399"/>
      <c r="H533" s="400"/>
      <c r="I533" s="401"/>
      <c r="J533" s="400"/>
      <c r="K533" s="400"/>
      <c r="L533" s="401"/>
      <c r="M533" s="400"/>
      <c r="N533" s="401"/>
      <c r="O533" s="400"/>
      <c r="P533" s="400"/>
      <c r="Q533" s="398"/>
    </row>
    <row r="534" spans="1:31" ht="23.1" customHeight="1">
      <c r="D534" s="398"/>
      <c r="E534" s="398"/>
      <c r="F534" s="19"/>
      <c r="G534" s="399"/>
      <c r="H534" s="400"/>
      <c r="I534" s="401"/>
      <c r="J534" s="400"/>
      <c r="K534" s="400"/>
      <c r="L534" s="401"/>
      <c r="M534" s="400"/>
      <c r="N534" s="401"/>
      <c r="O534" s="400"/>
      <c r="P534" s="400"/>
      <c r="Q534" s="398"/>
    </row>
    <row r="535" spans="1:31" ht="23.1" customHeight="1">
      <c r="D535" s="398"/>
      <c r="E535" s="398"/>
      <c r="F535" s="19"/>
      <c r="G535" s="399"/>
      <c r="H535" s="400"/>
      <c r="I535" s="401"/>
      <c r="J535" s="400"/>
      <c r="K535" s="400"/>
      <c r="L535" s="401"/>
      <c r="M535" s="400"/>
      <c r="N535" s="401"/>
      <c r="O535" s="400"/>
      <c r="P535" s="400"/>
      <c r="Q535" s="398"/>
    </row>
    <row r="536" spans="1:31" ht="23.1" customHeight="1">
      <c r="D536" s="398"/>
      <c r="E536" s="398"/>
      <c r="F536" s="19"/>
      <c r="G536" s="399"/>
      <c r="H536" s="400"/>
      <c r="I536" s="401"/>
      <c r="J536" s="400"/>
      <c r="K536" s="400"/>
      <c r="L536" s="401"/>
      <c r="M536" s="400"/>
      <c r="N536" s="401"/>
      <c r="O536" s="400"/>
      <c r="P536" s="400"/>
      <c r="Q536" s="398"/>
    </row>
    <row r="537" spans="1:31" ht="23.1" customHeight="1">
      <c r="D537" s="398"/>
      <c r="E537" s="398"/>
      <c r="F537" s="19"/>
      <c r="G537" s="399"/>
      <c r="H537" s="400"/>
      <c r="I537" s="401"/>
      <c r="J537" s="400"/>
      <c r="K537" s="400"/>
      <c r="L537" s="401"/>
      <c r="M537" s="400"/>
      <c r="N537" s="401"/>
      <c r="O537" s="400"/>
      <c r="P537" s="400"/>
      <c r="Q537" s="398"/>
    </row>
    <row r="538" spans="1:31" ht="23.1" customHeight="1">
      <c r="D538" s="398"/>
      <c r="E538" s="398"/>
      <c r="F538" s="19"/>
      <c r="G538" s="399"/>
      <c r="H538" s="400"/>
      <c r="I538" s="401"/>
      <c r="J538" s="400"/>
      <c r="K538" s="400"/>
      <c r="L538" s="401"/>
      <c r="M538" s="400"/>
      <c r="N538" s="401"/>
      <c r="O538" s="400"/>
      <c r="P538" s="400"/>
      <c r="Q538" s="398"/>
    </row>
    <row r="539" spans="1:31" ht="23.1" customHeight="1">
      <c r="D539" s="398"/>
      <c r="E539" s="398"/>
      <c r="F539" s="19"/>
      <c r="G539" s="399"/>
      <c r="H539" s="400"/>
      <c r="I539" s="401"/>
      <c r="J539" s="400"/>
      <c r="K539" s="400"/>
      <c r="L539" s="401"/>
      <c r="M539" s="400"/>
      <c r="N539" s="401"/>
      <c r="O539" s="400"/>
      <c r="P539" s="400"/>
      <c r="Q539" s="398"/>
    </row>
    <row r="540" spans="1:31" ht="23.1" customHeight="1">
      <c r="D540" s="398"/>
      <c r="E540" s="398"/>
      <c r="F540" s="19"/>
      <c r="G540" s="399"/>
      <c r="H540" s="400"/>
      <c r="I540" s="401"/>
      <c r="J540" s="400"/>
      <c r="K540" s="400"/>
      <c r="L540" s="401"/>
      <c r="M540" s="400"/>
      <c r="N540" s="401"/>
      <c r="O540" s="400"/>
      <c r="P540" s="400"/>
      <c r="Q540" s="398"/>
    </row>
    <row r="541" spans="1:31" ht="23.1" customHeight="1">
      <c r="D541" s="398"/>
      <c r="E541" s="398"/>
      <c r="F541" s="19"/>
      <c r="G541" s="399"/>
      <c r="H541" s="400"/>
      <c r="I541" s="401"/>
      <c r="J541" s="400"/>
      <c r="K541" s="400"/>
      <c r="L541" s="401"/>
      <c r="M541" s="400"/>
      <c r="N541" s="401"/>
      <c r="O541" s="400"/>
      <c r="P541" s="400"/>
      <c r="Q541" s="398"/>
    </row>
    <row r="542" spans="1:31" ht="23.1" customHeight="1">
      <c r="D542" s="398"/>
      <c r="E542" s="398"/>
      <c r="F542" s="19"/>
      <c r="G542" s="399"/>
      <c r="H542" s="400"/>
      <c r="I542" s="401"/>
      <c r="J542" s="400"/>
      <c r="K542" s="400"/>
      <c r="L542" s="401"/>
      <c r="M542" s="400"/>
      <c r="N542" s="401"/>
      <c r="O542" s="400"/>
      <c r="P542" s="400"/>
      <c r="Q542" s="398"/>
    </row>
    <row r="543" spans="1:31" ht="23.1" customHeight="1">
      <c r="D543" s="398"/>
      <c r="E543" s="398"/>
      <c r="F543" s="19"/>
      <c r="G543" s="399"/>
      <c r="H543" s="400"/>
      <c r="I543" s="401"/>
      <c r="J543" s="400"/>
      <c r="K543" s="400"/>
      <c r="L543" s="401"/>
      <c r="M543" s="400"/>
      <c r="N543" s="401"/>
      <c r="O543" s="400"/>
      <c r="P543" s="400"/>
      <c r="Q543" s="398"/>
    </row>
    <row r="544" spans="1:31" ht="23.1" customHeight="1">
      <c r="D544" s="398"/>
      <c r="E544" s="398"/>
      <c r="F544" s="19"/>
      <c r="G544" s="399"/>
      <c r="H544" s="400"/>
      <c r="I544" s="401"/>
      <c r="J544" s="400"/>
      <c r="K544" s="400"/>
      <c r="L544" s="401"/>
      <c r="M544" s="400"/>
      <c r="N544" s="401"/>
      <c r="O544" s="400"/>
      <c r="P544" s="400"/>
      <c r="Q544" s="398"/>
    </row>
    <row r="545" spans="1:29" ht="23.1" customHeight="1">
      <c r="D545" s="398"/>
      <c r="E545" s="398"/>
      <c r="F545" s="19"/>
      <c r="G545" s="399"/>
      <c r="H545" s="400"/>
      <c r="I545" s="401"/>
      <c r="J545" s="400"/>
      <c r="K545" s="400"/>
      <c r="L545" s="401"/>
      <c r="M545" s="400"/>
      <c r="N545" s="401"/>
      <c r="O545" s="400"/>
      <c r="P545" s="400"/>
      <c r="Q545" s="398"/>
    </row>
    <row r="546" spans="1:29" ht="23.1" customHeight="1">
      <c r="D546" s="398"/>
      <c r="E546" s="398"/>
      <c r="F546" s="19"/>
      <c r="G546" s="399"/>
      <c r="H546" s="400"/>
      <c r="I546" s="401"/>
      <c r="J546" s="400"/>
      <c r="K546" s="400"/>
      <c r="L546" s="401"/>
      <c r="M546" s="400"/>
      <c r="N546" s="401"/>
      <c r="O546" s="400"/>
      <c r="P546" s="400"/>
      <c r="Q546" s="398"/>
    </row>
    <row r="547" spans="1:29" ht="23.1" customHeight="1">
      <c r="D547" s="398"/>
      <c r="E547" s="398"/>
      <c r="F547" s="19"/>
      <c r="G547" s="399"/>
      <c r="H547" s="400"/>
      <c r="I547" s="401"/>
      <c r="J547" s="400"/>
      <c r="K547" s="400"/>
      <c r="L547" s="401"/>
      <c r="M547" s="400"/>
      <c r="N547" s="401"/>
      <c r="O547" s="400"/>
      <c r="P547" s="400"/>
      <c r="Q547" s="398"/>
    </row>
    <row r="548" spans="1:29" ht="23.1" customHeight="1">
      <c r="D548" s="398"/>
      <c r="E548" s="398"/>
      <c r="F548" s="19"/>
      <c r="G548" s="399"/>
      <c r="H548" s="400"/>
      <c r="I548" s="401"/>
      <c r="J548" s="400"/>
      <c r="K548" s="400"/>
      <c r="L548" s="401"/>
      <c r="M548" s="400"/>
      <c r="N548" s="401"/>
      <c r="O548" s="400"/>
      <c r="P548" s="400"/>
      <c r="Q548" s="398"/>
    </row>
    <row r="549" spans="1:29" ht="23.1" customHeight="1">
      <c r="B549" s="390" t="s">
        <v>1597</v>
      </c>
      <c r="D549" s="398" t="s">
        <v>1598</v>
      </c>
      <c r="E549" s="398"/>
      <c r="F549" s="19"/>
      <c r="G549" s="399"/>
      <c r="H549" s="400"/>
      <c r="I549" s="401"/>
      <c r="J549" s="400"/>
      <c r="K549" s="400"/>
      <c r="L549" s="401"/>
      <c r="M549" s="400"/>
      <c r="N549" s="401"/>
      <c r="O549" s="400"/>
      <c r="P549" s="400"/>
      <c r="Q549" s="398"/>
    </row>
    <row r="550" spans="1:29" ht="23.1" customHeight="1">
      <c r="B550" s="390" t="s">
        <v>982</v>
      </c>
      <c r="D550" s="395" t="s">
        <v>2083</v>
      </c>
      <c r="E550" s="396"/>
      <c r="F550" s="396"/>
      <c r="G550" s="396"/>
      <c r="H550" s="396"/>
      <c r="I550" s="396"/>
      <c r="J550" s="396"/>
      <c r="K550" s="396"/>
      <c r="L550" s="396"/>
      <c r="M550" s="396"/>
      <c r="N550" s="396"/>
      <c r="O550" s="396"/>
      <c r="P550" s="396"/>
      <c r="Q550" s="397"/>
    </row>
    <row r="551" spans="1:29" ht="23.1" customHeight="1">
      <c r="A551" s="390" t="s">
        <v>1196</v>
      </c>
      <c r="B551" s="390" t="s">
        <v>2061</v>
      </c>
      <c r="C551" s="390" t="s">
        <v>1197</v>
      </c>
      <c r="D551" s="398" t="s">
        <v>165</v>
      </c>
      <c r="E551" s="398" t="s">
        <v>1199</v>
      </c>
      <c r="F551" s="19" t="s">
        <v>139</v>
      </c>
      <c r="G551" s="399">
        <v>28</v>
      </c>
      <c r="H551" s="400"/>
      <c r="I551" s="401"/>
      <c r="J551" s="400"/>
      <c r="K551" s="400"/>
      <c r="L551" s="401"/>
      <c r="M551" s="400"/>
      <c r="N551" s="401"/>
      <c r="O551" s="400"/>
      <c r="P551" s="400"/>
      <c r="Q551" s="398"/>
      <c r="AB551" s="393">
        <f>I551</f>
        <v>0</v>
      </c>
      <c r="AC551" s="393">
        <f>G551*H551</f>
        <v>0</v>
      </c>
    </row>
    <row r="552" spans="1:29" ht="23.1" customHeight="1">
      <c r="A552" s="390" t="s">
        <v>1200</v>
      </c>
      <c r="B552" s="390" t="s">
        <v>2061</v>
      </c>
      <c r="C552" s="390" t="s">
        <v>1201</v>
      </c>
      <c r="D552" s="398" t="s">
        <v>165</v>
      </c>
      <c r="E552" s="398" t="s">
        <v>1203</v>
      </c>
      <c r="F552" s="19" t="s">
        <v>139</v>
      </c>
      <c r="G552" s="399">
        <v>8</v>
      </c>
      <c r="H552" s="400"/>
      <c r="I552" s="401"/>
      <c r="J552" s="400"/>
      <c r="K552" s="400"/>
      <c r="L552" s="401"/>
      <c r="M552" s="400"/>
      <c r="N552" s="401"/>
      <c r="O552" s="400"/>
      <c r="P552" s="400"/>
      <c r="Q552" s="398"/>
      <c r="AB552" s="393">
        <f>I552</f>
        <v>0</v>
      </c>
      <c r="AC552" s="393">
        <f>G552*H552</f>
        <v>0</v>
      </c>
    </row>
    <row r="553" spans="1:29" ht="23.1" customHeight="1">
      <c r="A553" s="390" t="s">
        <v>1218</v>
      </c>
      <c r="B553" s="390" t="s">
        <v>2061</v>
      </c>
      <c r="C553" s="390" t="s">
        <v>1219</v>
      </c>
      <c r="D553" s="398" t="s">
        <v>177</v>
      </c>
      <c r="E553" s="398" t="s">
        <v>182</v>
      </c>
      <c r="F553" s="19" t="s">
        <v>139</v>
      </c>
      <c r="G553" s="399">
        <v>3</v>
      </c>
      <c r="H553" s="400"/>
      <c r="I553" s="401"/>
      <c r="J553" s="400"/>
      <c r="K553" s="400"/>
      <c r="L553" s="401"/>
      <c r="M553" s="400"/>
      <c r="N553" s="401"/>
      <c r="O553" s="400"/>
      <c r="P553" s="400"/>
      <c r="Q553" s="398"/>
      <c r="AC553" s="393">
        <f>G553*H553</f>
        <v>0</v>
      </c>
    </row>
    <row r="554" spans="1:29" ht="23.1" customHeight="1">
      <c r="A554" s="390" t="s">
        <v>1221</v>
      </c>
      <c r="B554" s="390" t="s">
        <v>2061</v>
      </c>
      <c r="C554" s="390" t="s">
        <v>1222</v>
      </c>
      <c r="D554" s="398" t="s">
        <v>177</v>
      </c>
      <c r="E554" s="398" t="s">
        <v>184</v>
      </c>
      <c r="F554" s="19" t="s">
        <v>139</v>
      </c>
      <c r="G554" s="399">
        <v>2</v>
      </c>
      <c r="H554" s="400"/>
      <c r="I554" s="401"/>
      <c r="J554" s="400"/>
      <c r="K554" s="400"/>
      <c r="L554" s="401"/>
      <c r="M554" s="400"/>
      <c r="N554" s="401"/>
      <c r="O554" s="400"/>
      <c r="P554" s="400"/>
      <c r="Q554" s="398"/>
      <c r="AC554" s="393">
        <f>G554*H554</f>
        <v>0</v>
      </c>
    </row>
    <row r="555" spans="1:29" ht="23.1" customHeight="1">
      <c r="A555" s="390" t="s">
        <v>711</v>
      </c>
      <c r="B555" s="390" t="s">
        <v>2061</v>
      </c>
      <c r="C555" s="390" t="s">
        <v>188</v>
      </c>
      <c r="D555" s="398" t="s">
        <v>177</v>
      </c>
      <c r="E555" s="398" t="s">
        <v>189</v>
      </c>
      <c r="F555" s="19" t="s">
        <v>187</v>
      </c>
      <c r="G555" s="399">
        <v>4</v>
      </c>
      <c r="H555" s="400"/>
      <c r="I555" s="401"/>
      <c r="J555" s="400"/>
      <c r="K555" s="400"/>
      <c r="L555" s="401"/>
      <c r="M555" s="400"/>
      <c r="N555" s="401"/>
      <c r="O555" s="400"/>
      <c r="P555" s="400"/>
      <c r="Q555" s="398"/>
    </row>
    <row r="556" spans="1:29" ht="23.1" customHeight="1">
      <c r="A556" s="390" t="s">
        <v>712</v>
      </c>
      <c r="B556" s="390" t="s">
        <v>2061</v>
      </c>
      <c r="C556" s="390" t="s">
        <v>190</v>
      </c>
      <c r="D556" s="398" t="s">
        <v>177</v>
      </c>
      <c r="E556" s="398" t="s">
        <v>191</v>
      </c>
      <c r="F556" s="19" t="s">
        <v>187</v>
      </c>
      <c r="G556" s="399">
        <v>2</v>
      </c>
      <c r="H556" s="400"/>
      <c r="I556" s="401"/>
      <c r="J556" s="400"/>
      <c r="K556" s="400"/>
      <c r="L556" s="401"/>
      <c r="M556" s="400"/>
      <c r="N556" s="401"/>
      <c r="O556" s="400"/>
      <c r="P556" s="400"/>
      <c r="Q556" s="398"/>
    </row>
    <row r="557" spans="1:29" ht="23.1" customHeight="1">
      <c r="A557" s="390" t="s">
        <v>1254</v>
      </c>
      <c r="B557" s="390" t="s">
        <v>2061</v>
      </c>
      <c r="C557" s="390" t="s">
        <v>1255</v>
      </c>
      <c r="D557" s="398" t="s">
        <v>193</v>
      </c>
      <c r="E557" s="398" t="s">
        <v>198</v>
      </c>
      <c r="F557" s="19" t="s">
        <v>195</v>
      </c>
      <c r="G557" s="399">
        <v>4</v>
      </c>
      <c r="H557" s="400"/>
      <c r="I557" s="401"/>
      <c r="J557" s="400"/>
      <c r="K557" s="400"/>
      <c r="L557" s="401"/>
      <c r="M557" s="400"/>
      <c r="N557" s="401"/>
      <c r="O557" s="400"/>
      <c r="P557" s="400"/>
      <c r="Q557" s="398"/>
    </row>
    <row r="558" spans="1:29" ht="23.1" customHeight="1">
      <c r="A558" s="390" t="s">
        <v>1257</v>
      </c>
      <c r="B558" s="390" t="s">
        <v>2061</v>
      </c>
      <c r="C558" s="390" t="s">
        <v>1258</v>
      </c>
      <c r="D558" s="398" t="s">
        <v>193</v>
      </c>
      <c r="E558" s="398" t="s">
        <v>200</v>
      </c>
      <c r="F558" s="19" t="s">
        <v>195</v>
      </c>
      <c r="G558" s="399">
        <v>2</v>
      </c>
      <c r="H558" s="400"/>
      <c r="I558" s="401"/>
      <c r="J558" s="400"/>
      <c r="K558" s="400"/>
      <c r="L558" s="401"/>
      <c r="M558" s="400"/>
      <c r="N558" s="401"/>
      <c r="O558" s="400"/>
      <c r="P558" s="400"/>
      <c r="Q558" s="398"/>
    </row>
    <row r="559" spans="1:29" ht="23.1" customHeight="1">
      <c r="A559" s="390" t="s">
        <v>1321</v>
      </c>
      <c r="B559" s="390" t="s">
        <v>2061</v>
      </c>
      <c r="C559" s="390" t="s">
        <v>1322</v>
      </c>
      <c r="D559" s="398" t="s">
        <v>242</v>
      </c>
      <c r="E559" s="398" t="s">
        <v>243</v>
      </c>
      <c r="F559" s="19" t="s">
        <v>187</v>
      </c>
      <c r="G559" s="399">
        <v>3</v>
      </c>
      <c r="H559" s="400"/>
      <c r="I559" s="401"/>
      <c r="J559" s="400"/>
      <c r="K559" s="400"/>
      <c r="L559" s="401"/>
      <c r="M559" s="400"/>
      <c r="N559" s="401"/>
      <c r="O559" s="400"/>
      <c r="P559" s="400"/>
      <c r="Q559" s="398"/>
    </row>
    <row r="560" spans="1:29" ht="23.1" customHeight="1">
      <c r="A560" s="390" t="s">
        <v>1340</v>
      </c>
      <c r="B560" s="390" t="s">
        <v>2061</v>
      </c>
      <c r="C560" s="390" t="s">
        <v>1341</v>
      </c>
      <c r="D560" s="398" t="s">
        <v>278</v>
      </c>
      <c r="E560" s="398" t="s">
        <v>285</v>
      </c>
      <c r="F560" s="19" t="s">
        <v>139</v>
      </c>
      <c r="G560" s="399">
        <v>34</v>
      </c>
      <c r="H560" s="400"/>
      <c r="I560" s="401"/>
      <c r="J560" s="400"/>
      <c r="K560" s="400"/>
      <c r="L560" s="401"/>
      <c r="M560" s="400"/>
      <c r="N560" s="401"/>
      <c r="O560" s="400"/>
      <c r="P560" s="400"/>
      <c r="Q560" s="398"/>
      <c r="AC560" s="393">
        <f>G560*H560</f>
        <v>0</v>
      </c>
    </row>
    <row r="561" spans="1:31" ht="23.1" customHeight="1">
      <c r="A561" s="390" t="s">
        <v>1349</v>
      </c>
      <c r="B561" s="390" t="s">
        <v>2061</v>
      </c>
      <c r="C561" s="390" t="s">
        <v>1350</v>
      </c>
      <c r="D561" s="398" t="s">
        <v>278</v>
      </c>
      <c r="E561" s="398" t="s">
        <v>291</v>
      </c>
      <c r="F561" s="19" t="s">
        <v>139</v>
      </c>
      <c r="G561" s="399">
        <v>10</v>
      </c>
      <c r="H561" s="400"/>
      <c r="I561" s="401"/>
      <c r="J561" s="400"/>
      <c r="K561" s="400"/>
      <c r="L561" s="401"/>
      <c r="M561" s="400"/>
      <c r="N561" s="401"/>
      <c r="O561" s="400"/>
      <c r="P561" s="400"/>
      <c r="Q561" s="398"/>
      <c r="AC561" s="393">
        <f>G561*H561</f>
        <v>0</v>
      </c>
    </row>
    <row r="562" spans="1:31" ht="23.1" customHeight="1">
      <c r="A562" s="390" t="s">
        <v>1370</v>
      </c>
      <c r="B562" s="390" t="s">
        <v>2061</v>
      </c>
      <c r="C562" s="390" t="s">
        <v>1371</v>
      </c>
      <c r="D562" s="398" t="s">
        <v>303</v>
      </c>
      <c r="E562" s="398" t="s">
        <v>1373</v>
      </c>
      <c r="F562" s="19" t="s">
        <v>139</v>
      </c>
      <c r="G562" s="399">
        <v>5</v>
      </c>
      <c r="H562" s="400"/>
      <c r="I562" s="401"/>
      <c r="J562" s="400"/>
      <c r="K562" s="400"/>
      <c r="L562" s="401"/>
      <c r="M562" s="400"/>
      <c r="N562" s="401"/>
      <c r="O562" s="400"/>
      <c r="P562" s="400"/>
      <c r="Q562" s="398"/>
    </row>
    <row r="563" spans="1:31" ht="23.1" customHeight="1">
      <c r="A563" s="390" t="s">
        <v>1374</v>
      </c>
      <c r="B563" s="390" t="s">
        <v>2061</v>
      </c>
      <c r="C563" s="390" t="s">
        <v>1375</v>
      </c>
      <c r="D563" s="398" t="s">
        <v>586</v>
      </c>
      <c r="E563" s="398" t="s">
        <v>587</v>
      </c>
      <c r="F563" s="19" t="s">
        <v>139</v>
      </c>
      <c r="G563" s="399">
        <v>26</v>
      </c>
      <c r="H563" s="400"/>
      <c r="I563" s="401"/>
      <c r="J563" s="400"/>
      <c r="K563" s="400"/>
      <c r="L563" s="401"/>
      <c r="M563" s="400"/>
      <c r="N563" s="401"/>
      <c r="O563" s="400"/>
      <c r="P563" s="400"/>
      <c r="Q563" s="398"/>
      <c r="AC563" s="393">
        <f>G563*H563</f>
        <v>0</v>
      </c>
    </row>
    <row r="564" spans="1:31" ht="23.1" customHeight="1">
      <c r="A564" s="390" t="s">
        <v>1400</v>
      </c>
      <c r="B564" s="390" t="s">
        <v>2061</v>
      </c>
      <c r="C564" s="390" t="s">
        <v>1401</v>
      </c>
      <c r="D564" s="398" t="s">
        <v>303</v>
      </c>
      <c r="E564" s="398" t="s">
        <v>319</v>
      </c>
      <c r="F564" s="19" t="s">
        <v>139</v>
      </c>
      <c r="G564" s="399">
        <v>3</v>
      </c>
      <c r="H564" s="400"/>
      <c r="I564" s="401"/>
      <c r="J564" s="400"/>
      <c r="K564" s="400"/>
      <c r="L564" s="401"/>
      <c r="M564" s="400"/>
      <c r="N564" s="401"/>
      <c r="O564" s="400"/>
      <c r="P564" s="400"/>
      <c r="Q564" s="398"/>
      <c r="AC564" s="393">
        <f>G564*H564</f>
        <v>0</v>
      </c>
    </row>
    <row r="565" spans="1:31" ht="23.1" customHeight="1">
      <c r="A565" s="390" t="s">
        <v>1403</v>
      </c>
      <c r="B565" s="390" t="s">
        <v>2061</v>
      </c>
      <c r="C565" s="390" t="s">
        <v>1404</v>
      </c>
      <c r="D565" s="398" t="s">
        <v>586</v>
      </c>
      <c r="E565" s="398" t="s">
        <v>592</v>
      </c>
      <c r="F565" s="19" t="s">
        <v>139</v>
      </c>
      <c r="G565" s="399">
        <v>31</v>
      </c>
      <c r="H565" s="400"/>
      <c r="I565" s="401"/>
      <c r="J565" s="400"/>
      <c r="K565" s="400"/>
      <c r="L565" s="401"/>
      <c r="M565" s="400"/>
      <c r="N565" s="401"/>
      <c r="O565" s="400"/>
      <c r="P565" s="400"/>
      <c r="Q565" s="398"/>
      <c r="AC565" s="393">
        <f>G565*H565</f>
        <v>0</v>
      </c>
    </row>
    <row r="566" spans="1:31" ht="23.1" customHeight="1">
      <c r="A566" s="390" t="s">
        <v>1433</v>
      </c>
      <c r="B566" s="390" t="s">
        <v>2061</v>
      </c>
      <c r="C566" s="390" t="s">
        <v>1434</v>
      </c>
      <c r="D566" s="398" t="s">
        <v>389</v>
      </c>
      <c r="E566" s="398" t="s">
        <v>394</v>
      </c>
      <c r="F566" s="19" t="s">
        <v>187</v>
      </c>
      <c r="G566" s="399">
        <v>6</v>
      </c>
      <c r="H566" s="400"/>
      <c r="I566" s="401"/>
      <c r="J566" s="400"/>
      <c r="K566" s="400"/>
      <c r="L566" s="401"/>
      <c r="M566" s="400"/>
      <c r="N566" s="401"/>
      <c r="O566" s="400"/>
      <c r="P566" s="400"/>
      <c r="Q566" s="398"/>
    </row>
    <row r="567" spans="1:31" ht="23.1" customHeight="1">
      <c r="A567" s="390" t="s">
        <v>1463</v>
      </c>
      <c r="B567" s="390" t="s">
        <v>2061</v>
      </c>
      <c r="C567" s="390" t="s">
        <v>1464</v>
      </c>
      <c r="D567" s="398" t="s">
        <v>470</v>
      </c>
      <c r="E567" s="398" t="s">
        <v>473</v>
      </c>
      <c r="F567" s="19" t="s">
        <v>187</v>
      </c>
      <c r="G567" s="399">
        <v>2</v>
      </c>
      <c r="H567" s="400"/>
      <c r="I567" s="401"/>
      <c r="J567" s="400"/>
      <c r="K567" s="400"/>
      <c r="L567" s="401"/>
      <c r="M567" s="400"/>
      <c r="N567" s="401"/>
      <c r="O567" s="400"/>
      <c r="P567" s="400"/>
      <c r="Q567" s="398"/>
    </row>
    <row r="568" spans="1:31" ht="23.1" customHeight="1">
      <c r="A568" s="390" t="s">
        <v>1133</v>
      </c>
      <c r="B568" s="390" t="s">
        <v>2061</v>
      </c>
      <c r="C568" s="390" t="s">
        <v>1134</v>
      </c>
      <c r="D568" s="398" t="s">
        <v>1136</v>
      </c>
      <c r="E568" s="398" t="s">
        <v>1137</v>
      </c>
      <c r="F568" s="19" t="s">
        <v>654</v>
      </c>
      <c r="G568" s="399">
        <v>8.9250000000000007</v>
      </c>
      <c r="H568" s="400"/>
      <c r="I568" s="401"/>
      <c r="J568" s="400"/>
      <c r="K568" s="400"/>
      <c r="L568" s="401"/>
      <c r="M568" s="400"/>
      <c r="N568" s="401"/>
      <c r="O568" s="400"/>
      <c r="P568" s="400"/>
      <c r="Q568" s="398"/>
    </row>
    <row r="569" spans="1:31" ht="23.1" customHeight="1">
      <c r="A569" s="390" t="s">
        <v>1138</v>
      </c>
      <c r="B569" s="390" t="s">
        <v>2061</v>
      </c>
      <c r="C569" s="390" t="s">
        <v>1139</v>
      </c>
      <c r="D569" s="398" t="s">
        <v>1141</v>
      </c>
      <c r="E569" s="398" t="s">
        <v>1137</v>
      </c>
      <c r="F569" s="19" t="s">
        <v>654</v>
      </c>
      <c r="G569" s="399">
        <v>8.9250000000000007</v>
      </c>
      <c r="H569" s="400"/>
      <c r="I569" s="401"/>
      <c r="J569" s="400"/>
      <c r="K569" s="400"/>
      <c r="L569" s="401"/>
      <c r="M569" s="400"/>
      <c r="N569" s="401"/>
      <c r="O569" s="400"/>
      <c r="P569" s="400"/>
      <c r="Q569" s="398"/>
    </row>
    <row r="570" spans="1:31" ht="23.1" customHeight="1">
      <c r="A570" s="390" t="s">
        <v>1142</v>
      </c>
      <c r="B570" s="390" t="s">
        <v>2061</v>
      </c>
      <c r="C570" s="390" t="s">
        <v>1143</v>
      </c>
      <c r="D570" s="398" t="s">
        <v>432</v>
      </c>
      <c r="E570" s="398" t="s">
        <v>433</v>
      </c>
      <c r="F570" s="19" t="s">
        <v>139</v>
      </c>
      <c r="G570" s="399">
        <v>17</v>
      </c>
      <c r="H570" s="400"/>
      <c r="I570" s="401"/>
      <c r="J570" s="400"/>
      <c r="K570" s="400"/>
      <c r="L570" s="401"/>
      <c r="M570" s="400"/>
      <c r="N570" s="401"/>
      <c r="O570" s="400"/>
      <c r="P570" s="400"/>
      <c r="Q570" s="398"/>
    </row>
    <row r="571" spans="1:31" ht="23.1" customHeight="1">
      <c r="A571" s="390" t="s">
        <v>860</v>
      </c>
      <c r="B571" s="390" t="s">
        <v>2061</v>
      </c>
      <c r="C571" s="390" t="s">
        <v>530</v>
      </c>
      <c r="D571" s="398" t="s">
        <v>570</v>
      </c>
      <c r="E571" s="402" t="s">
        <v>2269</v>
      </c>
      <c r="F571" s="19" t="s">
        <v>567</v>
      </c>
      <c r="G571" s="399">
        <v>1</v>
      </c>
      <c r="H571" s="400"/>
      <c r="I571" s="401"/>
      <c r="J571" s="400"/>
      <c r="K571" s="400"/>
      <c r="L571" s="401"/>
      <c r="M571" s="400"/>
      <c r="N571" s="401"/>
      <c r="O571" s="400"/>
      <c r="P571" s="400"/>
      <c r="Q571" s="398"/>
    </row>
    <row r="572" spans="1:31" ht="23.1" customHeight="1">
      <c r="A572" s="390" t="s">
        <v>861</v>
      </c>
      <c r="B572" s="390" t="s">
        <v>2061</v>
      </c>
      <c r="C572" s="390" t="s">
        <v>530</v>
      </c>
      <c r="D572" s="398" t="s">
        <v>570</v>
      </c>
      <c r="E572" s="398" t="s">
        <v>573</v>
      </c>
      <c r="F572" s="19" t="s">
        <v>567</v>
      </c>
      <c r="G572" s="399">
        <v>2</v>
      </c>
      <c r="H572" s="400"/>
      <c r="I572" s="401"/>
      <c r="J572" s="400"/>
      <c r="K572" s="400"/>
      <c r="L572" s="401"/>
      <c r="M572" s="400"/>
      <c r="N572" s="401"/>
      <c r="O572" s="400"/>
      <c r="P572" s="400"/>
      <c r="Q572" s="398"/>
    </row>
    <row r="573" spans="1:31" ht="23.1" customHeight="1">
      <c r="A573" s="390" t="s">
        <v>865</v>
      </c>
      <c r="B573" s="390" t="s">
        <v>2061</v>
      </c>
      <c r="C573" s="390" t="s">
        <v>530</v>
      </c>
      <c r="D573" s="398" t="s">
        <v>570</v>
      </c>
      <c r="E573" s="398" t="s">
        <v>582</v>
      </c>
      <c r="F573" s="19" t="s">
        <v>567</v>
      </c>
      <c r="G573" s="399">
        <v>1</v>
      </c>
      <c r="H573" s="400"/>
      <c r="I573" s="401"/>
      <c r="J573" s="400"/>
      <c r="K573" s="400"/>
      <c r="L573" s="401"/>
      <c r="M573" s="400"/>
      <c r="N573" s="401"/>
      <c r="O573" s="400"/>
      <c r="P573" s="400"/>
      <c r="Q573" s="398"/>
    </row>
    <row r="574" spans="1:31" ht="23.1" customHeight="1">
      <c r="A574" s="390" t="s">
        <v>866</v>
      </c>
      <c r="B574" s="390" t="s">
        <v>2061</v>
      </c>
      <c r="C574" s="390" t="s">
        <v>530</v>
      </c>
      <c r="D574" s="398" t="s">
        <v>570</v>
      </c>
      <c r="E574" s="398" t="s">
        <v>583</v>
      </c>
      <c r="F574" s="19" t="s">
        <v>567</v>
      </c>
      <c r="G574" s="399">
        <v>2</v>
      </c>
      <c r="H574" s="400"/>
      <c r="I574" s="401"/>
      <c r="J574" s="400"/>
      <c r="K574" s="400"/>
      <c r="L574" s="401"/>
      <c r="M574" s="400"/>
      <c r="N574" s="401"/>
      <c r="O574" s="400"/>
      <c r="P574" s="400"/>
      <c r="Q574" s="398"/>
    </row>
    <row r="575" spans="1:31" ht="23.1" customHeight="1">
      <c r="A575" s="390" t="s">
        <v>867</v>
      </c>
      <c r="B575" s="390" t="s">
        <v>2061</v>
      </c>
      <c r="C575" s="390" t="s">
        <v>530</v>
      </c>
      <c r="D575" s="398" t="s">
        <v>570</v>
      </c>
      <c r="E575" s="398" t="s">
        <v>584</v>
      </c>
      <c r="F575" s="19" t="s">
        <v>567</v>
      </c>
      <c r="G575" s="399">
        <v>4</v>
      </c>
      <c r="H575" s="400"/>
      <c r="I575" s="401"/>
      <c r="J575" s="400"/>
      <c r="K575" s="400"/>
      <c r="L575" s="401"/>
      <c r="M575" s="400"/>
      <c r="N575" s="401"/>
      <c r="O575" s="400"/>
      <c r="P575" s="400"/>
      <c r="Q575" s="398"/>
    </row>
    <row r="576" spans="1:31" ht="23.1" customHeight="1">
      <c r="D576" s="398"/>
      <c r="E576" s="398"/>
      <c r="F576" s="19"/>
      <c r="G576" s="399"/>
      <c r="H576" s="400"/>
      <c r="I576" s="401"/>
      <c r="J576" s="400"/>
      <c r="K576" s="400"/>
      <c r="L576" s="401"/>
      <c r="M576" s="400"/>
      <c r="N576" s="401"/>
      <c r="O576" s="400"/>
      <c r="P576" s="400"/>
      <c r="Q576" s="398"/>
      <c r="AE576" s="393">
        <f>TRUNC(SUM(AE550:AE575))</f>
        <v>0</v>
      </c>
    </row>
    <row r="577" spans="4:17" ht="23.1" customHeight="1">
      <c r="D577" s="398"/>
      <c r="E577" s="398"/>
      <c r="F577" s="19"/>
      <c r="G577" s="399"/>
      <c r="H577" s="400"/>
      <c r="I577" s="401"/>
      <c r="J577" s="400"/>
      <c r="K577" s="400"/>
      <c r="L577" s="401"/>
      <c r="M577" s="400"/>
      <c r="N577" s="401"/>
      <c r="O577" s="400"/>
      <c r="P577" s="400"/>
      <c r="Q577" s="398"/>
    </row>
    <row r="578" spans="4:17" ht="23.1" customHeight="1">
      <c r="D578" s="398"/>
      <c r="E578" s="398"/>
      <c r="F578" s="19"/>
      <c r="G578" s="399"/>
      <c r="H578" s="400"/>
      <c r="I578" s="401"/>
      <c r="J578" s="400"/>
      <c r="K578" s="400"/>
      <c r="L578" s="401"/>
      <c r="M578" s="400"/>
      <c r="N578" s="401"/>
      <c r="O578" s="400"/>
      <c r="P578" s="400"/>
      <c r="Q578" s="398"/>
    </row>
    <row r="579" spans="4:17" ht="23.1" customHeight="1">
      <c r="D579" s="398"/>
      <c r="E579" s="398"/>
      <c r="F579" s="19"/>
      <c r="G579" s="399"/>
      <c r="H579" s="400"/>
      <c r="I579" s="401"/>
      <c r="J579" s="400"/>
      <c r="K579" s="400"/>
      <c r="L579" s="401"/>
      <c r="M579" s="400"/>
      <c r="N579" s="401"/>
      <c r="O579" s="400"/>
      <c r="P579" s="400"/>
      <c r="Q579" s="398"/>
    </row>
    <row r="580" spans="4:17" ht="23.1" customHeight="1">
      <c r="D580" s="398"/>
      <c r="E580" s="398"/>
      <c r="F580" s="19"/>
      <c r="G580" s="399"/>
      <c r="H580" s="400"/>
      <c r="I580" s="401"/>
      <c r="J580" s="400"/>
      <c r="K580" s="400"/>
      <c r="L580" s="401"/>
      <c r="M580" s="400"/>
      <c r="N580" s="401"/>
      <c r="O580" s="400"/>
      <c r="P580" s="400"/>
      <c r="Q580" s="398"/>
    </row>
    <row r="581" spans="4:17" ht="23.1" customHeight="1">
      <c r="D581" s="398"/>
      <c r="E581" s="398"/>
      <c r="F581" s="19"/>
      <c r="G581" s="399"/>
      <c r="H581" s="400"/>
      <c r="I581" s="401"/>
      <c r="J581" s="400"/>
      <c r="K581" s="400"/>
      <c r="L581" s="401"/>
      <c r="M581" s="400"/>
      <c r="N581" s="401"/>
      <c r="O581" s="400"/>
      <c r="P581" s="400"/>
      <c r="Q581" s="398"/>
    </row>
    <row r="582" spans="4:17" ht="23.1" customHeight="1">
      <c r="D582" s="398"/>
      <c r="E582" s="398"/>
      <c r="F582" s="19"/>
      <c r="G582" s="399"/>
      <c r="H582" s="400"/>
      <c r="I582" s="401"/>
      <c r="J582" s="400"/>
      <c r="K582" s="400"/>
      <c r="L582" s="401"/>
      <c r="M582" s="400"/>
      <c r="N582" s="401"/>
      <c r="O582" s="400"/>
      <c r="P582" s="400"/>
      <c r="Q582" s="398"/>
    </row>
    <row r="583" spans="4:17" ht="23.1" customHeight="1">
      <c r="D583" s="398"/>
      <c r="E583" s="398"/>
      <c r="F583" s="19"/>
      <c r="G583" s="399"/>
      <c r="H583" s="400"/>
      <c r="I583" s="401"/>
      <c r="J583" s="400"/>
      <c r="K583" s="400"/>
      <c r="L583" s="401"/>
      <c r="M583" s="400"/>
      <c r="N583" s="401"/>
      <c r="O583" s="400"/>
      <c r="P583" s="400"/>
      <c r="Q583" s="398"/>
    </row>
    <row r="584" spans="4:17" ht="23.1" customHeight="1">
      <c r="D584" s="398"/>
      <c r="E584" s="398"/>
      <c r="F584" s="19"/>
      <c r="G584" s="399"/>
      <c r="H584" s="400"/>
      <c r="I584" s="401"/>
      <c r="J584" s="400"/>
      <c r="K584" s="400"/>
      <c r="L584" s="401"/>
      <c r="M584" s="400"/>
      <c r="N584" s="401"/>
      <c r="O584" s="400"/>
      <c r="P584" s="400"/>
      <c r="Q584" s="398"/>
    </row>
    <row r="585" spans="4:17" ht="23.1" customHeight="1">
      <c r="D585" s="398"/>
      <c r="E585" s="398"/>
      <c r="F585" s="19"/>
      <c r="G585" s="399"/>
      <c r="H585" s="400"/>
      <c r="I585" s="401"/>
      <c r="J585" s="400"/>
      <c r="K585" s="400"/>
      <c r="L585" s="401"/>
      <c r="M585" s="400"/>
      <c r="N585" s="401"/>
      <c r="O585" s="400"/>
      <c r="P585" s="400"/>
      <c r="Q585" s="398"/>
    </row>
    <row r="586" spans="4:17" ht="23.1" customHeight="1">
      <c r="D586" s="398"/>
      <c r="E586" s="398"/>
      <c r="F586" s="19"/>
      <c r="G586" s="399"/>
      <c r="H586" s="400"/>
      <c r="I586" s="401"/>
      <c r="J586" s="400"/>
      <c r="K586" s="400"/>
      <c r="L586" s="401"/>
      <c r="M586" s="400"/>
      <c r="N586" s="401"/>
      <c r="O586" s="400"/>
      <c r="P586" s="400"/>
      <c r="Q586" s="398"/>
    </row>
    <row r="587" spans="4:17" ht="23.1" customHeight="1">
      <c r="D587" s="398"/>
      <c r="E587" s="398"/>
      <c r="F587" s="19"/>
      <c r="G587" s="399"/>
      <c r="H587" s="400"/>
      <c r="I587" s="401"/>
      <c r="J587" s="400"/>
      <c r="K587" s="400"/>
      <c r="L587" s="401"/>
      <c r="M587" s="400"/>
      <c r="N587" s="401"/>
      <c r="O587" s="400"/>
      <c r="P587" s="400"/>
      <c r="Q587" s="398"/>
    </row>
    <row r="588" spans="4:17" ht="23.1" customHeight="1">
      <c r="D588" s="398"/>
      <c r="E588" s="398"/>
      <c r="F588" s="19"/>
      <c r="G588" s="399"/>
      <c r="H588" s="400"/>
      <c r="I588" s="401"/>
      <c r="J588" s="400"/>
      <c r="K588" s="400"/>
      <c r="L588" s="401"/>
      <c r="M588" s="400"/>
      <c r="N588" s="401"/>
      <c r="O588" s="400"/>
      <c r="P588" s="400"/>
      <c r="Q588" s="398"/>
    </row>
    <row r="589" spans="4:17" ht="23.1" customHeight="1">
      <c r="D589" s="398"/>
      <c r="E589" s="398"/>
      <c r="F589" s="19"/>
      <c r="G589" s="399"/>
      <c r="H589" s="400"/>
      <c r="I589" s="401"/>
      <c r="J589" s="400"/>
      <c r="K589" s="400"/>
      <c r="L589" s="401"/>
      <c r="M589" s="400"/>
      <c r="N589" s="401"/>
      <c r="O589" s="400"/>
      <c r="P589" s="400"/>
      <c r="Q589" s="398"/>
    </row>
    <row r="590" spans="4:17" ht="23.1" customHeight="1">
      <c r="D590" s="398"/>
      <c r="E590" s="398"/>
      <c r="F590" s="19"/>
      <c r="G590" s="399"/>
      <c r="H590" s="400"/>
      <c r="I590" s="401"/>
      <c r="J590" s="400"/>
      <c r="K590" s="400"/>
      <c r="L590" s="401"/>
      <c r="M590" s="400"/>
      <c r="N590" s="401"/>
      <c r="O590" s="400"/>
      <c r="P590" s="400"/>
      <c r="Q590" s="398"/>
    </row>
    <row r="591" spans="4:17" ht="23.1" customHeight="1">
      <c r="D591" s="398"/>
      <c r="E591" s="398"/>
      <c r="F591" s="19"/>
      <c r="G591" s="399"/>
      <c r="H591" s="400"/>
      <c r="I591" s="401"/>
      <c r="J591" s="400"/>
      <c r="K591" s="400"/>
      <c r="L591" s="401"/>
      <c r="M591" s="400"/>
      <c r="N591" s="401"/>
      <c r="O591" s="400"/>
      <c r="P591" s="400"/>
      <c r="Q591" s="398"/>
    </row>
    <row r="592" spans="4:17" ht="23.1" customHeight="1">
      <c r="D592" s="398"/>
      <c r="E592" s="398"/>
      <c r="F592" s="19"/>
      <c r="G592" s="399"/>
      <c r="H592" s="400"/>
      <c r="I592" s="401"/>
      <c r="J592" s="400"/>
      <c r="K592" s="400"/>
      <c r="L592" s="401"/>
      <c r="M592" s="400"/>
      <c r="N592" s="401"/>
      <c r="O592" s="400"/>
      <c r="P592" s="400"/>
      <c r="Q592" s="398"/>
    </row>
    <row r="593" spans="1:31" ht="23.1" customHeight="1">
      <c r="D593" s="398"/>
      <c r="E593" s="398"/>
      <c r="F593" s="19"/>
      <c r="G593" s="399"/>
      <c r="H593" s="400"/>
      <c r="I593" s="401"/>
      <c r="J593" s="400"/>
      <c r="K593" s="400"/>
      <c r="L593" s="401"/>
      <c r="M593" s="400"/>
      <c r="N593" s="401"/>
      <c r="O593" s="400"/>
      <c r="P593" s="400"/>
      <c r="Q593" s="398"/>
    </row>
    <row r="594" spans="1:31" ht="23.1" customHeight="1">
      <c r="D594" s="398"/>
      <c r="E594" s="398"/>
      <c r="F594" s="19"/>
      <c r="G594" s="399"/>
      <c r="H594" s="400"/>
      <c r="I594" s="401"/>
      <c r="J594" s="400"/>
      <c r="K594" s="400"/>
      <c r="L594" s="401"/>
      <c r="M594" s="400"/>
      <c r="N594" s="401"/>
      <c r="O594" s="400"/>
      <c r="P594" s="400"/>
      <c r="Q594" s="398"/>
    </row>
    <row r="595" spans="1:31" ht="23.1" customHeight="1">
      <c r="D595" s="398"/>
      <c r="E595" s="398"/>
      <c r="F595" s="19"/>
      <c r="G595" s="399"/>
      <c r="H595" s="400"/>
      <c r="I595" s="401"/>
      <c r="J595" s="400"/>
      <c r="K595" s="400"/>
      <c r="L595" s="401"/>
      <c r="M595" s="400"/>
      <c r="N595" s="401"/>
      <c r="O595" s="400"/>
      <c r="P595" s="400"/>
      <c r="Q595" s="398"/>
    </row>
    <row r="596" spans="1:31" ht="23.1" customHeight="1">
      <c r="D596" s="398"/>
      <c r="E596" s="398"/>
      <c r="F596" s="19"/>
      <c r="G596" s="399"/>
      <c r="H596" s="400"/>
      <c r="I596" s="401"/>
      <c r="J596" s="400"/>
      <c r="K596" s="400"/>
      <c r="L596" s="401"/>
      <c r="M596" s="400"/>
      <c r="N596" s="401"/>
      <c r="O596" s="400"/>
      <c r="P596" s="400"/>
      <c r="Q596" s="398"/>
    </row>
    <row r="597" spans="1:31" ht="23.1" customHeight="1">
      <c r="D597" s="398"/>
      <c r="E597" s="398"/>
      <c r="F597" s="19"/>
      <c r="G597" s="399"/>
      <c r="H597" s="400"/>
      <c r="I597" s="401"/>
      <c r="J597" s="400"/>
      <c r="K597" s="400"/>
      <c r="L597" s="401"/>
      <c r="M597" s="400"/>
      <c r="N597" s="401"/>
      <c r="O597" s="400"/>
      <c r="P597" s="400"/>
      <c r="Q597" s="398"/>
    </row>
    <row r="598" spans="1:31" ht="23.1" customHeight="1">
      <c r="D598" s="398"/>
      <c r="E598" s="398"/>
      <c r="F598" s="19"/>
      <c r="G598" s="399"/>
      <c r="H598" s="400"/>
      <c r="I598" s="401"/>
      <c r="J598" s="400"/>
      <c r="K598" s="400"/>
      <c r="L598" s="401"/>
      <c r="M598" s="400"/>
      <c r="N598" s="401"/>
      <c r="O598" s="400"/>
      <c r="P598" s="400"/>
      <c r="Q598" s="398"/>
    </row>
    <row r="599" spans="1:31" ht="23.1" customHeight="1">
      <c r="D599" s="398"/>
      <c r="E599" s="398"/>
      <c r="F599" s="19"/>
      <c r="G599" s="399"/>
      <c r="H599" s="400"/>
      <c r="I599" s="401"/>
      <c r="J599" s="400"/>
      <c r="K599" s="400"/>
      <c r="L599" s="401"/>
      <c r="M599" s="400"/>
      <c r="N599" s="401"/>
      <c r="O599" s="400"/>
      <c r="P599" s="400"/>
      <c r="Q599" s="398"/>
    </row>
    <row r="600" spans="1:31" ht="23.1" customHeight="1">
      <c r="D600" s="398"/>
      <c r="E600" s="398"/>
      <c r="F600" s="19"/>
      <c r="G600" s="399"/>
      <c r="H600" s="400"/>
      <c r="I600" s="401"/>
      <c r="J600" s="400"/>
      <c r="K600" s="400"/>
      <c r="L600" s="401"/>
      <c r="M600" s="400"/>
      <c r="N600" s="401"/>
      <c r="O600" s="400"/>
      <c r="P600" s="400"/>
      <c r="Q600" s="398"/>
    </row>
    <row r="601" spans="1:31" ht="23.1" customHeight="1">
      <c r="B601" s="390" t="s">
        <v>1597</v>
      </c>
      <c r="D601" s="398" t="s">
        <v>1598</v>
      </c>
      <c r="E601" s="398"/>
      <c r="F601" s="19"/>
      <c r="G601" s="399"/>
      <c r="H601" s="400"/>
      <c r="I601" s="401"/>
      <c r="J601" s="400"/>
      <c r="K601" s="400"/>
      <c r="L601" s="401"/>
      <c r="M601" s="400"/>
      <c r="N601" s="401"/>
      <c r="O601" s="400"/>
      <c r="P601" s="400"/>
      <c r="Q601" s="398"/>
    </row>
    <row r="602" spans="1:31" ht="23.1" customHeight="1">
      <c r="B602" s="390" t="s">
        <v>982</v>
      </c>
      <c r="D602" s="395" t="s">
        <v>2084</v>
      </c>
      <c r="E602" s="396"/>
      <c r="F602" s="396"/>
      <c r="G602" s="396"/>
      <c r="H602" s="396"/>
      <c r="I602" s="396"/>
      <c r="J602" s="396"/>
      <c r="K602" s="396"/>
      <c r="L602" s="396"/>
      <c r="M602" s="396"/>
      <c r="N602" s="396"/>
      <c r="O602" s="396"/>
      <c r="P602" s="396"/>
      <c r="Q602" s="397"/>
    </row>
    <row r="603" spans="1:31" ht="23.1" customHeight="1">
      <c r="A603" s="390" t="s">
        <v>1182</v>
      </c>
      <c r="B603" s="390" t="s">
        <v>2062</v>
      </c>
      <c r="C603" s="390" t="s">
        <v>1183</v>
      </c>
      <c r="D603" s="398" t="s">
        <v>156</v>
      </c>
      <c r="E603" s="398" t="s">
        <v>157</v>
      </c>
      <c r="F603" s="19" t="s">
        <v>139</v>
      </c>
      <c r="G603" s="399">
        <v>41</v>
      </c>
      <c r="H603" s="400"/>
      <c r="I603" s="401"/>
      <c r="J603" s="400"/>
      <c r="K603" s="400"/>
      <c r="L603" s="401"/>
      <c r="M603" s="400"/>
      <c r="N603" s="401"/>
      <c r="O603" s="400"/>
      <c r="P603" s="400"/>
      <c r="Q603" s="398"/>
      <c r="AA603" s="393">
        <f>I603</f>
        <v>0</v>
      </c>
      <c r="AC603" s="393">
        <f>G603*H603</f>
        <v>0</v>
      </c>
    </row>
    <row r="604" spans="1:31" ht="23.1" customHeight="1">
      <c r="A604" s="390" t="s">
        <v>1424</v>
      </c>
      <c r="B604" s="390" t="s">
        <v>2062</v>
      </c>
      <c r="C604" s="390" t="s">
        <v>1425</v>
      </c>
      <c r="D604" s="398" t="s">
        <v>337</v>
      </c>
      <c r="E604" s="398" t="s">
        <v>338</v>
      </c>
      <c r="F604" s="19" t="s">
        <v>139</v>
      </c>
      <c r="G604" s="399">
        <v>45</v>
      </c>
      <c r="H604" s="400"/>
      <c r="I604" s="401"/>
      <c r="J604" s="400"/>
      <c r="K604" s="400"/>
      <c r="L604" s="401"/>
      <c r="M604" s="400"/>
      <c r="N604" s="401"/>
      <c r="O604" s="400"/>
      <c r="P604" s="400"/>
      <c r="Q604" s="398"/>
      <c r="AC604" s="393">
        <f>G604*H604</f>
        <v>0</v>
      </c>
    </row>
    <row r="605" spans="1:31" ht="23.1" customHeight="1">
      <c r="A605" s="390" t="s">
        <v>859</v>
      </c>
      <c r="B605" s="390" t="s">
        <v>2062</v>
      </c>
      <c r="C605" s="390" t="s">
        <v>530</v>
      </c>
      <c r="D605" s="398" t="s">
        <v>566</v>
      </c>
      <c r="E605" s="398"/>
      <c r="F605" s="19" t="s">
        <v>567</v>
      </c>
      <c r="G605" s="399">
        <v>1</v>
      </c>
      <c r="H605" s="400"/>
      <c r="I605" s="401"/>
      <c r="J605" s="400"/>
      <c r="K605" s="400"/>
      <c r="L605" s="401"/>
      <c r="M605" s="400"/>
      <c r="N605" s="401"/>
      <c r="O605" s="400"/>
      <c r="P605" s="400"/>
      <c r="Q605" s="398"/>
    </row>
    <row r="606" spans="1:31" ht="23.1" customHeight="1">
      <c r="D606" s="398"/>
      <c r="E606" s="398"/>
      <c r="F606" s="19"/>
      <c r="G606" s="399"/>
      <c r="H606" s="400"/>
      <c r="I606" s="401"/>
      <c r="J606" s="400"/>
      <c r="K606" s="400"/>
      <c r="L606" s="401"/>
      <c r="M606" s="400"/>
      <c r="N606" s="401"/>
      <c r="O606" s="400"/>
      <c r="P606" s="400"/>
      <c r="Q606" s="398"/>
      <c r="AE606" s="393">
        <f>TRUNC(SUM(AE602:AE605))</f>
        <v>0</v>
      </c>
    </row>
    <row r="607" spans="1:31" ht="23.1" customHeight="1">
      <c r="D607" s="398"/>
      <c r="E607" s="398"/>
      <c r="F607" s="19"/>
      <c r="G607" s="399"/>
      <c r="H607" s="400"/>
      <c r="I607" s="401"/>
      <c r="J607" s="400"/>
      <c r="K607" s="400"/>
      <c r="L607" s="401"/>
      <c r="M607" s="400"/>
      <c r="N607" s="401"/>
      <c r="O607" s="400"/>
      <c r="P607" s="400"/>
      <c r="Q607" s="398"/>
    </row>
    <row r="608" spans="1:31" ht="23.1" customHeight="1">
      <c r="D608" s="398"/>
      <c r="E608" s="398"/>
      <c r="F608" s="19"/>
      <c r="G608" s="399"/>
      <c r="H608" s="400"/>
      <c r="I608" s="401"/>
      <c r="J608" s="400"/>
      <c r="K608" s="400"/>
      <c r="L608" s="401"/>
      <c r="M608" s="400"/>
      <c r="N608" s="401"/>
      <c r="O608" s="400"/>
      <c r="P608" s="400"/>
      <c r="Q608" s="398"/>
    </row>
    <row r="609" spans="4:17" ht="23.1" customHeight="1">
      <c r="D609" s="398"/>
      <c r="E609" s="398"/>
      <c r="F609" s="19"/>
      <c r="G609" s="399"/>
      <c r="H609" s="400"/>
      <c r="I609" s="401"/>
      <c r="J609" s="400"/>
      <c r="K609" s="400"/>
      <c r="L609" s="401"/>
      <c r="M609" s="400"/>
      <c r="N609" s="401"/>
      <c r="O609" s="400"/>
      <c r="P609" s="400"/>
      <c r="Q609" s="398"/>
    </row>
    <row r="610" spans="4:17" ht="23.1" customHeight="1">
      <c r="D610" s="398"/>
      <c r="E610" s="398"/>
      <c r="F610" s="19"/>
      <c r="G610" s="399"/>
      <c r="H610" s="400"/>
      <c r="I610" s="401"/>
      <c r="J610" s="400"/>
      <c r="K610" s="400"/>
      <c r="L610" s="401"/>
      <c r="M610" s="400"/>
      <c r="N610" s="401"/>
      <c r="O610" s="400"/>
      <c r="P610" s="400"/>
      <c r="Q610" s="398"/>
    </row>
    <row r="611" spans="4:17" ht="23.1" customHeight="1">
      <c r="D611" s="398"/>
      <c r="E611" s="398"/>
      <c r="F611" s="19"/>
      <c r="G611" s="399"/>
      <c r="H611" s="400"/>
      <c r="I611" s="401"/>
      <c r="J611" s="400"/>
      <c r="K611" s="400"/>
      <c r="L611" s="401"/>
      <c r="M611" s="400"/>
      <c r="N611" s="401"/>
      <c r="O611" s="400"/>
      <c r="P611" s="400"/>
      <c r="Q611" s="398"/>
    </row>
    <row r="612" spans="4:17" ht="23.1" customHeight="1">
      <c r="D612" s="398"/>
      <c r="E612" s="398"/>
      <c r="F612" s="19"/>
      <c r="G612" s="399"/>
      <c r="H612" s="400"/>
      <c r="I612" s="401"/>
      <c r="J612" s="400"/>
      <c r="K612" s="400"/>
      <c r="L612" s="401"/>
      <c r="M612" s="400"/>
      <c r="N612" s="401"/>
      <c r="O612" s="400"/>
      <c r="P612" s="400"/>
      <c r="Q612" s="398"/>
    </row>
    <row r="613" spans="4:17" ht="23.1" customHeight="1">
      <c r="D613" s="398"/>
      <c r="E613" s="398"/>
      <c r="F613" s="19"/>
      <c r="G613" s="399"/>
      <c r="H613" s="400"/>
      <c r="I613" s="401"/>
      <c r="J613" s="400"/>
      <c r="K613" s="400"/>
      <c r="L613" s="401"/>
      <c r="M613" s="400"/>
      <c r="N613" s="401"/>
      <c r="O613" s="400"/>
      <c r="P613" s="400"/>
      <c r="Q613" s="398"/>
    </row>
    <row r="614" spans="4:17" ht="23.1" customHeight="1">
      <c r="D614" s="398"/>
      <c r="E614" s="398"/>
      <c r="F614" s="19"/>
      <c r="G614" s="399"/>
      <c r="H614" s="400"/>
      <c r="I614" s="401"/>
      <c r="J614" s="400"/>
      <c r="K614" s="400"/>
      <c r="L614" s="401"/>
      <c r="M614" s="400"/>
      <c r="N614" s="401"/>
      <c r="O614" s="400"/>
      <c r="P614" s="400"/>
      <c r="Q614" s="398"/>
    </row>
    <row r="615" spans="4:17" ht="23.1" customHeight="1">
      <c r="D615" s="398"/>
      <c r="E615" s="398"/>
      <c r="F615" s="19"/>
      <c r="G615" s="399"/>
      <c r="H615" s="400"/>
      <c r="I615" s="401"/>
      <c r="J615" s="400"/>
      <c r="K615" s="400"/>
      <c r="L615" s="401"/>
      <c r="M615" s="400"/>
      <c r="N615" s="401"/>
      <c r="O615" s="400"/>
      <c r="P615" s="400"/>
      <c r="Q615" s="398"/>
    </row>
    <row r="616" spans="4:17" ht="23.1" customHeight="1">
      <c r="D616" s="398"/>
      <c r="E616" s="398"/>
      <c r="F616" s="19"/>
      <c r="G616" s="399"/>
      <c r="H616" s="400"/>
      <c r="I616" s="401"/>
      <c r="J616" s="400"/>
      <c r="K616" s="400"/>
      <c r="L616" s="401"/>
      <c r="M616" s="400"/>
      <c r="N616" s="401"/>
      <c r="O616" s="400"/>
      <c r="P616" s="400"/>
      <c r="Q616" s="398"/>
    </row>
    <row r="617" spans="4:17" ht="23.1" customHeight="1">
      <c r="D617" s="398"/>
      <c r="E617" s="398"/>
      <c r="F617" s="19"/>
      <c r="G617" s="399"/>
      <c r="H617" s="400"/>
      <c r="I617" s="401"/>
      <c r="J617" s="400"/>
      <c r="K617" s="400"/>
      <c r="L617" s="401"/>
      <c r="M617" s="400"/>
      <c r="N617" s="401"/>
      <c r="O617" s="400"/>
      <c r="P617" s="400"/>
      <c r="Q617" s="398"/>
    </row>
    <row r="618" spans="4:17" ht="23.1" customHeight="1">
      <c r="D618" s="398"/>
      <c r="E618" s="398"/>
      <c r="F618" s="19"/>
      <c r="G618" s="399"/>
      <c r="H618" s="400"/>
      <c r="I618" s="401"/>
      <c r="J618" s="400"/>
      <c r="K618" s="400"/>
      <c r="L618" s="401"/>
      <c r="M618" s="400"/>
      <c r="N618" s="401"/>
      <c r="O618" s="400"/>
      <c r="P618" s="400"/>
      <c r="Q618" s="398"/>
    </row>
    <row r="619" spans="4:17" ht="23.1" customHeight="1">
      <c r="D619" s="398"/>
      <c r="E619" s="398"/>
      <c r="F619" s="19"/>
      <c r="G619" s="399"/>
      <c r="H619" s="400"/>
      <c r="I619" s="401"/>
      <c r="J619" s="400"/>
      <c r="K619" s="400"/>
      <c r="L619" s="401"/>
      <c r="M619" s="400"/>
      <c r="N619" s="401"/>
      <c r="O619" s="400"/>
      <c r="P619" s="400"/>
      <c r="Q619" s="398"/>
    </row>
    <row r="620" spans="4:17" ht="23.1" customHeight="1">
      <c r="D620" s="398"/>
      <c r="E620" s="398"/>
      <c r="F620" s="19"/>
      <c r="G620" s="399"/>
      <c r="H620" s="400"/>
      <c r="I620" s="401"/>
      <c r="J620" s="400"/>
      <c r="K620" s="400"/>
      <c r="L620" s="401"/>
      <c r="M620" s="400"/>
      <c r="N620" s="401"/>
      <c r="O620" s="400"/>
      <c r="P620" s="400"/>
      <c r="Q620" s="398"/>
    </row>
    <row r="621" spans="4:17" ht="23.1" customHeight="1">
      <c r="D621" s="398"/>
      <c r="E621" s="398"/>
      <c r="F621" s="19"/>
      <c r="G621" s="399"/>
      <c r="H621" s="400"/>
      <c r="I621" s="401"/>
      <c r="J621" s="400"/>
      <c r="K621" s="400"/>
      <c r="L621" s="401"/>
      <c r="M621" s="400"/>
      <c r="N621" s="401"/>
      <c r="O621" s="400"/>
      <c r="P621" s="400"/>
      <c r="Q621" s="398"/>
    </row>
    <row r="622" spans="4:17" ht="23.1" customHeight="1">
      <c r="D622" s="398"/>
      <c r="E622" s="398"/>
      <c r="F622" s="19"/>
      <c r="G622" s="399"/>
      <c r="H622" s="400"/>
      <c r="I622" s="401"/>
      <c r="J622" s="400"/>
      <c r="K622" s="400"/>
      <c r="L622" s="401"/>
      <c r="M622" s="400"/>
      <c r="N622" s="401"/>
      <c r="O622" s="400"/>
      <c r="P622" s="400"/>
      <c r="Q622" s="398"/>
    </row>
    <row r="623" spans="4:17" ht="23.1" customHeight="1">
      <c r="D623" s="398"/>
      <c r="E623" s="398"/>
      <c r="F623" s="19"/>
      <c r="G623" s="399"/>
      <c r="H623" s="400"/>
      <c r="I623" s="401"/>
      <c r="J623" s="400"/>
      <c r="K623" s="400"/>
      <c r="L623" s="401"/>
      <c r="M623" s="400"/>
      <c r="N623" s="401"/>
      <c r="O623" s="400"/>
      <c r="P623" s="400"/>
      <c r="Q623" s="398"/>
    </row>
    <row r="624" spans="4:17" ht="23.1" customHeight="1">
      <c r="D624" s="398"/>
      <c r="E624" s="398"/>
      <c r="F624" s="19"/>
      <c r="G624" s="399"/>
      <c r="H624" s="400"/>
      <c r="I624" s="401"/>
      <c r="J624" s="400"/>
      <c r="K624" s="400"/>
      <c r="L624" s="401"/>
      <c r="M624" s="400"/>
      <c r="N624" s="401"/>
      <c r="O624" s="400"/>
      <c r="P624" s="400"/>
      <c r="Q624" s="398"/>
    </row>
    <row r="625" spans="1:31" ht="23.1" customHeight="1">
      <c r="D625" s="398"/>
      <c r="E625" s="398"/>
      <c r="F625" s="19"/>
      <c r="G625" s="399"/>
      <c r="H625" s="400"/>
      <c r="I625" s="401"/>
      <c r="J625" s="400"/>
      <c r="K625" s="400"/>
      <c r="L625" s="401"/>
      <c r="M625" s="400"/>
      <c r="N625" s="401"/>
      <c r="O625" s="400"/>
      <c r="P625" s="400"/>
      <c r="Q625" s="398"/>
    </row>
    <row r="626" spans="1:31" ht="23.1" customHeight="1">
      <c r="D626" s="398"/>
      <c r="E626" s="398"/>
      <c r="F626" s="19"/>
      <c r="G626" s="399"/>
      <c r="H626" s="400"/>
      <c r="I626" s="401"/>
      <c r="J626" s="400"/>
      <c r="K626" s="400"/>
      <c r="L626" s="401"/>
      <c r="M626" s="400"/>
      <c r="N626" s="401"/>
      <c r="O626" s="400"/>
      <c r="P626" s="400"/>
      <c r="Q626" s="398"/>
    </row>
    <row r="627" spans="1:31" ht="23.1" customHeight="1">
      <c r="B627" s="390" t="s">
        <v>1597</v>
      </c>
      <c r="D627" s="398" t="s">
        <v>1598</v>
      </c>
      <c r="E627" s="398"/>
      <c r="F627" s="19"/>
      <c r="G627" s="399"/>
      <c r="H627" s="400"/>
      <c r="I627" s="401"/>
      <c r="J627" s="400"/>
      <c r="K627" s="400"/>
      <c r="L627" s="401"/>
      <c r="M627" s="400"/>
      <c r="N627" s="401"/>
      <c r="O627" s="400"/>
      <c r="P627" s="400"/>
      <c r="Q627" s="398"/>
    </row>
    <row r="628" spans="1:31" ht="23.1" customHeight="1">
      <c r="B628" s="390" t="s">
        <v>982</v>
      </c>
      <c r="D628" s="395" t="s">
        <v>2085</v>
      </c>
      <c r="E628" s="396"/>
      <c r="F628" s="396"/>
      <c r="G628" s="396"/>
      <c r="H628" s="396"/>
      <c r="I628" s="396"/>
      <c r="J628" s="396"/>
      <c r="K628" s="396"/>
      <c r="L628" s="396"/>
      <c r="M628" s="396"/>
      <c r="N628" s="396"/>
      <c r="O628" s="396"/>
      <c r="P628" s="396"/>
      <c r="Q628" s="397"/>
    </row>
    <row r="629" spans="1:31" ht="23.1" customHeight="1">
      <c r="A629" s="390" t="s">
        <v>864</v>
      </c>
      <c r="B629" s="390" t="s">
        <v>2063</v>
      </c>
      <c r="C629" s="390" t="s">
        <v>530</v>
      </c>
      <c r="D629" s="398" t="s">
        <v>577</v>
      </c>
      <c r="E629" s="398" t="s">
        <v>578</v>
      </c>
      <c r="F629" s="19" t="s">
        <v>567</v>
      </c>
      <c r="G629" s="399">
        <v>1</v>
      </c>
      <c r="H629" s="400"/>
      <c r="I629" s="401"/>
      <c r="J629" s="400"/>
      <c r="K629" s="400"/>
      <c r="L629" s="401"/>
      <c r="M629" s="400"/>
      <c r="N629" s="401"/>
      <c r="O629" s="400"/>
      <c r="P629" s="400"/>
      <c r="Q629" s="398"/>
    </row>
    <row r="630" spans="1:31" ht="23.1" customHeight="1">
      <c r="D630" s="398"/>
      <c r="E630" s="398"/>
      <c r="F630" s="19"/>
      <c r="G630" s="399"/>
      <c r="H630" s="400"/>
      <c r="I630" s="401"/>
      <c r="J630" s="400"/>
      <c r="K630" s="400"/>
      <c r="L630" s="401"/>
      <c r="M630" s="400"/>
      <c r="N630" s="401"/>
      <c r="O630" s="400"/>
      <c r="P630" s="400"/>
      <c r="Q630" s="398"/>
    </row>
    <row r="631" spans="1:31" ht="23.1" customHeight="1">
      <c r="D631" s="398"/>
      <c r="E631" s="398"/>
      <c r="F631" s="19"/>
      <c r="G631" s="399"/>
      <c r="H631" s="400"/>
      <c r="I631" s="401"/>
      <c r="J631" s="400"/>
      <c r="K631" s="400"/>
      <c r="L631" s="401"/>
      <c r="M631" s="400"/>
      <c r="N631" s="401"/>
      <c r="O631" s="400"/>
      <c r="P631" s="400"/>
      <c r="Q631" s="398"/>
      <c r="AE631" s="393">
        <f>TRUNC(SUM(AE628:AE630))</f>
        <v>0</v>
      </c>
    </row>
    <row r="632" spans="1:31" ht="23.1" customHeight="1">
      <c r="D632" s="398"/>
      <c r="E632" s="398"/>
      <c r="F632" s="19"/>
      <c r="G632" s="399"/>
      <c r="H632" s="400"/>
      <c r="I632" s="401"/>
      <c r="J632" s="400"/>
      <c r="K632" s="400"/>
      <c r="L632" s="401"/>
      <c r="M632" s="400"/>
      <c r="N632" s="401"/>
      <c r="O632" s="400"/>
      <c r="P632" s="400"/>
      <c r="Q632" s="398"/>
    </row>
    <row r="633" spans="1:31" ht="23.1" customHeight="1">
      <c r="D633" s="398"/>
      <c r="E633" s="398"/>
      <c r="F633" s="19"/>
      <c r="G633" s="399"/>
      <c r="H633" s="400"/>
      <c r="I633" s="401"/>
      <c r="J633" s="400"/>
      <c r="K633" s="400"/>
      <c r="L633" s="401"/>
      <c r="M633" s="400"/>
      <c r="N633" s="401"/>
      <c r="O633" s="400"/>
      <c r="P633" s="400"/>
      <c r="Q633" s="398"/>
    </row>
    <row r="634" spans="1:31" ht="23.1" customHeight="1">
      <c r="D634" s="398"/>
      <c r="E634" s="398"/>
      <c r="F634" s="19"/>
      <c r="G634" s="399"/>
      <c r="H634" s="400"/>
      <c r="I634" s="401"/>
      <c r="J634" s="400"/>
      <c r="K634" s="400"/>
      <c r="L634" s="401"/>
      <c r="M634" s="400"/>
      <c r="N634" s="401"/>
      <c r="O634" s="400"/>
      <c r="P634" s="400"/>
      <c r="Q634" s="398"/>
    </row>
    <row r="635" spans="1:31" ht="23.1" customHeight="1">
      <c r="D635" s="398"/>
      <c r="E635" s="398"/>
      <c r="F635" s="19"/>
      <c r="G635" s="399"/>
      <c r="H635" s="400"/>
      <c r="I635" s="401"/>
      <c r="J635" s="400"/>
      <c r="K635" s="400"/>
      <c r="L635" s="401"/>
      <c r="M635" s="400"/>
      <c r="N635" s="401"/>
      <c r="O635" s="400"/>
      <c r="P635" s="400"/>
      <c r="Q635" s="398"/>
    </row>
    <row r="636" spans="1:31" ht="23.1" customHeight="1">
      <c r="D636" s="398"/>
      <c r="E636" s="398"/>
      <c r="F636" s="19"/>
      <c r="G636" s="399"/>
      <c r="H636" s="400"/>
      <c r="I636" s="401"/>
      <c r="J636" s="400"/>
      <c r="K636" s="400"/>
      <c r="L636" s="401"/>
      <c r="M636" s="400"/>
      <c r="N636" s="401"/>
      <c r="O636" s="400"/>
      <c r="P636" s="400"/>
      <c r="Q636" s="398"/>
    </row>
    <row r="637" spans="1:31" ht="23.1" customHeight="1">
      <c r="D637" s="398"/>
      <c r="E637" s="398"/>
      <c r="F637" s="19"/>
      <c r="G637" s="399"/>
      <c r="H637" s="400"/>
      <c r="I637" s="401"/>
      <c r="J637" s="400"/>
      <c r="K637" s="400"/>
      <c r="L637" s="401"/>
      <c r="M637" s="400"/>
      <c r="N637" s="401"/>
      <c r="O637" s="400"/>
      <c r="P637" s="400"/>
      <c r="Q637" s="398"/>
    </row>
    <row r="638" spans="1:31" ht="23.1" customHeight="1">
      <c r="D638" s="398"/>
      <c r="E638" s="398"/>
      <c r="F638" s="19"/>
      <c r="G638" s="399"/>
      <c r="H638" s="400"/>
      <c r="I638" s="401"/>
      <c r="J638" s="400"/>
      <c r="K638" s="400"/>
      <c r="L638" s="401"/>
      <c r="M638" s="400"/>
      <c r="N638" s="401"/>
      <c r="O638" s="400"/>
      <c r="P638" s="400"/>
      <c r="Q638" s="398"/>
    </row>
    <row r="639" spans="1:31" ht="23.1" customHeight="1">
      <c r="D639" s="398"/>
      <c r="E639" s="398"/>
      <c r="F639" s="19"/>
      <c r="G639" s="399"/>
      <c r="H639" s="400"/>
      <c r="I639" s="401"/>
      <c r="J639" s="400"/>
      <c r="K639" s="400"/>
      <c r="L639" s="401"/>
      <c r="M639" s="400"/>
      <c r="N639" s="401"/>
      <c r="O639" s="400"/>
      <c r="P639" s="400"/>
      <c r="Q639" s="398"/>
    </row>
    <row r="640" spans="1:31" ht="23.1" customHeight="1">
      <c r="D640" s="398"/>
      <c r="E640" s="398"/>
      <c r="F640" s="19"/>
      <c r="G640" s="399"/>
      <c r="H640" s="400"/>
      <c r="I640" s="401"/>
      <c r="J640" s="400"/>
      <c r="K640" s="400"/>
      <c r="L640" s="401"/>
      <c r="M640" s="400"/>
      <c r="N640" s="401"/>
      <c r="O640" s="400"/>
      <c r="P640" s="400"/>
      <c r="Q640" s="398"/>
    </row>
    <row r="641" spans="1:18" ht="23.1" customHeight="1">
      <c r="D641" s="398"/>
      <c r="E641" s="398"/>
      <c r="F641" s="19"/>
      <c r="G641" s="399"/>
      <c r="H641" s="400"/>
      <c r="I641" s="401"/>
      <c r="J641" s="400"/>
      <c r="K641" s="400"/>
      <c r="L641" s="401"/>
      <c r="M641" s="400"/>
      <c r="N641" s="401"/>
      <c r="O641" s="400"/>
      <c r="P641" s="400"/>
      <c r="Q641" s="398"/>
    </row>
    <row r="642" spans="1:18" ht="23.1" customHeight="1">
      <c r="D642" s="398"/>
      <c r="E642" s="398"/>
      <c r="F642" s="19"/>
      <c r="G642" s="399"/>
      <c r="H642" s="400"/>
      <c r="I642" s="401"/>
      <c r="J642" s="400"/>
      <c r="K642" s="400"/>
      <c r="L642" s="401"/>
      <c r="M642" s="400"/>
      <c r="N642" s="401"/>
      <c r="O642" s="400"/>
      <c r="P642" s="400"/>
      <c r="Q642" s="398"/>
    </row>
    <row r="643" spans="1:18" ht="23.1" customHeight="1">
      <c r="D643" s="398"/>
      <c r="E643" s="398"/>
      <c r="F643" s="19"/>
      <c r="G643" s="399"/>
      <c r="H643" s="400"/>
      <c r="I643" s="401"/>
      <c r="J643" s="400"/>
      <c r="K643" s="400"/>
      <c r="L643" s="401"/>
      <c r="M643" s="400"/>
      <c r="N643" s="401"/>
      <c r="O643" s="400"/>
      <c r="P643" s="400"/>
      <c r="Q643" s="398"/>
    </row>
    <row r="644" spans="1:18" ht="23.1" customHeight="1">
      <c r="D644" s="398"/>
      <c r="E644" s="398"/>
      <c r="F644" s="19"/>
      <c r="G644" s="399"/>
      <c r="H644" s="400"/>
      <c r="I644" s="401"/>
      <c r="J644" s="400"/>
      <c r="K644" s="400"/>
      <c r="L644" s="401"/>
      <c r="M644" s="400"/>
      <c r="N644" s="401"/>
      <c r="O644" s="400"/>
      <c r="P644" s="400"/>
      <c r="Q644" s="398"/>
    </row>
    <row r="645" spans="1:18" ht="23.1" customHeight="1">
      <c r="D645" s="398"/>
      <c r="E645" s="398"/>
      <c r="F645" s="19"/>
      <c r="G645" s="399"/>
      <c r="H645" s="400"/>
      <c r="I645" s="401"/>
      <c r="J645" s="400"/>
      <c r="K645" s="400"/>
      <c r="L645" s="401"/>
      <c r="M645" s="400"/>
      <c r="N645" s="401"/>
      <c r="O645" s="400"/>
      <c r="P645" s="400"/>
      <c r="Q645" s="398"/>
    </row>
    <row r="646" spans="1:18" ht="23.1" customHeight="1">
      <c r="D646" s="398"/>
      <c r="E646" s="398"/>
      <c r="F646" s="19"/>
      <c r="G646" s="399"/>
      <c r="H646" s="400"/>
      <c r="I646" s="401"/>
      <c r="J646" s="400"/>
      <c r="K646" s="400"/>
      <c r="L646" s="401"/>
      <c r="M646" s="400"/>
      <c r="N646" s="401"/>
      <c r="O646" s="400"/>
      <c r="P646" s="400"/>
      <c r="Q646" s="398"/>
    </row>
    <row r="647" spans="1:18" ht="23.1" customHeight="1">
      <c r="D647" s="398"/>
      <c r="E647" s="398"/>
      <c r="F647" s="19"/>
      <c r="G647" s="399"/>
      <c r="H647" s="400"/>
      <c r="I647" s="401"/>
      <c r="J647" s="400"/>
      <c r="K647" s="400"/>
      <c r="L647" s="401"/>
      <c r="M647" s="400"/>
      <c r="N647" s="401"/>
      <c r="O647" s="400"/>
      <c r="P647" s="400"/>
      <c r="Q647" s="398"/>
    </row>
    <row r="648" spans="1:18" ht="23.1" customHeight="1">
      <c r="D648" s="398"/>
      <c r="E648" s="398"/>
      <c r="F648" s="19"/>
      <c r="G648" s="399"/>
      <c r="H648" s="400"/>
      <c r="I648" s="401"/>
      <c r="J648" s="400"/>
      <c r="K648" s="400"/>
      <c r="L648" s="401"/>
      <c r="M648" s="400"/>
      <c r="N648" s="401"/>
      <c r="O648" s="400"/>
      <c r="P648" s="400"/>
      <c r="Q648" s="398"/>
    </row>
    <row r="649" spans="1:18" ht="23.1" customHeight="1">
      <c r="D649" s="398"/>
      <c r="E649" s="398"/>
      <c r="F649" s="19"/>
      <c r="G649" s="399"/>
      <c r="H649" s="400"/>
      <c r="I649" s="401"/>
      <c r="J649" s="400"/>
      <c r="K649" s="400"/>
      <c r="L649" s="401"/>
      <c r="M649" s="400"/>
      <c r="N649" s="401"/>
      <c r="O649" s="400"/>
      <c r="P649" s="400"/>
      <c r="Q649" s="398"/>
    </row>
    <row r="650" spans="1:18" ht="23.1" customHeight="1">
      <c r="D650" s="398"/>
      <c r="E650" s="398"/>
      <c r="F650" s="19"/>
      <c r="G650" s="399"/>
      <c r="H650" s="400"/>
      <c r="I650" s="401"/>
      <c r="J650" s="400"/>
      <c r="K650" s="400"/>
      <c r="L650" s="401"/>
      <c r="M650" s="400"/>
      <c r="N650" s="401"/>
      <c r="O650" s="400"/>
      <c r="P650" s="400"/>
      <c r="Q650" s="398"/>
    </row>
    <row r="651" spans="1:18" ht="23.1" customHeight="1">
      <c r="D651" s="398"/>
      <c r="E651" s="398"/>
      <c r="F651" s="19"/>
      <c r="G651" s="399"/>
      <c r="H651" s="400"/>
      <c r="I651" s="401"/>
      <c r="J651" s="400"/>
      <c r="K651" s="400"/>
      <c r="L651" s="401"/>
      <c r="M651" s="400"/>
      <c r="N651" s="401"/>
      <c r="O651" s="400"/>
      <c r="P651" s="400"/>
      <c r="Q651" s="398"/>
    </row>
    <row r="652" spans="1:18" ht="23.1" customHeight="1">
      <c r="D652" s="398"/>
      <c r="E652" s="398"/>
      <c r="F652" s="19"/>
      <c r="G652" s="399"/>
      <c r="H652" s="400"/>
      <c r="I652" s="401"/>
      <c r="J652" s="400"/>
      <c r="K652" s="400"/>
      <c r="L652" s="401"/>
      <c r="M652" s="400"/>
      <c r="N652" s="401"/>
      <c r="O652" s="400"/>
      <c r="P652" s="400"/>
      <c r="Q652" s="398"/>
    </row>
    <row r="653" spans="1:18" ht="23.1" customHeight="1">
      <c r="B653" s="390" t="s">
        <v>1597</v>
      </c>
      <c r="D653" s="398" t="s">
        <v>1598</v>
      </c>
      <c r="E653" s="398"/>
      <c r="F653" s="19"/>
      <c r="G653" s="399"/>
      <c r="H653" s="400"/>
      <c r="I653" s="401"/>
      <c r="J653" s="400"/>
      <c r="K653" s="400"/>
      <c r="L653" s="401"/>
      <c r="M653" s="400"/>
      <c r="N653" s="401"/>
      <c r="O653" s="400"/>
      <c r="P653" s="400"/>
      <c r="Q653" s="398"/>
    </row>
    <row r="654" spans="1:18" ht="23.1" customHeight="1">
      <c r="B654" s="390" t="s">
        <v>982</v>
      </c>
      <c r="D654" s="395" t="s">
        <v>2086</v>
      </c>
      <c r="E654" s="396"/>
      <c r="F654" s="396"/>
      <c r="G654" s="396"/>
      <c r="H654" s="396"/>
      <c r="I654" s="396"/>
      <c r="J654" s="396"/>
      <c r="K654" s="396"/>
      <c r="L654" s="396"/>
      <c r="M654" s="396"/>
      <c r="N654" s="396"/>
      <c r="O654" s="396"/>
      <c r="P654" s="396"/>
      <c r="Q654" s="397"/>
    </row>
    <row r="655" spans="1:18" ht="23.1" customHeight="1">
      <c r="A655" s="390" t="s">
        <v>860</v>
      </c>
      <c r="B655" s="390" t="s">
        <v>2064</v>
      </c>
      <c r="C655" s="390" t="s">
        <v>530</v>
      </c>
      <c r="D655" s="398" t="s">
        <v>570</v>
      </c>
      <c r="E655" s="398" t="s">
        <v>2269</v>
      </c>
      <c r="F655" s="19" t="s">
        <v>567</v>
      </c>
      <c r="G655" s="399">
        <v>1</v>
      </c>
      <c r="H655" s="400"/>
      <c r="I655" s="403"/>
      <c r="J655" s="400"/>
      <c r="K655" s="400"/>
      <c r="L655" s="403"/>
      <c r="M655" s="400"/>
      <c r="N655" s="403"/>
      <c r="O655" s="400"/>
      <c r="P655" s="400"/>
      <c r="Q655" s="398"/>
      <c r="R655" s="394" t="s">
        <v>2293</v>
      </c>
    </row>
    <row r="656" spans="1:18" ht="23.1" customHeight="1">
      <c r="A656" s="390" t="s">
        <v>861</v>
      </c>
      <c r="B656" s="390" t="s">
        <v>2064</v>
      </c>
      <c r="C656" s="390" t="s">
        <v>530</v>
      </c>
      <c r="D656" s="398" t="s">
        <v>570</v>
      </c>
      <c r="E656" s="398" t="s">
        <v>573</v>
      </c>
      <c r="F656" s="19" t="s">
        <v>567</v>
      </c>
      <c r="G656" s="399">
        <v>2</v>
      </c>
      <c r="H656" s="400"/>
      <c r="I656" s="403"/>
      <c r="J656" s="400"/>
      <c r="K656" s="400"/>
      <c r="L656" s="403"/>
      <c r="M656" s="400"/>
      <c r="N656" s="403"/>
      <c r="O656" s="400"/>
      <c r="P656" s="400"/>
      <c r="Q656" s="398"/>
      <c r="R656" s="394" t="s">
        <v>2293</v>
      </c>
    </row>
    <row r="657" spans="1:18" ht="23.1" customHeight="1">
      <c r="A657" s="390" t="s">
        <v>865</v>
      </c>
      <c r="B657" s="390" t="s">
        <v>2064</v>
      </c>
      <c r="C657" s="390" t="s">
        <v>530</v>
      </c>
      <c r="D657" s="398" t="s">
        <v>570</v>
      </c>
      <c r="E657" s="398" t="s">
        <v>582</v>
      </c>
      <c r="F657" s="19" t="s">
        <v>567</v>
      </c>
      <c r="G657" s="399">
        <v>1</v>
      </c>
      <c r="H657" s="400"/>
      <c r="I657" s="403"/>
      <c r="J657" s="400"/>
      <c r="K657" s="400"/>
      <c r="L657" s="403"/>
      <c r="M657" s="400"/>
      <c r="N657" s="403"/>
      <c r="O657" s="400"/>
      <c r="P657" s="400"/>
      <c r="Q657" s="398"/>
      <c r="R657" s="394" t="s">
        <v>2294</v>
      </c>
    </row>
    <row r="658" spans="1:18" ht="23.1" customHeight="1">
      <c r="A658" s="390" t="s">
        <v>866</v>
      </c>
      <c r="B658" s="390" t="s">
        <v>2064</v>
      </c>
      <c r="C658" s="390" t="s">
        <v>530</v>
      </c>
      <c r="D658" s="398" t="s">
        <v>570</v>
      </c>
      <c r="E658" s="398" t="s">
        <v>583</v>
      </c>
      <c r="F658" s="19" t="s">
        <v>567</v>
      </c>
      <c r="G658" s="399">
        <v>2</v>
      </c>
      <c r="H658" s="400"/>
      <c r="I658" s="403"/>
      <c r="J658" s="400"/>
      <c r="K658" s="400"/>
      <c r="L658" s="403"/>
      <c r="M658" s="400"/>
      <c r="N658" s="403"/>
      <c r="O658" s="400"/>
      <c r="P658" s="400"/>
      <c r="Q658" s="398"/>
      <c r="R658" s="394" t="s">
        <v>2294</v>
      </c>
    </row>
    <row r="659" spans="1:18" ht="23.1" customHeight="1">
      <c r="A659" s="390" t="s">
        <v>866</v>
      </c>
      <c r="B659" s="390" t="s">
        <v>2064</v>
      </c>
      <c r="C659" s="390" t="s">
        <v>530</v>
      </c>
      <c r="D659" s="398" t="s">
        <v>570</v>
      </c>
      <c r="E659" s="398" t="s">
        <v>2270</v>
      </c>
      <c r="F659" s="19" t="s">
        <v>567</v>
      </c>
      <c r="G659" s="399">
        <v>4</v>
      </c>
      <c r="H659" s="400"/>
      <c r="I659" s="403"/>
      <c r="J659" s="400"/>
      <c r="K659" s="400"/>
      <c r="L659" s="403"/>
      <c r="M659" s="400"/>
      <c r="N659" s="403"/>
      <c r="O659" s="400"/>
      <c r="P659" s="400"/>
      <c r="Q659" s="398"/>
      <c r="R659" s="394" t="s">
        <v>2294</v>
      </c>
    </row>
    <row r="660" spans="1:18" ht="23.1" customHeight="1">
      <c r="A660" s="390" t="s">
        <v>888</v>
      </c>
      <c r="B660" s="390" t="s">
        <v>2067</v>
      </c>
      <c r="C660" s="390" t="s">
        <v>635</v>
      </c>
      <c r="D660" s="398" t="s">
        <v>2295</v>
      </c>
      <c r="E660" s="398" t="s">
        <v>634</v>
      </c>
      <c r="F660" s="19" t="s">
        <v>567</v>
      </c>
      <c r="G660" s="399">
        <v>1</v>
      </c>
      <c r="H660" s="400"/>
      <c r="I660" s="401"/>
      <c r="J660" s="400"/>
      <c r="K660" s="400"/>
      <c r="L660" s="401"/>
      <c r="M660" s="400"/>
      <c r="N660" s="401"/>
      <c r="O660" s="400"/>
      <c r="P660" s="400"/>
      <c r="Q660" s="398"/>
    </row>
    <row r="661" spans="1:18" ht="23.1" customHeight="1">
      <c r="D661" s="398"/>
      <c r="E661" s="398"/>
      <c r="F661" s="19"/>
      <c r="G661" s="399"/>
      <c r="H661" s="400"/>
      <c r="I661" s="401"/>
      <c r="J661" s="400"/>
      <c r="K661" s="400"/>
      <c r="L661" s="401"/>
      <c r="M661" s="400"/>
      <c r="N661" s="401"/>
      <c r="O661" s="400"/>
      <c r="P661" s="400"/>
      <c r="Q661" s="398"/>
    </row>
    <row r="662" spans="1:18" ht="23.1" customHeight="1">
      <c r="D662" s="398"/>
      <c r="E662" s="398"/>
      <c r="F662" s="19"/>
      <c r="G662" s="399"/>
      <c r="H662" s="400"/>
      <c r="I662" s="401"/>
      <c r="J662" s="400"/>
      <c r="K662" s="400"/>
      <c r="L662" s="401"/>
      <c r="M662" s="400"/>
      <c r="N662" s="401"/>
      <c r="O662" s="400"/>
      <c r="P662" s="400"/>
      <c r="Q662" s="398"/>
    </row>
    <row r="663" spans="1:18" ht="23.1" customHeight="1">
      <c r="D663" s="398"/>
      <c r="E663" s="398"/>
      <c r="F663" s="19"/>
      <c r="G663" s="399"/>
      <c r="H663" s="400"/>
      <c r="I663" s="401"/>
      <c r="J663" s="400"/>
      <c r="K663" s="400"/>
      <c r="L663" s="401"/>
      <c r="M663" s="400"/>
      <c r="N663" s="401"/>
      <c r="O663" s="400"/>
      <c r="P663" s="400"/>
      <c r="Q663" s="398"/>
    </row>
    <row r="664" spans="1:18" ht="23.1" customHeight="1">
      <c r="D664" s="398"/>
      <c r="E664" s="398"/>
      <c r="F664" s="19"/>
      <c r="G664" s="399"/>
      <c r="H664" s="400"/>
      <c r="I664" s="401"/>
      <c r="J664" s="400"/>
      <c r="K664" s="400"/>
      <c r="L664" s="401"/>
      <c r="M664" s="400"/>
      <c r="N664" s="401"/>
      <c r="O664" s="400"/>
      <c r="P664" s="400"/>
      <c r="Q664" s="398"/>
    </row>
    <row r="665" spans="1:18" ht="23.1" customHeight="1">
      <c r="D665" s="398"/>
      <c r="E665" s="398"/>
      <c r="F665" s="19"/>
      <c r="G665" s="399"/>
      <c r="H665" s="400"/>
      <c r="I665" s="401"/>
      <c r="J665" s="400"/>
      <c r="K665" s="400"/>
      <c r="L665" s="401"/>
      <c r="M665" s="400"/>
      <c r="N665" s="401"/>
      <c r="O665" s="400"/>
      <c r="P665" s="400"/>
      <c r="Q665" s="398"/>
    </row>
    <row r="666" spans="1:18" ht="23.1" customHeight="1">
      <c r="D666" s="398"/>
      <c r="E666" s="398"/>
      <c r="F666" s="19"/>
      <c r="G666" s="399"/>
      <c r="H666" s="400"/>
      <c r="I666" s="401"/>
      <c r="J666" s="400"/>
      <c r="K666" s="400"/>
      <c r="L666" s="401"/>
      <c r="M666" s="400"/>
      <c r="N666" s="401"/>
      <c r="O666" s="400"/>
      <c r="P666" s="400"/>
      <c r="Q666" s="398"/>
    </row>
    <row r="667" spans="1:18" ht="23.1" customHeight="1">
      <c r="D667" s="398"/>
      <c r="E667" s="398"/>
      <c r="F667" s="19"/>
      <c r="G667" s="399"/>
      <c r="H667" s="400"/>
      <c r="I667" s="401"/>
      <c r="J667" s="400"/>
      <c r="K667" s="400"/>
      <c r="L667" s="401"/>
      <c r="M667" s="400"/>
      <c r="N667" s="401"/>
      <c r="O667" s="400"/>
      <c r="P667" s="400"/>
      <c r="Q667" s="398"/>
    </row>
    <row r="668" spans="1:18" ht="23.1" customHeight="1">
      <c r="D668" s="398"/>
      <c r="E668" s="398"/>
      <c r="F668" s="19"/>
      <c r="G668" s="399"/>
      <c r="H668" s="400"/>
      <c r="I668" s="401"/>
      <c r="J668" s="400"/>
      <c r="K668" s="400"/>
      <c r="L668" s="401"/>
      <c r="M668" s="400"/>
      <c r="N668" s="401"/>
      <c r="O668" s="400"/>
      <c r="P668" s="400"/>
      <c r="Q668" s="398"/>
    </row>
    <row r="669" spans="1:18" ht="23.1" customHeight="1">
      <c r="D669" s="398"/>
      <c r="E669" s="398"/>
      <c r="F669" s="19"/>
      <c r="G669" s="399"/>
      <c r="H669" s="400"/>
      <c r="I669" s="401"/>
      <c r="J669" s="400"/>
      <c r="K669" s="400"/>
      <c r="L669" s="401"/>
      <c r="M669" s="400"/>
      <c r="N669" s="401"/>
      <c r="O669" s="400"/>
      <c r="P669" s="400"/>
      <c r="Q669" s="398"/>
    </row>
    <row r="670" spans="1:18" ht="23.1" customHeight="1">
      <c r="D670" s="398"/>
      <c r="E670" s="398"/>
      <c r="F670" s="19"/>
      <c r="G670" s="399"/>
      <c r="H670" s="400"/>
      <c r="I670" s="401"/>
      <c r="J670" s="400"/>
      <c r="K670" s="400"/>
      <c r="L670" s="401"/>
      <c r="M670" s="400"/>
      <c r="N670" s="401"/>
      <c r="O670" s="400"/>
      <c r="P670" s="400"/>
      <c r="Q670" s="398"/>
    </row>
    <row r="671" spans="1:18" ht="23.1" customHeight="1">
      <c r="D671" s="398"/>
      <c r="E671" s="398"/>
      <c r="F671" s="19"/>
      <c r="G671" s="399"/>
      <c r="H671" s="400"/>
      <c r="I671" s="401"/>
      <c r="J671" s="400"/>
      <c r="K671" s="400"/>
      <c r="L671" s="401"/>
      <c r="M671" s="400"/>
      <c r="N671" s="401"/>
      <c r="O671" s="400"/>
      <c r="P671" s="400"/>
      <c r="Q671" s="398"/>
    </row>
    <row r="672" spans="1:18" ht="23.1" customHeight="1">
      <c r="D672" s="398"/>
      <c r="E672" s="398"/>
      <c r="F672" s="19"/>
      <c r="G672" s="399"/>
      <c r="H672" s="400"/>
      <c r="I672" s="401"/>
      <c r="J672" s="400"/>
      <c r="K672" s="400"/>
      <c r="L672" s="401"/>
      <c r="M672" s="400"/>
      <c r="N672" s="401"/>
      <c r="O672" s="400"/>
      <c r="P672" s="400"/>
      <c r="Q672" s="398"/>
    </row>
    <row r="673" spans="1:31" ht="23.1" customHeight="1">
      <c r="D673" s="398"/>
      <c r="E673" s="398"/>
      <c r="F673" s="19"/>
      <c r="G673" s="399"/>
      <c r="H673" s="400"/>
      <c r="I673" s="401"/>
      <c r="J673" s="400"/>
      <c r="K673" s="400"/>
      <c r="L673" s="401"/>
      <c r="M673" s="400"/>
      <c r="N673" s="401"/>
      <c r="O673" s="400"/>
      <c r="P673" s="400"/>
      <c r="Q673" s="398"/>
    </row>
    <row r="674" spans="1:31" ht="23.1" customHeight="1">
      <c r="D674" s="398"/>
      <c r="E674" s="398"/>
      <c r="F674" s="19"/>
      <c r="G674" s="399"/>
      <c r="H674" s="400"/>
      <c r="I674" s="401"/>
      <c r="J674" s="400"/>
      <c r="K674" s="400"/>
      <c r="L674" s="401"/>
      <c r="M674" s="400"/>
      <c r="N674" s="401"/>
      <c r="O674" s="400"/>
      <c r="P674" s="400"/>
      <c r="Q674" s="398"/>
    </row>
    <row r="675" spans="1:31" ht="23.1" customHeight="1">
      <c r="D675" s="398"/>
      <c r="E675" s="398"/>
      <c r="F675" s="19"/>
      <c r="G675" s="399"/>
      <c r="H675" s="400"/>
      <c r="I675" s="401"/>
      <c r="J675" s="400"/>
      <c r="K675" s="400"/>
      <c r="L675" s="401"/>
      <c r="M675" s="400"/>
      <c r="N675" s="401"/>
      <c r="O675" s="400"/>
      <c r="P675" s="400"/>
      <c r="Q675" s="398"/>
    </row>
    <row r="676" spans="1:31" ht="23.1" customHeight="1">
      <c r="D676" s="398"/>
      <c r="E676" s="398"/>
      <c r="F676" s="19"/>
      <c r="G676" s="399"/>
      <c r="H676" s="400"/>
      <c r="I676" s="401"/>
      <c r="J676" s="400"/>
      <c r="K676" s="400"/>
      <c r="L676" s="401"/>
      <c r="M676" s="400"/>
      <c r="N676" s="401"/>
      <c r="O676" s="400"/>
      <c r="P676" s="400"/>
      <c r="Q676" s="398"/>
    </row>
    <row r="677" spans="1:31" ht="23.1" customHeight="1">
      <c r="D677" s="398"/>
      <c r="E677" s="398"/>
      <c r="F677" s="19"/>
      <c r="G677" s="399"/>
      <c r="H677" s="400"/>
      <c r="I677" s="401"/>
      <c r="J677" s="400"/>
      <c r="K677" s="400"/>
      <c r="L677" s="401"/>
      <c r="M677" s="400"/>
      <c r="N677" s="401"/>
      <c r="O677" s="400"/>
      <c r="P677" s="400"/>
      <c r="Q677" s="398"/>
    </row>
    <row r="678" spans="1:31" ht="23.1" customHeight="1">
      <c r="D678" s="398"/>
      <c r="E678" s="398"/>
      <c r="F678" s="19"/>
      <c r="G678" s="399"/>
      <c r="H678" s="400"/>
      <c r="I678" s="401"/>
      <c r="J678" s="400"/>
      <c r="K678" s="400"/>
      <c r="L678" s="401"/>
      <c r="M678" s="400"/>
      <c r="N678" s="401"/>
      <c r="O678" s="400"/>
      <c r="P678" s="400"/>
      <c r="Q678" s="398"/>
    </row>
    <row r="679" spans="1:31" ht="23.1" customHeight="1">
      <c r="B679" s="390" t="s">
        <v>1597</v>
      </c>
      <c r="D679" s="398" t="s">
        <v>1598</v>
      </c>
      <c r="E679" s="398"/>
      <c r="F679" s="19"/>
      <c r="G679" s="399"/>
      <c r="H679" s="400"/>
      <c r="I679" s="401"/>
      <c r="J679" s="400"/>
      <c r="K679" s="400"/>
      <c r="L679" s="401"/>
      <c r="M679" s="400"/>
      <c r="N679" s="401"/>
      <c r="O679" s="400"/>
      <c r="P679" s="400"/>
      <c r="Q679" s="398"/>
    </row>
    <row r="680" spans="1:31" ht="23.1" customHeight="1">
      <c r="B680" s="390" t="s">
        <v>982</v>
      </c>
      <c r="D680" s="395" t="s">
        <v>2087</v>
      </c>
      <c r="E680" s="396"/>
      <c r="F680" s="396"/>
      <c r="G680" s="396"/>
      <c r="H680" s="396"/>
      <c r="I680" s="396"/>
      <c r="J680" s="396"/>
      <c r="K680" s="396"/>
      <c r="L680" s="396"/>
      <c r="M680" s="396"/>
      <c r="N680" s="396"/>
      <c r="O680" s="396"/>
      <c r="P680" s="396"/>
      <c r="Q680" s="397"/>
    </row>
    <row r="681" spans="1:31" ht="23.1" customHeight="1">
      <c r="A681" s="390" t="s">
        <v>859</v>
      </c>
      <c r="B681" s="390" t="s">
        <v>2065</v>
      </c>
      <c r="C681" s="390" t="s">
        <v>530</v>
      </c>
      <c r="D681" s="398" t="s">
        <v>566</v>
      </c>
      <c r="E681" s="398"/>
      <c r="F681" s="19" t="s">
        <v>567</v>
      </c>
      <c r="G681" s="399">
        <v>1</v>
      </c>
      <c r="H681" s="400"/>
      <c r="I681" s="401"/>
      <c r="J681" s="400"/>
      <c r="K681" s="400"/>
      <c r="L681" s="401"/>
      <c r="M681" s="400"/>
      <c r="N681" s="401"/>
      <c r="O681" s="400"/>
      <c r="P681" s="400"/>
      <c r="Q681" s="398"/>
    </row>
    <row r="682" spans="1:31" ht="23.1" customHeight="1">
      <c r="D682" s="398"/>
      <c r="E682" s="398"/>
      <c r="F682" s="19"/>
      <c r="G682" s="399"/>
      <c r="H682" s="400"/>
      <c r="I682" s="401"/>
      <c r="J682" s="400"/>
      <c r="K682" s="400"/>
      <c r="L682" s="401"/>
      <c r="M682" s="400"/>
      <c r="N682" s="401"/>
      <c r="O682" s="400"/>
      <c r="P682" s="400"/>
      <c r="Q682" s="398"/>
      <c r="AE682" s="393">
        <f>TRUNC(SUM(AE679:AE681))</f>
        <v>0</v>
      </c>
    </row>
    <row r="683" spans="1:31" ht="23.1" customHeight="1">
      <c r="D683" s="398"/>
      <c r="E683" s="398"/>
      <c r="F683" s="19"/>
      <c r="G683" s="399"/>
      <c r="H683" s="400"/>
      <c r="I683" s="401"/>
      <c r="J683" s="400"/>
      <c r="K683" s="400"/>
      <c r="L683" s="401"/>
      <c r="M683" s="400"/>
      <c r="N683" s="401"/>
      <c r="O683" s="400"/>
      <c r="P683" s="400"/>
      <c r="Q683" s="398"/>
    </row>
    <row r="684" spans="1:31" ht="23.1" customHeight="1">
      <c r="D684" s="398"/>
      <c r="E684" s="398"/>
      <c r="F684" s="19"/>
      <c r="G684" s="399"/>
      <c r="H684" s="400"/>
      <c r="I684" s="401"/>
      <c r="J684" s="400"/>
      <c r="K684" s="400"/>
      <c r="L684" s="401"/>
      <c r="M684" s="400"/>
      <c r="N684" s="401"/>
      <c r="O684" s="400"/>
      <c r="P684" s="400"/>
      <c r="Q684" s="398"/>
    </row>
    <row r="685" spans="1:31" ht="23.1" customHeight="1">
      <c r="D685" s="398"/>
      <c r="E685" s="398"/>
      <c r="F685" s="19"/>
      <c r="G685" s="399"/>
      <c r="H685" s="400"/>
      <c r="I685" s="401"/>
      <c r="J685" s="400"/>
      <c r="K685" s="400"/>
      <c r="L685" s="401"/>
      <c r="M685" s="400"/>
      <c r="N685" s="401"/>
      <c r="O685" s="400"/>
      <c r="P685" s="400"/>
      <c r="Q685" s="398"/>
    </row>
    <row r="686" spans="1:31" ht="23.1" customHeight="1">
      <c r="D686" s="398"/>
      <c r="E686" s="398"/>
      <c r="F686" s="19"/>
      <c r="G686" s="399"/>
      <c r="H686" s="400"/>
      <c r="I686" s="401"/>
      <c r="J686" s="400"/>
      <c r="K686" s="400"/>
      <c r="L686" s="401"/>
      <c r="M686" s="400"/>
      <c r="N686" s="401"/>
      <c r="O686" s="400"/>
      <c r="P686" s="400"/>
      <c r="Q686" s="398"/>
    </row>
    <row r="687" spans="1:31" ht="23.1" customHeight="1">
      <c r="D687" s="398"/>
      <c r="E687" s="398"/>
      <c r="F687" s="19"/>
      <c r="G687" s="399"/>
      <c r="H687" s="400"/>
      <c r="I687" s="401"/>
      <c r="J687" s="400"/>
      <c r="K687" s="400"/>
      <c r="L687" s="401"/>
      <c r="M687" s="400"/>
      <c r="N687" s="401"/>
      <c r="O687" s="400"/>
      <c r="P687" s="400"/>
      <c r="Q687" s="398"/>
    </row>
    <row r="688" spans="1:31" ht="23.1" customHeight="1">
      <c r="D688" s="398"/>
      <c r="E688" s="398"/>
      <c r="F688" s="19"/>
      <c r="G688" s="399"/>
      <c r="H688" s="400"/>
      <c r="I688" s="401"/>
      <c r="J688" s="400"/>
      <c r="K688" s="400"/>
      <c r="L688" s="401"/>
      <c r="M688" s="400"/>
      <c r="N688" s="401"/>
      <c r="O688" s="400"/>
      <c r="P688" s="400"/>
      <c r="Q688" s="398"/>
    </row>
    <row r="689" spans="4:17" ht="23.1" customHeight="1">
      <c r="D689" s="398"/>
      <c r="E689" s="398"/>
      <c r="F689" s="19"/>
      <c r="G689" s="399"/>
      <c r="H689" s="400"/>
      <c r="I689" s="401"/>
      <c r="J689" s="400"/>
      <c r="K689" s="400"/>
      <c r="L689" s="401"/>
      <c r="M689" s="400"/>
      <c r="N689" s="401"/>
      <c r="O689" s="400"/>
      <c r="P689" s="400"/>
      <c r="Q689" s="398"/>
    </row>
    <row r="690" spans="4:17" ht="23.1" customHeight="1">
      <c r="D690" s="398"/>
      <c r="E690" s="398"/>
      <c r="F690" s="19"/>
      <c r="G690" s="399"/>
      <c r="H690" s="400"/>
      <c r="I690" s="401"/>
      <c r="J690" s="400"/>
      <c r="K690" s="400"/>
      <c r="L690" s="401"/>
      <c r="M690" s="400"/>
      <c r="N690" s="401"/>
      <c r="O690" s="400"/>
      <c r="P690" s="400"/>
      <c r="Q690" s="398"/>
    </row>
    <row r="691" spans="4:17" ht="23.1" customHeight="1">
      <c r="D691" s="398"/>
      <c r="E691" s="398"/>
      <c r="F691" s="19"/>
      <c r="G691" s="399"/>
      <c r="H691" s="400"/>
      <c r="I691" s="401"/>
      <c r="J691" s="400"/>
      <c r="K691" s="400"/>
      <c r="L691" s="401"/>
      <c r="M691" s="400"/>
      <c r="N691" s="401"/>
      <c r="O691" s="400"/>
      <c r="P691" s="400"/>
      <c r="Q691" s="398"/>
    </row>
    <row r="692" spans="4:17" ht="23.1" customHeight="1">
      <c r="D692" s="398"/>
      <c r="E692" s="398"/>
      <c r="F692" s="19"/>
      <c r="G692" s="399"/>
      <c r="H692" s="400"/>
      <c r="I692" s="401"/>
      <c r="J692" s="400"/>
      <c r="K692" s="400"/>
      <c r="L692" s="401"/>
      <c r="M692" s="400"/>
      <c r="N692" s="401"/>
      <c r="O692" s="400"/>
      <c r="P692" s="400"/>
      <c r="Q692" s="398"/>
    </row>
    <row r="693" spans="4:17" ht="23.1" customHeight="1">
      <c r="D693" s="398"/>
      <c r="E693" s="398"/>
      <c r="F693" s="19"/>
      <c r="G693" s="399"/>
      <c r="H693" s="400"/>
      <c r="I693" s="401"/>
      <c r="J693" s="400"/>
      <c r="K693" s="400"/>
      <c r="L693" s="401"/>
      <c r="M693" s="400"/>
      <c r="N693" s="401"/>
      <c r="O693" s="400"/>
      <c r="P693" s="400"/>
      <c r="Q693" s="398"/>
    </row>
    <row r="694" spans="4:17" ht="23.1" customHeight="1">
      <c r="D694" s="398"/>
      <c r="E694" s="398"/>
      <c r="F694" s="19"/>
      <c r="G694" s="399"/>
      <c r="H694" s="400"/>
      <c r="I694" s="401"/>
      <c r="J694" s="400"/>
      <c r="K694" s="400"/>
      <c r="L694" s="401"/>
      <c r="M694" s="400"/>
      <c r="N694" s="401"/>
      <c r="O694" s="400"/>
      <c r="P694" s="400"/>
      <c r="Q694" s="398"/>
    </row>
    <row r="695" spans="4:17" ht="23.1" customHeight="1">
      <c r="D695" s="398"/>
      <c r="E695" s="398"/>
      <c r="F695" s="19"/>
      <c r="G695" s="399"/>
      <c r="H695" s="400"/>
      <c r="I695" s="401"/>
      <c r="J695" s="400"/>
      <c r="K695" s="400"/>
      <c r="L695" s="401"/>
      <c r="M695" s="400"/>
      <c r="N695" s="401"/>
      <c r="O695" s="400"/>
      <c r="P695" s="400"/>
      <c r="Q695" s="398"/>
    </row>
    <row r="696" spans="4:17" ht="23.1" customHeight="1">
      <c r="D696" s="398"/>
      <c r="E696" s="398"/>
      <c r="F696" s="19"/>
      <c r="G696" s="399"/>
      <c r="H696" s="400"/>
      <c r="I696" s="401"/>
      <c r="J696" s="400"/>
      <c r="K696" s="400"/>
      <c r="L696" s="401"/>
      <c r="M696" s="400"/>
      <c r="N696" s="401"/>
      <c r="O696" s="400"/>
      <c r="P696" s="400"/>
      <c r="Q696" s="398"/>
    </row>
    <row r="697" spans="4:17" ht="23.1" customHeight="1">
      <c r="D697" s="398"/>
      <c r="E697" s="398"/>
      <c r="F697" s="19"/>
      <c r="G697" s="399"/>
      <c r="H697" s="400"/>
      <c r="I697" s="401"/>
      <c r="J697" s="400"/>
      <c r="K697" s="400"/>
      <c r="L697" s="401"/>
      <c r="M697" s="400"/>
      <c r="N697" s="401"/>
      <c r="O697" s="400"/>
      <c r="P697" s="400"/>
      <c r="Q697" s="398"/>
    </row>
    <row r="698" spans="4:17" ht="23.1" customHeight="1">
      <c r="D698" s="398"/>
      <c r="E698" s="398"/>
      <c r="F698" s="19"/>
      <c r="G698" s="399"/>
      <c r="H698" s="400"/>
      <c r="I698" s="401"/>
      <c r="J698" s="400"/>
      <c r="K698" s="400"/>
      <c r="L698" s="401"/>
      <c r="M698" s="400"/>
      <c r="N698" s="401"/>
      <c r="O698" s="400"/>
      <c r="P698" s="400"/>
      <c r="Q698" s="398"/>
    </row>
    <row r="699" spans="4:17" ht="23.1" customHeight="1">
      <c r="D699" s="398"/>
      <c r="E699" s="398"/>
      <c r="F699" s="19"/>
      <c r="G699" s="399"/>
      <c r="H699" s="400"/>
      <c r="I699" s="401"/>
      <c r="J699" s="400"/>
      <c r="K699" s="400"/>
      <c r="L699" s="401"/>
      <c r="M699" s="400"/>
      <c r="N699" s="401"/>
      <c r="O699" s="400"/>
      <c r="P699" s="400"/>
      <c r="Q699" s="398"/>
    </row>
    <row r="700" spans="4:17" ht="23.1" customHeight="1">
      <c r="D700" s="398"/>
      <c r="E700" s="398"/>
      <c r="F700" s="19"/>
      <c r="G700" s="399"/>
      <c r="H700" s="400"/>
      <c r="I700" s="401"/>
      <c r="J700" s="400"/>
      <c r="K700" s="400"/>
      <c r="L700" s="401"/>
      <c r="M700" s="400"/>
      <c r="N700" s="401"/>
      <c r="O700" s="400"/>
      <c r="P700" s="400"/>
      <c r="Q700" s="398"/>
    </row>
    <row r="701" spans="4:17" ht="23.1" customHeight="1">
      <c r="D701" s="398"/>
      <c r="E701" s="398"/>
      <c r="F701" s="19"/>
      <c r="G701" s="399"/>
      <c r="H701" s="400"/>
      <c r="I701" s="401"/>
      <c r="J701" s="400"/>
      <c r="K701" s="400"/>
      <c r="L701" s="401"/>
      <c r="M701" s="400"/>
      <c r="N701" s="401"/>
      <c r="O701" s="400"/>
      <c r="P701" s="400"/>
      <c r="Q701" s="398"/>
    </row>
    <row r="702" spans="4:17" ht="23.1" customHeight="1">
      <c r="D702" s="398"/>
      <c r="E702" s="398"/>
      <c r="F702" s="19"/>
      <c r="G702" s="399"/>
      <c r="H702" s="400"/>
      <c r="I702" s="401"/>
      <c r="J702" s="400"/>
      <c r="K702" s="400"/>
      <c r="L702" s="401"/>
      <c r="M702" s="400"/>
      <c r="N702" s="401"/>
      <c r="O702" s="400"/>
      <c r="P702" s="400"/>
      <c r="Q702" s="398"/>
    </row>
    <row r="703" spans="4:17" ht="23.1" customHeight="1">
      <c r="D703" s="398"/>
      <c r="E703" s="398"/>
      <c r="F703" s="19"/>
      <c r="G703" s="399"/>
      <c r="H703" s="400"/>
      <c r="I703" s="401"/>
      <c r="J703" s="400"/>
      <c r="K703" s="400"/>
      <c r="L703" s="401"/>
      <c r="M703" s="400"/>
      <c r="N703" s="401"/>
      <c r="O703" s="400"/>
      <c r="P703" s="400"/>
      <c r="Q703" s="398"/>
    </row>
    <row r="704" spans="4:17" ht="23.1" customHeight="1">
      <c r="D704" s="398"/>
      <c r="E704" s="398"/>
      <c r="F704" s="19"/>
      <c r="G704" s="399"/>
      <c r="H704" s="400"/>
      <c r="I704" s="401"/>
      <c r="J704" s="400"/>
      <c r="K704" s="400"/>
      <c r="L704" s="401"/>
      <c r="M704" s="400"/>
      <c r="N704" s="401"/>
      <c r="O704" s="400"/>
      <c r="P704" s="400"/>
      <c r="Q704" s="398"/>
    </row>
    <row r="705" spans="1:31" ht="23.1" customHeight="1">
      <c r="B705" s="390" t="s">
        <v>1597</v>
      </c>
      <c r="D705" s="398" t="s">
        <v>1598</v>
      </c>
      <c r="E705" s="398"/>
      <c r="F705" s="19"/>
      <c r="G705" s="399"/>
      <c r="H705" s="400"/>
      <c r="I705" s="401"/>
      <c r="J705" s="400"/>
      <c r="K705" s="400"/>
      <c r="L705" s="401"/>
      <c r="M705" s="400"/>
      <c r="N705" s="401"/>
      <c r="O705" s="400"/>
      <c r="P705" s="400"/>
      <c r="Q705" s="398"/>
    </row>
    <row r="706" spans="1:31" ht="23.1" customHeight="1">
      <c r="B706" s="390" t="s">
        <v>982</v>
      </c>
      <c r="D706" s="395" t="s">
        <v>2088</v>
      </c>
      <c r="E706" s="396"/>
      <c r="F706" s="396"/>
      <c r="G706" s="396"/>
      <c r="H706" s="396"/>
      <c r="I706" s="396"/>
      <c r="J706" s="396"/>
      <c r="K706" s="396"/>
      <c r="L706" s="396"/>
      <c r="M706" s="396"/>
      <c r="N706" s="396"/>
      <c r="O706" s="396"/>
      <c r="P706" s="396"/>
      <c r="Q706" s="397"/>
    </row>
    <row r="707" spans="1:31" ht="23.1" customHeight="1">
      <c r="A707" s="390" t="s">
        <v>848</v>
      </c>
      <c r="B707" s="390" t="s">
        <v>2066</v>
      </c>
      <c r="C707" s="390" t="s">
        <v>530</v>
      </c>
      <c r="D707" s="398" t="s">
        <v>553</v>
      </c>
      <c r="E707" s="398" t="s">
        <v>554</v>
      </c>
      <c r="F707" s="19" t="s">
        <v>455</v>
      </c>
      <c r="G707" s="399">
        <v>1</v>
      </c>
      <c r="H707" s="400"/>
      <c r="I707" s="401"/>
      <c r="J707" s="400"/>
      <c r="K707" s="400"/>
      <c r="L707" s="401"/>
      <c r="M707" s="400"/>
      <c r="N707" s="401"/>
      <c r="O707" s="400"/>
      <c r="P707" s="400"/>
      <c r="Q707" s="398"/>
    </row>
    <row r="708" spans="1:31" ht="23.1" customHeight="1">
      <c r="A708" s="390" t="s">
        <v>849</v>
      </c>
      <c r="B708" s="390" t="s">
        <v>2066</v>
      </c>
      <c r="C708" s="390" t="s">
        <v>530</v>
      </c>
      <c r="D708" s="398" t="s">
        <v>553</v>
      </c>
      <c r="E708" s="398" t="s">
        <v>556</v>
      </c>
      <c r="F708" s="19" t="s">
        <v>455</v>
      </c>
      <c r="G708" s="399">
        <v>1</v>
      </c>
      <c r="H708" s="400"/>
      <c r="I708" s="401"/>
      <c r="J708" s="400"/>
      <c r="K708" s="400"/>
      <c r="L708" s="401"/>
      <c r="M708" s="400"/>
      <c r="N708" s="401"/>
      <c r="O708" s="400"/>
      <c r="P708" s="400"/>
      <c r="Q708" s="398"/>
    </row>
    <row r="709" spans="1:31" ht="23.1" customHeight="1">
      <c r="A709" s="390" t="s">
        <v>850</v>
      </c>
      <c r="B709" s="390" t="s">
        <v>2066</v>
      </c>
      <c r="C709" s="390" t="s">
        <v>530</v>
      </c>
      <c r="D709" s="398" t="s">
        <v>553</v>
      </c>
      <c r="E709" s="398" t="s">
        <v>557</v>
      </c>
      <c r="F709" s="19" t="s">
        <v>455</v>
      </c>
      <c r="G709" s="399">
        <v>1</v>
      </c>
      <c r="H709" s="400"/>
      <c r="I709" s="401"/>
      <c r="J709" s="400"/>
      <c r="K709" s="400"/>
      <c r="L709" s="401"/>
      <c r="M709" s="400"/>
      <c r="N709" s="401"/>
      <c r="O709" s="400"/>
      <c r="P709" s="400"/>
      <c r="Q709" s="398"/>
    </row>
    <row r="710" spans="1:31" ht="23.1" customHeight="1">
      <c r="A710" s="390" t="s">
        <v>851</v>
      </c>
      <c r="B710" s="390" t="s">
        <v>2066</v>
      </c>
      <c r="C710" s="390" t="s">
        <v>530</v>
      </c>
      <c r="D710" s="398" t="s">
        <v>553</v>
      </c>
      <c r="E710" s="398" t="s">
        <v>558</v>
      </c>
      <c r="F710" s="19" t="s">
        <v>455</v>
      </c>
      <c r="G710" s="399">
        <v>1</v>
      </c>
      <c r="H710" s="400"/>
      <c r="I710" s="401"/>
      <c r="J710" s="400"/>
      <c r="K710" s="400"/>
      <c r="L710" s="401"/>
      <c r="M710" s="400"/>
      <c r="N710" s="401"/>
      <c r="O710" s="400"/>
      <c r="P710" s="400"/>
      <c r="Q710" s="398"/>
    </row>
    <row r="711" spans="1:31" ht="23.1" customHeight="1">
      <c r="A711" s="390" t="s">
        <v>852</v>
      </c>
      <c r="B711" s="390" t="s">
        <v>2066</v>
      </c>
      <c r="C711" s="390" t="s">
        <v>530</v>
      </c>
      <c r="D711" s="398" t="s">
        <v>553</v>
      </c>
      <c r="E711" s="398" t="s">
        <v>559</v>
      </c>
      <c r="F711" s="19" t="s">
        <v>455</v>
      </c>
      <c r="G711" s="399">
        <v>1</v>
      </c>
      <c r="H711" s="400"/>
      <c r="I711" s="401"/>
      <c r="J711" s="400"/>
      <c r="K711" s="400"/>
      <c r="L711" s="401"/>
      <c r="M711" s="400"/>
      <c r="N711" s="401"/>
      <c r="O711" s="400"/>
      <c r="P711" s="400"/>
      <c r="Q711" s="398"/>
    </row>
    <row r="712" spans="1:31" ht="23.1" customHeight="1">
      <c r="A712" s="390" t="s">
        <v>853</v>
      </c>
      <c r="B712" s="390" t="s">
        <v>2066</v>
      </c>
      <c r="C712" s="390" t="s">
        <v>530</v>
      </c>
      <c r="D712" s="398" t="s">
        <v>553</v>
      </c>
      <c r="E712" s="398" t="s">
        <v>560</v>
      </c>
      <c r="F712" s="19" t="s">
        <v>455</v>
      </c>
      <c r="G712" s="399">
        <v>1</v>
      </c>
      <c r="H712" s="400"/>
      <c r="I712" s="401"/>
      <c r="J712" s="400"/>
      <c r="K712" s="400"/>
      <c r="L712" s="401"/>
      <c r="M712" s="400"/>
      <c r="N712" s="401"/>
      <c r="O712" s="400"/>
      <c r="P712" s="400"/>
      <c r="Q712" s="398"/>
    </row>
    <row r="713" spans="1:31" ht="23.1" customHeight="1">
      <c r="A713" s="390" t="s">
        <v>854</v>
      </c>
      <c r="B713" s="390" t="s">
        <v>2066</v>
      </c>
      <c r="C713" s="390" t="s">
        <v>530</v>
      </c>
      <c r="D713" s="398" t="s">
        <v>553</v>
      </c>
      <c r="E713" s="398" t="s">
        <v>561</v>
      </c>
      <c r="F713" s="19" t="s">
        <v>455</v>
      </c>
      <c r="G713" s="399">
        <v>1</v>
      </c>
      <c r="H713" s="400"/>
      <c r="I713" s="401"/>
      <c r="J713" s="400"/>
      <c r="K713" s="400"/>
      <c r="L713" s="401"/>
      <c r="M713" s="400"/>
      <c r="N713" s="401"/>
      <c r="O713" s="400"/>
      <c r="P713" s="400"/>
      <c r="Q713" s="398"/>
    </row>
    <row r="714" spans="1:31" ht="23.1" customHeight="1">
      <c r="A714" s="390" t="s">
        <v>855</v>
      </c>
      <c r="B714" s="390" t="s">
        <v>2066</v>
      </c>
      <c r="C714" s="390" t="s">
        <v>530</v>
      </c>
      <c r="D714" s="398" t="s">
        <v>553</v>
      </c>
      <c r="E714" s="398" t="s">
        <v>562</v>
      </c>
      <c r="F714" s="19" t="s">
        <v>455</v>
      </c>
      <c r="G714" s="399">
        <v>1</v>
      </c>
      <c r="H714" s="400"/>
      <c r="I714" s="401"/>
      <c r="J714" s="400"/>
      <c r="K714" s="400"/>
      <c r="L714" s="401"/>
      <c r="M714" s="400"/>
      <c r="N714" s="401"/>
      <c r="O714" s="400"/>
      <c r="P714" s="400"/>
      <c r="Q714" s="398"/>
    </row>
    <row r="715" spans="1:31" ht="23.1" customHeight="1">
      <c r="A715" s="390" t="s">
        <v>856</v>
      </c>
      <c r="B715" s="390" t="s">
        <v>2066</v>
      </c>
      <c r="C715" s="390" t="s">
        <v>530</v>
      </c>
      <c r="D715" s="398" t="s">
        <v>553</v>
      </c>
      <c r="E715" s="398" t="s">
        <v>563</v>
      </c>
      <c r="F715" s="19" t="s">
        <v>455</v>
      </c>
      <c r="G715" s="399">
        <v>1</v>
      </c>
      <c r="H715" s="400"/>
      <c r="I715" s="401"/>
      <c r="J715" s="400"/>
      <c r="K715" s="400"/>
      <c r="L715" s="401"/>
      <c r="M715" s="400"/>
      <c r="N715" s="401"/>
      <c r="O715" s="400"/>
      <c r="P715" s="400"/>
      <c r="Q715" s="398"/>
    </row>
    <row r="716" spans="1:31" ht="23.1" customHeight="1">
      <c r="A716" s="390" t="s">
        <v>857</v>
      </c>
      <c r="B716" s="390" t="s">
        <v>2066</v>
      </c>
      <c r="C716" s="390" t="s">
        <v>530</v>
      </c>
      <c r="D716" s="398" t="s">
        <v>553</v>
      </c>
      <c r="E716" s="398" t="s">
        <v>564</v>
      </c>
      <c r="F716" s="19" t="s">
        <v>455</v>
      </c>
      <c r="G716" s="399">
        <v>1</v>
      </c>
      <c r="H716" s="400"/>
      <c r="I716" s="401"/>
      <c r="J716" s="400"/>
      <c r="K716" s="400"/>
      <c r="L716" s="401"/>
      <c r="M716" s="400"/>
      <c r="N716" s="401"/>
      <c r="O716" s="400"/>
      <c r="P716" s="400"/>
      <c r="Q716" s="398"/>
    </row>
    <row r="717" spans="1:31" ht="23.1" customHeight="1">
      <c r="A717" s="390" t="s">
        <v>858</v>
      </c>
      <c r="B717" s="390" t="s">
        <v>2066</v>
      </c>
      <c r="C717" s="390" t="s">
        <v>530</v>
      </c>
      <c r="D717" s="398" t="s">
        <v>553</v>
      </c>
      <c r="E717" s="398" t="s">
        <v>565</v>
      </c>
      <c r="F717" s="19" t="s">
        <v>455</v>
      </c>
      <c r="G717" s="399">
        <v>1</v>
      </c>
      <c r="H717" s="400"/>
      <c r="I717" s="401"/>
      <c r="J717" s="400"/>
      <c r="K717" s="400"/>
      <c r="L717" s="401"/>
      <c r="M717" s="400"/>
      <c r="N717" s="401"/>
      <c r="O717" s="400"/>
      <c r="P717" s="400"/>
      <c r="Q717" s="398"/>
    </row>
    <row r="718" spans="1:31" ht="23.1" customHeight="1">
      <c r="A718" s="390" t="s">
        <v>863</v>
      </c>
      <c r="B718" s="390" t="s">
        <v>2066</v>
      </c>
      <c r="C718" s="390" t="s">
        <v>530</v>
      </c>
      <c r="D718" s="398" t="s">
        <v>553</v>
      </c>
      <c r="E718" s="398" t="s">
        <v>576</v>
      </c>
      <c r="F718" s="19" t="s">
        <v>455</v>
      </c>
      <c r="G718" s="399">
        <v>1</v>
      </c>
      <c r="H718" s="400"/>
      <c r="I718" s="401"/>
      <c r="J718" s="400"/>
      <c r="K718" s="400"/>
      <c r="L718" s="401"/>
      <c r="M718" s="400"/>
      <c r="N718" s="401"/>
      <c r="O718" s="400"/>
      <c r="P718" s="400"/>
      <c r="Q718" s="398"/>
    </row>
    <row r="719" spans="1:31" ht="23.1" customHeight="1">
      <c r="A719" s="390" t="s">
        <v>868</v>
      </c>
      <c r="B719" s="390" t="s">
        <v>2066</v>
      </c>
      <c r="C719" s="390" t="s">
        <v>530</v>
      </c>
      <c r="D719" s="398" t="s">
        <v>553</v>
      </c>
      <c r="E719" s="398" t="s">
        <v>585</v>
      </c>
      <c r="F719" s="19" t="s">
        <v>455</v>
      </c>
      <c r="G719" s="399">
        <v>2</v>
      </c>
      <c r="H719" s="400"/>
      <c r="I719" s="401"/>
      <c r="J719" s="400"/>
      <c r="K719" s="400"/>
      <c r="L719" s="401"/>
      <c r="M719" s="400"/>
      <c r="N719" s="401"/>
      <c r="O719" s="400"/>
      <c r="P719" s="400"/>
      <c r="Q719" s="398"/>
    </row>
    <row r="720" spans="1:31" ht="23.1" customHeight="1">
      <c r="D720" s="398"/>
      <c r="E720" s="398"/>
      <c r="F720" s="19"/>
      <c r="G720" s="399"/>
      <c r="H720" s="400"/>
      <c r="I720" s="401"/>
      <c r="J720" s="400"/>
      <c r="K720" s="400"/>
      <c r="L720" s="401"/>
      <c r="M720" s="400"/>
      <c r="N720" s="401"/>
      <c r="O720" s="400"/>
      <c r="P720" s="400"/>
      <c r="Q720" s="398"/>
      <c r="AE720" s="393">
        <f>TRUNC(SUM(AE717:AE719))</f>
        <v>0</v>
      </c>
    </row>
    <row r="721" spans="1:17" ht="23.1" customHeight="1">
      <c r="D721" s="398"/>
      <c r="E721" s="398"/>
      <c r="F721" s="19"/>
      <c r="G721" s="399"/>
      <c r="H721" s="400"/>
      <c r="I721" s="401"/>
      <c r="J721" s="400"/>
      <c r="K721" s="400"/>
      <c r="L721" s="401"/>
      <c r="M721" s="400"/>
      <c r="N721" s="401"/>
      <c r="O721" s="400"/>
      <c r="P721" s="400"/>
      <c r="Q721" s="398"/>
    </row>
    <row r="722" spans="1:17" ht="23.1" customHeight="1">
      <c r="D722" s="398"/>
      <c r="E722" s="398"/>
      <c r="F722" s="19"/>
      <c r="G722" s="399"/>
      <c r="H722" s="400"/>
      <c r="I722" s="401"/>
      <c r="J722" s="400"/>
      <c r="K722" s="400"/>
      <c r="L722" s="401"/>
      <c r="M722" s="400"/>
      <c r="N722" s="401"/>
      <c r="O722" s="400"/>
      <c r="P722" s="400"/>
      <c r="Q722" s="398"/>
    </row>
    <row r="723" spans="1:17" ht="23.1" customHeight="1">
      <c r="D723" s="398"/>
      <c r="E723" s="398"/>
      <c r="F723" s="19"/>
      <c r="G723" s="399"/>
      <c r="H723" s="400"/>
      <c r="I723" s="401"/>
      <c r="J723" s="400"/>
      <c r="K723" s="400"/>
      <c r="L723" s="401"/>
      <c r="M723" s="400"/>
      <c r="N723" s="401"/>
      <c r="O723" s="400"/>
      <c r="P723" s="400"/>
      <c r="Q723" s="398"/>
    </row>
    <row r="724" spans="1:17" ht="23.1" customHeight="1">
      <c r="D724" s="398"/>
      <c r="E724" s="398"/>
      <c r="F724" s="19"/>
      <c r="G724" s="399"/>
      <c r="H724" s="400"/>
      <c r="I724" s="401"/>
      <c r="J724" s="400"/>
      <c r="K724" s="400"/>
      <c r="L724" s="401"/>
      <c r="M724" s="400"/>
      <c r="N724" s="401"/>
      <c r="O724" s="400"/>
      <c r="P724" s="400"/>
      <c r="Q724" s="398"/>
    </row>
    <row r="725" spans="1:17" ht="23.1" customHeight="1">
      <c r="D725" s="398"/>
      <c r="E725" s="398"/>
      <c r="F725" s="19"/>
      <c r="G725" s="399"/>
      <c r="H725" s="400"/>
      <c r="I725" s="401"/>
      <c r="J725" s="400"/>
      <c r="K725" s="400"/>
      <c r="L725" s="401"/>
      <c r="M725" s="400"/>
      <c r="N725" s="401"/>
      <c r="O725" s="400"/>
      <c r="P725" s="400"/>
      <c r="Q725" s="398"/>
    </row>
    <row r="726" spans="1:17" ht="23.1" customHeight="1">
      <c r="D726" s="398"/>
      <c r="E726" s="398"/>
      <c r="F726" s="19"/>
      <c r="G726" s="399"/>
      <c r="H726" s="400"/>
      <c r="I726" s="401"/>
      <c r="J726" s="400"/>
      <c r="K726" s="400"/>
      <c r="L726" s="401"/>
      <c r="M726" s="400"/>
      <c r="N726" s="401"/>
      <c r="O726" s="400"/>
      <c r="P726" s="400"/>
      <c r="Q726" s="398"/>
    </row>
    <row r="727" spans="1:17" ht="23.1" customHeight="1">
      <c r="D727" s="398"/>
      <c r="E727" s="398"/>
      <c r="F727" s="19"/>
      <c r="G727" s="399"/>
      <c r="H727" s="400"/>
      <c r="I727" s="401"/>
      <c r="J727" s="400"/>
      <c r="K727" s="400"/>
      <c r="L727" s="401"/>
      <c r="M727" s="400"/>
      <c r="N727" s="401"/>
      <c r="O727" s="400"/>
      <c r="P727" s="400"/>
      <c r="Q727" s="398"/>
    </row>
    <row r="728" spans="1:17" ht="23.1" customHeight="1">
      <c r="D728" s="398"/>
      <c r="E728" s="398"/>
      <c r="F728" s="19"/>
      <c r="G728" s="399"/>
      <c r="H728" s="400"/>
      <c r="I728" s="401"/>
      <c r="J728" s="400"/>
      <c r="K728" s="400"/>
      <c r="L728" s="401"/>
      <c r="M728" s="400"/>
      <c r="N728" s="401"/>
      <c r="O728" s="400"/>
      <c r="P728" s="400"/>
      <c r="Q728" s="398"/>
    </row>
    <row r="729" spans="1:17" ht="23.1" customHeight="1">
      <c r="D729" s="398"/>
      <c r="E729" s="398"/>
      <c r="F729" s="19"/>
      <c r="G729" s="399"/>
      <c r="H729" s="400"/>
      <c r="I729" s="401"/>
      <c r="J729" s="400"/>
      <c r="K729" s="400"/>
      <c r="L729" s="401"/>
      <c r="M729" s="400"/>
      <c r="N729" s="401"/>
      <c r="O729" s="400"/>
      <c r="P729" s="400"/>
      <c r="Q729" s="398"/>
    </row>
    <row r="730" spans="1:17" ht="23.1" customHeight="1">
      <c r="D730" s="398"/>
      <c r="E730" s="398"/>
      <c r="F730" s="19"/>
      <c r="G730" s="399"/>
      <c r="H730" s="400"/>
      <c r="I730" s="401"/>
      <c r="J730" s="400"/>
      <c r="K730" s="400"/>
      <c r="L730" s="401"/>
      <c r="M730" s="400"/>
      <c r="N730" s="401"/>
      <c r="O730" s="400"/>
      <c r="P730" s="400"/>
      <c r="Q730" s="398"/>
    </row>
    <row r="731" spans="1:17" ht="23.1" customHeight="1">
      <c r="B731" s="390" t="s">
        <v>1597</v>
      </c>
      <c r="D731" s="398" t="s">
        <v>1598</v>
      </c>
      <c r="E731" s="398"/>
      <c r="F731" s="19"/>
      <c r="G731" s="399"/>
      <c r="H731" s="400"/>
      <c r="I731" s="401"/>
      <c r="J731" s="400"/>
      <c r="K731" s="400"/>
      <c r="L731" s="401"/>
      <c r="M731" s="400"/>
      <c r="N731" s="401"/>
      <c r="O731" s="400"/>
      <c r="P731" s="400"/>
      <c r="Q731" s="398"/>
    </row>
    <row r="732" spans="1:17" ht="23.1" customHeight="1">
      <c r="B732" s="390" t="s">
        <v>982</v>
      </c>
      <c r="D732" s="395" t="s">
        <v>2089</v>
      </c>
      <c r="E732" s="396"/>
      <c r="F732" s="396"/>
      <c r="G732" s="396"/>
      <c r="H732" s="396"/>
      <c r="I732" s="396"/>
      <c r="J732" s="396"/>
      <c r="K732" s="396"/>
      <c r="L732" s="396"/>
      <c r="M732" s="396"/>
      <c r="N732" s="396"/>
      <c r="O732" s="396"/>
      <c r="P732" s="396"/>
      <c r="Q732" s="397"/>
    </row>
    <row r="733" spans="1:17" ht="23.1" customHeight="1">
      <c r="A733" s="390" t="s">
        <v>844</v>
      </c>
      <c r="B733" s="390" t="s">
        <v>2067</v>
      </c>
      <c r="C733" s="390" t="s">
        <v>530</v>
      </c>
      <c r="D733" s="398" t="s">
        <v>546</v>
      </c>
      <c r="E733" s="398" t="s">
        <v>547</v>
      </c>
      <c r="F733" s="19" t="s">
        <v>258</v>
      </c>
      <c r="G733" s="399">
        <v>8</v>
      </c>
      <c r="H733" s="400"/>
      <c r="I733" s="401"/>
      <c r="J733" s="400"/>
      <c r="K733" s="400"/>
      <c r="L733" s="401"/>
      <c r="M733" s="400"/>
      <c r="N733" s="401"/>
      <c r="O733" s="400"/>
      <c r="P733" s="400"/>
      <c r="Q733" s="398"/>
    </row>
    <row r="734" spans="1:17" ht="23.1" customHeight="1">
      <c r="A734" s="390" t="s">
        <v>845</v>
      </c>
      <c r="B734" s="390" t="s">
        <v>2067</v>
      </c>
      <c r="C734" s="390" t="s">
        <v>530</v>
      </c>
      <c r="D734" s="398" t="s">
        <v>546</v>
      </c>
      <c r="E734" s="398" t="s">
        <v>548</v>
      </c>
      <c r="F734" s="19" t="s">
        <v>549</v>
      </c>
      <c r="G734" s="399">
        <v>8</v>
      </c>
      <c r="H734" s="400"/>
      <c r="I734" s="401"/>
      <c r="J734" s="400"/>
      <c r="K734" s="400"/>
      <c r="L734" s="401"/>
      <c r="M734" s="400"/>
      <c r="N734" s="401"/>
      <c r="O734" s="400"/>
      <c r="P734" s="400"/>
      <c r="Q734" s="398"/>
    </row>
    <row r="735" spans="1:17" ht="23.1" customHeight="1">
      <c r="A735" s="390" t="s">
        <v>846</v>
      </c>
      <c r="B735" s="390" t="s">
        <v>2067</v>
      </c>
      <c r="C735" s="390" t="s">
        <v>530</v>
      </c>
      <c r="D735" s="398" t="s">
        <v>546</v>
      </c>
      <c r="E735" s="398" t="s">
        <v>550</v>
      </c>
      <c r="F735" s="19" t="s">
        <v>258</v>
      </c>
      <c r="G735" s="399">
        <v>8</v>
      </c>
      <c r="H735" s="400"/>
      <c r="I735" s="401"/>
      <c r="J735" s="400"/>
      <c r="K735" s="400"/>
      <c r="L735" s="401"/>
      <c r="M735" s="400"/>
      <c r="N735" s="401"/>
      <c r="O735" s="400"/>
      <c r="P735" s="400"/>
      <c r="Q735" s="398"/>
    </row>
    <row r="736" spans="1:17" ht="23.1" customHeight="1">
      <c r="A736" s="390" t="s">
        <v>888</v>
      </c>
      <c r="B736" s="390" t="s">
        <v>2067</v>
      </c>
      <c r="C736" s="390" t="s">
        <v>635</v>
      </c>
      <c r="D736" s="398" t="s">
        <v>2295</v>
      </c>
      <c r="E736" s="398" t="s">
        <v>634</v>
      </c>
      <c r="F736" s="19" t="s">
        <v>567</v>
      </c>
      <c r="G736" s="399">
        <v>1</v>
      </c>
      <c r="H736" s="400"/>
      <c r="I736" s="401"/>
      <c r="J736" s="400"/>
      <c r="K736" s="400"/>
      <c r="L736" s="401"/>
      <c r="M736" s="400"/>
      <c r="N736" s="401"/>
      <c r="O736" s="400"/>
      <c r="P736" s="400"/>
      <c r="Q736" s="398"/>
    </row>
    <row r="737" spans="4:31" ht="23.1" customHeight="1">
      <c r="D737" s="398"/>
      <c r="E737" s="398"/>
      <c r="F737" s="19"/>
      <c r="G737" s="399"/>
      <c r="H737" s="400"/>
      <c r="I737" s="401"/>
      <c r="J737" s="400"/>
      <c r="K737" s="400"/>
      <c r="L737" s="401"/>
      <c r="M737" s="400"/>
      <c r="N737" s="401"/>
      <c r="O737" s="400"/>
      <c r="P737" s="400"/>
      <c r="Q737" s="398"/>
      <c r="AE737" s="393">
        <f>TRUNC(SUM(AE732:AE736))</f>
        <v>0</v>
      </c>
    </row>
    <row r="738" spans="4:31" ht="23.1" customHeight="1">
      <c r="D738" s="398"/>
      <c r="E738" s="398"/>
      <c r="F738" s="19"/>
      <c r="G738" s="399"/>
      <c r="H738" s="400"/>
      <c r="I738" s="401"/>
      <c r="J738" s="400"/>
      <c r="K738" s="400"/>
      <c r="L738" s="401"/>
      <c r="M738" s="400"/>
      <c r="N738" s="401"/>
      <c r="O738" s="400"/>
      <c r="P738" s="400"/>
      <c r="Q738" s="398"/>
    </row>
    <row r="739" spans="4:31" ht="23.1" customHeight="1">
      <c r="D739" s="398"/>
      <c r="E739" s="398"/>
      <c r="F739" s="19"/>
      <c r="G739" s="399"/>
      <c r="H739" s="400"/>
      <c r="I739" s="401"/>
      <c r="J739" s="400"/>
      <c r="K739" s="400"/>
      <c r="L739" s="401"/>
      <c r="M739" s="400"/>
      <c r="N739" s="401"/>
      <c r="O739" s="400"/>
      <c r="P739" s="400"/>
      <c r="Q739" s="398"/>
    </row>
    <row r="740" spans="4:31" ht="23.1" customHeight="1">
      <c r="D740" s="398"/>
      <c r="E740" s="398"/>
      <c r="F740" s="19"/>
      <c r="G740" s="399"/>
      <c r="H740" s="400"/>
      <c r="I740" s="401"/>
      <c r="J740" s="400"/>
      <c r="K740" s="400"/>
      <c r="L740" s="401"/>
      <c r="M740" s="400"/>
      <c r="N740" s="401"/>
      <c r="O740" s="400"/>
      <c r="P740" s="400"/>
      <c r="Q740" s="398"/>
    </row>
    <row r="741" spans="4:31" ht="23.1" customHeight="1">
      <c r="D741" s="398"/>
      <c r="E741" s="398"/>
      <c r="F741" s="19"/>
      <c r="G741" s="399"/>
      <c r="H741" s="400"/>
      <c r="I741" s="401"/>
      <c r="J741" s="400"/>
      <c r="K741" s="400"/>
      <c r="L741" s="401"/>
      <c r="M741" s="400"/>
      <c r="N741" s="401"/>
      <c r="O741" s="400"/>
      <c r="P741" s="400"/>
      <c r="Q741" s="398"/>
    </row>
    <row r="742" spans="4:31" ht="23.1" customHeight="1">
      <c r="D742" s="398"/>
      <c r="E742" s="398"/>
      <c r="F742" s="19"/>
      <c r="G742" s="399"/>
      <c r="H742" s="400"/>
      <c r="I742" s="401"/>
      <c r="J742" s="400"/>
      <c r="K742" s="400"/>
      <c r="L742" s="401"/>
      <c r="M742" s="400"/>
      <c r="N742" s="401"/>
      <c r="O742" s="400"/>
      <c r="P742" s="400"/>
      <c r="Q742" s="398"/>
    </row>
    <row r="743" spans="4:31" ht="23.1" customHeight="1">
      <c r="D743" s="398"/>
      <c r="E743" s="398"/>
      <c r="F743" s="19"/>
      <c r="G743" s="399"/>
      <c r="H743" s="400"/>
      <c r="I743" s="401"/>
      <c r="J743" s="400"/>
      <c r="K743" s="400"/>
      <c r="L743" s="401"/>
      <c r="M743" s="400"/>
      <c r="N743" s="401"/>
      <c r="O743" s="400"/>
      <c r="P743" s="400"/>
      <c r="Q743" s="398"/>
    </row>
    <row r="744" spans="4:31" ht="23.1" customHeight="1">
      <c r="D744" s="398"/>
      <c r="E744" s="398"/>
      <c r="F744" s="19"/>
      <c r="G744" s="399"/>
      <c r="H744" s="400"/>
      <c r="I744" s="401"/>
      <c r="J744" s="400"/>
      <c r="K744" s="400"/>
      <c r="L744" s="401"/>
      <c r="M744" s="400"/>
      <c r="N744" s="401"/>
      <c r="O744" s="400"/>
      <c r="P744" s="400"/>
      <c r="Q744" s="398"/>
    </row>
    <row r="745" spans="4:31" ht="23.1" customHeight="1">
      <c r="D745" s="398"/>
      <c r="E745" s="398"/>
      <c r="F745" s="19"/>
      <c r="G745" s="399"/>
      <c r="H745" s="400"/>
      <c r="I745" s="401"/>
      <c r="J745" s="400"/>
      <c r="K745" s="400"/>
      <c r="L745" s="401"/>
      <c r="M745" s="400"/>
      <c r="N745" s="401"/>
      <c r="O745" s="400"/>
      <c r="P745" s="400"/>
      <c r="Q745" s="398"/>
    </row>
    <row r="746" spans="4:31" ht="23.1" customHeight="1">
      <c r="D746" s="398"/>
      <c r="E746" s="398"/>
      <c r="F746" s="19"/>
      <c r="G746" s="399"/>
      <c r="H746" s="400"/>
      <c r="I746" s="401"/>
      <c r="J746" s="400"/>
      <c r="K746" s="400"/>
      <c r="L746" s="401"/>
      <c r="M746" s="400"/>
      <c r="N746" s="401"/>
      <c r="O746" s="400"/>
      <c r="P746" s="400"/>
      <c r="Q746" s="398"/>
    </row>
    <row r="747" spans="4:31" ht="23.1" customHeight="1">
      <c r="D747" s="398"/>
      <c r="E747" s="398"/>
      <c r="F747" s="19"/>
      <c r="G747" s="399"/>
      <c r="H747" s="400"/>
      <c r="I747" s="401"/>
      <c r="J747" s="400"/>
      <c r="K747" s="400"/>
      <c r="L747" s="401"/>
      <c r="M747" s="400"/>
      <c r="N747" s="401"/>
      <c r="O747" s="400"/>
      <c r="P747" s="400"/>
      <c r="Q747" s="398"/>
    </row>
    <row r="748" spans="4:31" ht="23.1" customHeight="1">
      <c r="D748" s="398"/>
      <c r="E748" s="398"/>
      <c r="F748" s="19"/>
      <c r="G748" s="399"/>
      <c r="H748" s="400"/>
      <c r="I748" s="401"/>
      <c r="J748" s="400"/>
      <c r="K748" s="400"/>
      <c r="L748" s="401"/>
      <c r="M748" s="400"/>
      <c r="N748" s="401"/>
      <c r="O748" s="400"/>
      <c r="P748" s="400"/>
      <c r="Q748" s="398"/>
    </row>
    <row r="749" spans="4:31" ht="23.1" customHeight="1">
      <c r="D749" s="398"/>
      <c r="E749" s="398"/>
      <c r="F749" s="19"/>
      <c r="G749" s="399"/>
      <c r="H749" s="400"/>
      <c r="I749" s="401"/>
      <c r="J749" s="400"/>
      <c r="K749" s="400"/>
      <c r="L749" s="401"/>
      <c r="M749" s="400"/>
      <c r="N749" s="401"/>
      <c r="O749" s="400"/>
      <c r="P749" s="400"/>
      <c r="Q749" s="398"/>
    </row>
    <row r="750" spans="4:31" ht="23.1" customHeight="1">
      <c r="D750" s="398"/>
      <c r="E750" s="398"/>
      <c r="F750" s="19"/>
      <c r="G750" s="399"/>
      <c r="H750" s="400"/>
      <c r="I750" s="401"/>
      <c r="J750" s="400"/>
      <c r="K750" s="400"/>
      <c r="L750" s="401"/>
      <c r="M750" s="400"/>
      <c r="N750" s="401"/>
      <c r="O750" s="400"/>
      <c r="P750" s="400"/>
      <c r="Q750" s="398"/>
    </row>
    <row r="751" spans="4:31" ht="23.1" customHeight="1">
      <c r="D751" s="398"/>
      <c r="E751" s="398"/>
      <c r="F751" s="19"/>
      <c r="G751" s="399"/>
      <c r="H751" s="400"/>
      <c r="I751" s="401"/>
      <c r="J751" s="400"/>
      <c r="K751" s="400"/>
      <c r="L751" s="401"/>
      <c r="M751" s="400"/>
      <c r="N751" s="401"/>
      <c r="O751" s="400"/>
      <c r="P751" s="400"/>
      <c r="Q751" s="398"/>
    </row>
    <row r="752" spans="4:31" ht="23.1" customHeight="1">
      <c r="D752" s="398"/>
      <c r="E752" s="398"/>
      <c r="F752" s="19"/>
      <c r="G752" s="399"/>
      <c r="H752" s="400"/>
      <c r="I752" s="401"/>
      <c r="J752" s="400"/>
      <c r="K752" s="400"/>
      <c r="L752" s="401"/>
      <c r="M752" s="400"/>
      <c r="N752" s="401"/>
      <c r="O752" s="400"/>
      <c r="P752" s="400"/>
      <c r="Q752" s="398"/>
    </row>
    <row r="753" spans="1:31" ht="23.1" customHeight="1">
      <c r="D753" s="398"/>
      <c r="E753" s="398"/>
      <c r="F753" s="19"/>
      <c r="G753" s="399"/>
      <c r="H753" s="400"/>
      <c r="I753" s="401"/>
      <c r="J753" s="400"/>
      <c r="K753" s="400"/>
      <c r="L753" s="401"/>
      <c r="M753" s="400"/>
      <c r="N753" s="401"/>
      <c r="O753" s="400"/>
      <c r="P753" s="400"/>
      <c r="Q753" s="398"/>
    </row>
    <row r="754" spans="1:31" ht="23.1" customHeight="1">
      <c r="D754" s="398"/>
      <c r="E754" s="398"/>
      <c r="F754" s="19"/>
      <c r="G754" s="399"/>
      <c r="H754" s="400"/>
      <c r="I754" s="401"/>
      <c r="J754" s="400"/>
      <c r="K754" s="400"/>
      <c r="L754" s="401"/>
      <c r="M754" s="400"/>
      <c r="N754" s="401"/>
      <c r="O754" s="400"/>
      <c r="P754" s="400"/>
      <c r="Q754" s="398"/>
    </row>
    <row r="755" spans="1:31" ht="23.1" customHeight="1">
      <c r="D755" s="398"/>
      <c r="E755" s="398"/>
      <c r="F755" s="19"/>
      <c r="G755" s="399"/>
      <c r="H755" s="400"/>
      <c r="I755" s="401"/>
      <c r="J755" s="400"/>
      <c r="K755" s="400"/>
      <c r="L755" s="401"/>
      <c r="M755" s="400"/>
      <c r="N755" s="401"/>
      <c r="O755" s="400"/>
      <c r="P755" s="400"/>
      <c r="Q755" s="398"/>
    </row>
    <row r="756" spans="1:31" ht="23.1" customHeight="1">
      <c r="D756" s="398"/>
      <c r="E756" s="398"/>
      <c r="F756" s="19"/>
      <c r="G756" s="399"/>
      <c r="H756" s="400"/>
      <c r="I756" s="401"/>
      <c r="J756" s="400"/>
      <c r="K756" s="400"/>
      <c r="L756" s="401"/>
      <c r="M756" s="400"/>
      <c r="N756" s="401"/>
      <c r="O756" s="400"/>
      <c r="P756" s="400"/>
      <c r="Q756" s="398"/>
    </row>
    <row r="757" spans="1:31" ht="23.1" customHeight="1">
      <c r="B757" s="390" t="s">
        <v>1597</v>
      </c>
      <c r="D757" s="398" t="s">
        <v>1598</v>
      </c>
      <c r="E757" s="398"/>
      <c r="F757" s="19"/>
      <c r="G757" s="399"/>
      <c r="H757" s="400"/>
      <c r="I757" s="401"/>
      <c r="J757" s="400"/>
      <c r="K757" s="400"/>
      <c r="L757" s="401"/>
      <c r="M757" s="400"/>
      <c r="N757" s="401"/>
      <c r="O757" s="400"/>
      <c r="P757" s="400"/>
      <c r="Q757" s="398"/>
    </row>
    <row r="758" spans="1:31" ht="23.1" customHeight="1">
      <c r="B758" s="390" t="s">
        <v>982</v>
      </c>
      <c r="D758" s="395" t="s">
        <v>2090</v>
      </c>
      <c r="E758" s="396"/>
      <c r="F758" s="396"/>
      <c r="G758" s="396"/>
      <c r="H758" s="396"/>
      <c r="I758" s="396"/>
      <c r="J758" s="396"/>
      <c r="K758" s="396"/>
      <c r="L758" s="396"/>
      <c r="M758" s="396"/>
      <c r="N758" s="396"/>
      <c r="O758" s="396"/>
      <c r="P758" s="396"/>
      <c r="Q758" s="397"/>
    </row>
    <row r="759" spans="1:31" ht="23.1" customHeight="1">
      <c r="A759" s="390" t="s">
        <v>837</v>
      </c>
      <c r="B759" s="390" t="s">
        <v>2068</v>
      </c>
      <c r="C759" s="390" t="s">
        <v>530</v>
      </c>
      <c r="D759" s="398" t="s">
        <v>531</v>
      </c>
      <c r="E759" s="398" t="s">
        <v>532</v>
      </c>
      <c r="F759" s="19" t="s">
        <v>258</v>
      </c>
      <c r="G759" s="399">
        <v>133</v>
      </c>
      <c r="H759" s="400"/>
      <c r="I759" s="401"/>
      <c r="J759" s="400"/>
      <c r="K759" s="400"/>
      <c r="L759" s="401"/>
      <c r="M759" s="400"/>
      <c r="N759" s="401"/>
      <c r="O759" s="400"/>
      <c r="P759" s="400"/>
      <c r="Q759" s="398"/>
    </row>
    <row r="760" spans="1:31" ht="23.1" customHeight="1">
      <c r="A760" s="390" t="s">
        <v>838</v>
      </c>
      <c r="B760" s="390" t="s">
        <v>2068</v>
      </c>
      <c r="C760" s="390" t="s">
        <v>530</v>
      </c>
      <c r="D760" s="398" t="s">
        <v>536</v>
      </c>
      <c r="E760" s="398" t="s">
        <v>537</v>
      </c>
      <c r="F760" s="19" t="s">
        <v>258</v>
      </c>
      <c r="G760" s="399">
        <v>12</v>
      </c>
      <c r="H760" s="400"/>
      <c r="I760" s="401"/>
      <c r="J760" s="400"/>
      <c r="K760" s="400"/>
      <c r="L760" s="401"/>
      <c r="M760" s="400"/>
      <c r="N760" s="401"/>
      <c r="O760" s="400"/>
      <c r="P760" s="400"/>
      <c r="Q760" s="398"/>
    </row>
    <row r="761" spans="1:31" ht="23.1" customHeight="1">
      <c r="A761" s="390" t="s">
        <v>840</v>
      </c>
      <c r="B761" s="390" t="s">
        <v>2068</v>
      </c>
      <c r="C761" s="390" t="s">
        <v>530</v>
      </c>
      <c r="D761" s="398" t="s">
        <v>538</v>
      </c>
      <c r="E761" s="398" t="s">
        <v>539</v>
      </c>
      <c r="F761" s="19" t="s">
        <v>258</v>
      </c>
      <c r="G761" s="399">
        <v>108</v>
      </c>
      <c r="H761" s="400"/>
      <c r="I761" s="401"/>
      <c r="J761" s="400"/>
      <c r="K761" s="400"/>
      <c r="L761" s="401"/>
      <c r="M761" s="400"/>
      <c r="N761" s="401"/>
      <c r="O761" s="400"/>
      <c r="P761" s="400"/>
      <c r="Q761" s="398"/>
    </row>
    <row r="762" spans="1:31" ht="23.1" customHeight="1">
      <c r="A762" s="390" t="s">
        <v>841</v>
      </c>
      <c r="B762" s="390" t="s">
        <v>2068</v>
      </c>
      <c r="C762" s="390" t="s">
        <v>530</v>
      </c>
      <c r="D762" s="398" t="s">
        <v>540</v>
      </c>
      <c r="E762" s="398" t="s">
        <v>541</v>
      </c>
      <c r="F762" s="19" t="s">
        <v>258</v>
      </c>
      <c r="G762" s="399">
        <v>3</v>
      </c>
      <c r="H762" s="400"/>
      <c r="I762" s="401"/>
      <c r="J762" s="400"/>
      <c r="K762" s="400"/>
      <c r="L762" s="401"/>
      <c r="M762" s="400"/>
      <c r="N762" s="401"/>
      <c r="O762" s="400"/>
      <c r="P762" s="400"/>
      <c r="Q762" s="398"/>
    </row>
    <row r="763" spans="1:31" ht="23.1" customHeight="1">
      <c r="A763" s="390" t="s">
        <v>842</v>
      </c>
      <c r="B763" s="390" t="s">
        <v>2068</v>
      </c>
      <c r="C763" s="390" t="s">
        <v>530</v>
      </c>
      <c r="D763" s="398" t="s">
        <v>542</v>
      </c>
      <c r="E763" s="398" t="s">
        <v>543</v>
      </c>
      <c r="F763" s="19" t="s">
        <v>258</v>
      </c>
      <c r="G763" s="399">
        <v>15</v>
      </c>
      <c r="H763" s="400"/>
      <c r="I763" s="401"/>
      <c r="J763" s="400"/>
      <c r="K763" s="400"/>
      <c r="L763" s="401"/>
      <c r="M763" s="400"/>
      <c r="N763" s="401"/>
      <c r="O763" s="400"/>
      <c r="P763" s="400"/>
      <c r="Q763" s="398"/>
    </row>
    <row r="764" spans="1:31" ht="23.1" customHeight="1">
      <c r="A764" s="390" t="s">
        <v>843</v>
      </c>
      <c r="B764" s="390" t="s">
        <v>2068</v>
      </c>
      <c r="C764" s="390" t="s">
        <v>530</v>
      </c>
      <c r="D764" s="398" t="s">
        <v>544</v>
      </c>
      <c r="E764" s="398" t="s">
        <v>545</v>
      </c>
      <c r="F764" s="19" t="s">
        <v>258</v>
      </c>
      <c r="G764" s="399">
        <v>4</v>
      </c>
      <c r="H764" s="400"/>
      <c r="I764" s="401"/>
      <c r="J764" s="400"/>
      <c r="K764" s="400"/>
      <c r="L764" s="401"/>
      <c r="M764" s="400"/>
      <c r="N764" s="401"/>
      <c r="O764" s="400"/>
      <c r="P764" s="400"/>
      <c r="Q764" s="398"/>
    </row>
    <row r="765" spans="1:31" ht="23.1" customHeight="1">
      <c r="A765" s="390" t="s">
        <v>862</v>
      </c>
      <c r="B765" s="390" t="s">
        <v>2068</v>
      </c>
      <c r="C765" s="390" t="s">
        <v>530</v>
      </c>
      <c r="D765" s="398" t="s">
        <v>574</v>
      </c>
      <c r="E765" s="398" t="s">
        <v>575</v>
      </c>
      <c r="F765" s="19" t="s">
        <v>258</v>
      </c>
      <c r="G765" s="399">
        <v>7</v>
      </c>
      <c r="H765" s="400"/>
      <c r="I765" s="401"/>
      <c r="J765" s="400"/>
      <c r="K765" s="400"/>
      <c r="L765" s="401"/>
      <c r="M765" s="400"/>
      <c r="N765" s="401"/>
      <c r="O765" s="400"/>
      <c r="P765" s="400"/>
      <c r="Q765" s="398"/>
    </row>
    <row r="766" spans="1:31" ht="23.1" customHeight="1">
      <c r="A766" s="390" t="s">
        <v>889</v>
      </c>
      <c r="B766" s="390" t="s">
        <v>2068</v>
      </c>
      <c r="C766" s="390" t="s">
        <v>637</v>
      </c>
      <c r="D766" s="398" t="s">
        <v>2295</v>
      </c>
      <c r="E766" s="398" t="s">
        <v>634</v>
      </c>
      <c r="F766" s="19" t="s">
        <v>567</v>
      </c>
      <c r="G766" s="399">
        <v>1</v>
      </c>
      <c r="H766" s="400"/>
      <c r="I766" s="401"/>
      <c r="J766" s="400"/>
      <c r="K766" s="400"/>
      <c r="L766" s="401"/>
      <c r="M766" s="400"/>
      <c r="N766" s="401"/>
      <c r="O766" s="400"/>
      <c r="P766" s="400"/>
      <c r="Q766" s="398"/>
    </row>
    <row r="767" spans="1:31" ht="23.1" customHeight="1">
      <c r="D767" s="398"/>
      <c r="E767" s="398"/>
      <c r="F767" s="19"/>
      <c r="G767" s="399"/>
      <c r="H767" s="400"/>
      <c r="I767" s="401"/>
      <c r="J767" s="400"/>
      <c r="K767" s="400"/>
      <c r="L767" s="401"/>
      <c r="M767" s="400"/>
      <c r="N767" s="401"/>
      <c r="O767" s="400"/>
      <c r="P767" s="400"/>
      <c r="Q767" s="398"/>
      <c r="AE767" s="393">
        <f>TRUNC(SUM(AE758:AE766))</f>
        <v>0</v>
      </c>
    </row>
    <row r="768" spans="1:31" ht="23.1" customHeight="1">
      <c r="D768" s="398"/>
      <c r="E768" s="398"/>
      <c r="F768" s="19"/>
      <c r="G768" s="399"/>
      <c r="H768" s="400"/>
      <c r="I768" s="401"/>
      <c r="J768" s="400"/>
      <c r="K768" s="400"/>
      <c r="L768" s="401"/>
      <c r="M768" s="400"/>
      <c r="N768" s="401"/>
      <c r="O768" s="400"/>
      <c r="P768" s="400"/>
      <c r="Q768" s="398"/>
    </row>
    <row r="769" spans="2:17" ht="23.1" customHeight="1">
      <c r="D769" s="398"/>
      <c r="E769" s="398"/>
      <c r="F769" s="19"/>
      <c r="G769" s="399"/>
      <c r="H769" s="400"/>
      <c r="I769" s="401"/>
      <c r="J769" s="400"/>
      <c r="K769" s="400"/>
      <c r="L769" s="401"/>
      <c r="M769" s="400"/>
      <c r="N769" s="401"/>
      <c r="O769" s="400"/>
      <c r="P769" s="400"/>
      <c r="Q769" s="398"/>
    </row>
    <row r="770" spans="2:17" ht="23.1" customHeight="1">
      <c r="D770" s="398"/>
      <c r="E770" s="398"/>
      <c r="F770" s="19"/>
      <c r="G770" s="399"/>
      <c r="H770" s="400"/>
      <c r="I770" s="401"/>
      <c r="J770" s="400"/>
      <c r="K770" s="400"/>
      <c r="L770" s="401"/>
      <c r="M770" s="400"/>
      <c r="N770" s="401"/>
      <c r="O770" s="400"/>
      <c r="P770" s="400"/>
      <c r="Q770" s="398"/>
    </row>
    <row r="771" spans="2:17" ht="23.1" customHeight="1">
      <c r="D771" s="398"/>
      <c r="E771" s="398"/>
      <c r="F771" s="19"/>
      <c r="G771" s="399"/>
      <c r="H771" s="400"/>
      <c r="I771" s="401"/>
      <c r="J771" s="400"/>
      <c r="K771" s="400"/>
      <c r="L771" s="401"/>
      <c r="M771" s="400"/>
      <c r="N771" s="401"/>
      <c r="O771" s="400"/>
      <c r="P771" s="400"/>
      <c r="Q771" s="398"/>
    </row>
    <row r="772" spans="2:17" ht="23.1" customHeight="1">
      <c r="D772" s="398"/>
      <c r="E772" s="398"/>
      <c r="F772" s="19"/>
      <c r="G772" s="399"/>
      <c r="H772" s="400"/>
      <c r="I772" s="401"/>
      <c r="J772" s="400"/>
      <c r="K772" s="400"/>
      <c r="L772" s="401"/>
      <c r="M772" s="400"/>
      <c r="N772" s="401"/>
      <c r="O772" s="400"/>
      <c r="P772" s="400"/>
      <c r="Q772" s="398"/>
    </row>
    <row r="773" spans="2:17" ht="23.1" customHeight="1">
      <c r="D773" s="398"/>
      <c r="E773" s="398"/>
      <c r="F773" s="19"/>
      <c r="G773" s="399"/>
      <c r="H773" s="400"/>
      <c r="I773" s="401"/>
      <c r="J773" s="400"/>
      <c r="K773" s="400"/>
      <c r="L773" s="401"/>
      <c r="M773" s="400"/>
      <c r="N773" s="401"/>
      <c r="O773" s="400"/>
      <c r="P773" s="400"/>
      <c r="Q773" s="398"/>
    </row>
    <row r="774" spans="2:17" ht="23.1" customHeight="1">
      <c r="D774" s="398"/>
      <c r="E774" s="398"/>
      <c r="F774" s="19"/>
      <c r="G774" s="399"/>
      <c r="H774" s="400"/>
      <c r="I774" s="401"/>
      <c r="J774" s="400"/>
      <c r="K774" s="400"/>
      <c r="L774" s="401"/>
      <c r="M774" s="400"/>
      <c r="N774" s="401"/>
      <c r="O774" s="400"/>
      <c r="P774" s="400"/>
      <c r="Q774" s="398"/>
    </row>
    <row r="775" spans="2:17" ht="23.1" customHeight="1">
      <c r="D775" s="398"/>
      <c r="E775" s="398"/>
      <c r="F775" s="19"/>
      <c r="G775" s="399"/>
      <c r="H775" s="400"/>
      <c r="I775" s="401"/>
      <c r="J775" s="400"/>
      <c r="K775" s="400"/>
      <c r="L775" s="401"/>
      <c r="M775" s="400"/>
      <c r="N775" s="401"/>
      <c r="O775" s="400"/>
      <c r="P775" s="400"/>
      <c r="Q775" s="398"/>
    </row>
    <row r="776" spans="2:17" ht="23.1" customHeight="1">
      <c r="D776" s="398"/>
      <c r="E776" s="398"/>
      <c r="F776" s="19"/>
      <c r="G776" s="399"/>
      <c r="H776" s="400"/>
      <c r="I776" s="401"/>
      <c r="J776" s="400"/>
      <c r="K776" s="400"/>
      <c r="L776" s="401"/>
      <c r="M776" s="400"/>
      <c r="N776" s="401"/>
      <c r="O776" s="400"/>
      <c r="P776" s="400"/>
      <c r="Q776" s="398"/>
    </row>
    <row r="777" spans="2:17" ht="23.1" customHeight="1">
      <c r="D777" s="398"/>
      <c r="E777" s="398"/>
      <c r="F777" s="19"/>
      <c r="G777" s="399"/>
      <c r="H777" s="400"/>
      <c r="I777" s="401"/>
      <c r="J777" s="400"/>
      <c r="K777" s="400"/>
      <c r="L777" s="401"/>
      <c r="M777" s="400"/>
      <c r="N777" s="401"/>
      <c r="O777" s="400"/>
      <c r="P777" s="400"/>
      <c r="Q777" s="398"/>
    </row>
    <row r="778" spans="2:17" ht="23.1" customHeight="1">
      <c r="D778" s="398"/>
      <c r="E778" s="398"/>
      <c r="F778" s="19"/>
      <c r="G778" s="399"/>
      <c r="H778" s="400"/>
      <c r="I778" s="401"/>
      <c r="J778" s="400"/>
      <c r="K778" s="400"/>
      <c r="L778" s="401"/>
      <c r="M778" s="400"/>
      <c r="N778" s="401"/>
      <c r="O778" s="400"/>
      <c r="P778" s="400"/>
      <c r="Q778" s="398"/>
    </row>
    <row r="779" spans="2:17" ht="23.1" customHeight="1">
      <c r="D779" s="398"/>
      <c r="E779" s="398"/>
      <c r="F779" s="19"/>
      <c r="G779" s="399"/>
      <c r="H779" s="400"/>
      <c r="I779" s="401"/>
      <c r="J779" s="400"/>
      <c r="K779" s="400"/>
      <c r="L779" s="401"/>
      <c r="M779" s="400"/>
      <c r="N779" s="401"/>
      <c r="O779" s="400"/>
      <c r="P779" s="400"/>
      <c r="Q779" s="398"/>
    </row>
    <row r="780" spans="2:17" ht="23.1" customHeight="1">
      <c r="D780" s="398"/>
      <c r="E780" s="398"/>
      <c r="F780" s="19"/>
      <c r="G780" s="399"/>
      <c r="H780" s="400"/>
      <c r="I780" s="401"/>
      <c r="J780" s="400"/>
      <c r="K780" s="400"/>
      <c r="L780" s="401"/>
      <c r="M780" s="400"/>
      <c r="N780" s="401"/>
      <c r="O780" s="400"/>
      <c r="P780" s="400"/>
      <c r="Q780" s="398"/>
    </row>
    <row r="781" spans="2:17" ht="23.1" customHeight="1">
      <c r="D781" s="398"/>
      <c r="E781" s="398"/>
      <c r="F781" s="19"/>
      <c r="G781" s="399"/>
      <c r="H781" s="400"/>
      <c r="I781" s="401"/>
      <c r="J781" s="400"/>
      <c r="K781" s="400"/>
      <c r="L781" s="401"/>
      <c r="M781" s="400"/>
      <c r="N781" s="401"/>
      <c r="O781" s="400"/>
      <c r="P781" s="400"/>
      <c r="Q781" s="398"/>
    </row>
    <row r="782" spans="2:17" ht="23.1" customHeight="1">
      <c r="D782" s="398"/>
      <c r="E782" s="398"/>
      <c r="F782" s="19"/>
      <c r="G782" s="399"/>
      <c r="H782" s="400"/>
      <c r="I782" s="401"/>
      <c r="J782" s="400"/>
      <c r="K782" s="400"/>
      <c r="L782" s="401"/>
      <c r="M782" s="400"/>
      <c r="N782" s="401"/>
      <c r="O782" s="400"/>
      <c r="P782" s="400"/>
      <c r="Q782" s="398"/>
    </row>
    <row r="783" spans="2:17" ht="23.1" customHeight="1">
      <c r="B783" s="390" t="s">
        <v>1597</v>
      </c>
      <c r="D783" s="398" t="s">
        <v>1598</v>
      </c>
      <c r="E783" s="398"/>
      <c r="F783" s="19"/>
      <c r="G783" s="399"/>
      <c r="H783" s="400"/>
      <c r="I783" s="401"/>
      <c r="J783" s="400"/>
      <c r="K783" s="400"/>
      <c r="L783" s="401"/>
      <c r="M783" s="400"/>
      <c r="N783" s="401"/>
      <c r="O783" s="400"/>
      <c r="P783" s="400"/>
      <c r="Q783" s="398"/>
    </row>
  </sheetData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75" orientation="landscape" r:id="rId1"/>
  <headerFooter alignWithMargins="0"/>
  <rowBreaks count="1" manualBreakCount="1">
    <brk id="653" min="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59"/>
  <sheetViews>
    <sheetView showZeros="0" view="pageBreakPreview" zoomScaleNormal="100" zoomScaleSheetLayoutView="100" workbookViewId="0">
      <pane xSplit="2" ySplit="3" topLeftCell="C103" activePane="bottomRight" state="frozen"/>
      <selection activeCell="D14" sqref="D14"/>
      <selection pane="topRight" activeCell="D14" sqref="D14"/>
      <selection pane="bottomLeft" activeCell="D14" sqref="D14"/>
      <selection pane="bottomRight" activeCell="E122" sqref="E122"/>
    </sheetView>
  </sheetViews>
  <sheetFormatPr defaultRowHeight="23.1" customHeight="1"/>
  <cols>
    <col min="1" max="1" width="9.109375" style="13" hidden="1" customWidth="1"/>
    <col min="2" max="2" width="9.88671875" style="13" hidden="1" customWidth="1"/>
    <col min="3" max="3" width="12.77734375" style="34" customWidth="1"/>
    <col min="4" max="4" width="23.109375" style="34" customWidth="1"/>
    <col min="5" max="5" width="23.77734375" style="34" customWidth="1"/>
    <col min="6" max="6" width="4.6640625" customWidth="1"/>
    <col min="7" max="7" width="6.44140625" hidden="1" customWidth="1"/>
    <col min="8" max="9" width="11.21875" style="26" customWidth="1"/>
    <col min="10" max="10" width="5" style="26" hidden="1" customWidth="1"/>
    <col min="11" max="13" width="11.21875" style="26" customWidth="1"/>
    <col min="14" max="14" width="11.109375" style="26" customWidth="1"/>
    <col min="15" max="15" width="9.77734375" style="26" hidden="1" customWidth="1"/>
    <col min="16" max="16" width="11.21875" style="26" customWidth="1"/>
    <col min="17" max="17" width="12.21875" customWidth="1"/>
  </cols>
  <sheetData>
    <row r="1" spans="1:17" s="2" customFormat="1" ht="23.1" customHeight="1">
      <c r="A1" s="13"/>
      <c r="B1" s="13" t="s">
        <v>1595</v>
      </c>
      <c r="C1" s="350" t="s">
        <v>1122</v>
      </c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23"/>
      <c r="P1" s="23"/>
      <c r="Q1" s="13"/>
    </row>
    <row r="2" spans="1:17" s="14" customFormat="1" ht="23.1" customHeight="1">
      <c r="A2" s="343" t="s">
        <v>38</v>
      </c>
      <c r="B2" s="343" t="s">
        <v>30</v>
      </c>
      <c r="C2" s="344" t="s">
        <v>18</v>
      </c>
      <c r="D2" s="344" t="s">
        <v>45</v>
      </c>
      <c r="E2" s="344" t="s">
        <v>46</v>
      </c>
      <c r="F2" s="345" t="s">
        <v>0</v>
      </c>
      <c r="G2" s="352" t="s">
        <v>1</v>
      </c>
      <c r="H2" s="340" t="s">
        <v>25</v>
      </c>
      <c r="I2" s="340"/>
      <c r="J2" s="340" t="s">
        <v>26</v>
      </c>
      <c r="K2" s="340"/>
      <c r="L2" s="340"/>
      <c r="M2" s="340" t="s">
        <v>27</v>
      </c>
      <c r="N2" s="340"/>
      <c r="O2" s="38" t="s">
        <v>8</v>
      </c>
      <c r="P2" s="340" t="s">
        <v>37</v>
      </c>
      <c r="Q2" s="344" t="s">
        <v>29</v>
      </c>
    </row>
    <row r="3" spans="1:17" s="14" customFormat="1" ht="23.1" customHeight="1">
      <c r="A3" s="343"/>
      <c r="B3" s="343"/>
      <c r="C3" s="344"/>
      <c r="D3" s="344"/>
      <c r="E3" s="344"/>
      <c r="F3" s="345"/>
      <c r="G3" s="352"/>
      <c r="H3" s="38" t="s">
        <v>32</v>
      </c>
      <c r="I3" s="38" t="s">
        <v>33</v>
      </c>
      <c r="J3" s="38" t="s">
        <v>1</v>
      </c>
      <c r="K3" s="38" t="s">
        <v>32</v>
      </c>
      <c r="L3" s="38" t="s">
        <v>33</v>
      </c>
      <c r="M3" s="38" t="s">
        <v>34</v>
      </c>
      <c r="N3" s="38" t="s">
        <v>33</v>
      </c>
      <c r="O3" s="38" t="s">
        <v>22</v>
      </c>
      <c r="P3" s="340"/>
      <c r="Q3" s="344"/>
    </row>
    <row r="4" spans="1:17" s="2" customFormat="1" ht="23.1" customHeight="1">
      <c r="A4" s="13" t="s">
        <v>1123</v>
      </c>
      <c r="B4" s="13" t="s">
        <v>1124</v>
      </c>
      <c r="C4" s="3" t="s">
        <v>1125</v>
      </c>
      <c r="D4" s="12" t="s">
        <v>1126</v>
      </c>
      <c r="E4" s="12" t="s">
        <v>1127</v>
      </c>
      <c r="F4" s="19" t="s">
        <v>1128</v>
      </c>
      <c r="G4" s="6"/>
      <c r="H4" s="25">
        <f>일위대가!I6</f>
        <v>0</v>
      </c>
      <c r="I4" s="25">
        <f t="shared" ref="I4:I35" si="0">H4</f>
        <v>0</v>
      </c>
      <c r="J4" s="25"/>
      <c r="K4" s="25">
        <f>일위대가!L6</f>
        <v>34413</v>
      </c>
      <c r="L4" s="25">
        <f t="shared" ref="L4:L35" si="1">K4</f>
        <v>34413</v>
      </c>
      <c r="M4" s="25">
        <f>일위대가!N6</f>
        <v>0</v>
      </c>
      <c r="N4" s="25">
        <f t="shared" ref="N4:N35" si="2">M4</f>
        <v>0</v>
      </c>
      <c r="O4" s="25">
        <f t="shared" ref="O4:O35" si="3">IF((H4+K4+M4)=0, "", (H4+K4+M4))</f>
        <v>34413</v>
      </c>
      <c r="P4" s="25">
        <f t="shared" ref="P4:P35" si="4">SUM(I4,L4,N4)</f>
        <v>34413</v>
      </c>
      <c r="Q4" s="12" t="s">
        <v>36</v>
      </c>
    </row>
    <row r="5" spans="1:17" s="2" customFormat="1" ht="23.1" customHeight="1">
      <c r="A5" s="13" t="s">
        <v>1129</v>
      </c>
      <c r="B5" s="13" t="s">
        <v>1130</v>
      </c>
      <c r="C5" s="3" t="s">
        <v>1131</v>
      </c>
      <c r="D5" s="12" t="s">
        <v>1132</v>
      </c>
      <c r="E5" s="12" t="s">
        <v>1127</v>
      </c>
      <c r="F5" s="19" t="s">
        <v>1128</v>
      </c>
      <c r="G5" s="6"/>
      <c r="H5" s="25">
        <f>일위대가!I10</f>
        <v>0</v>
      </c>
      <c r="I5" s="25">
        <f t="shared" si="0"/>
        <v>0</v>
      </c>
      <c r="J5" s="25"/>
      <c r="K5" s="25">
        <f>일위대가!L10</f>
        <v>18927</v>
      </c>
      <c r="L5" s="25">
        <f t="shared" si="1"/>
        <v>18927</v>
      </c>
      <c r="M5" s="25">
        <f>일위대가!N10</f>
        <v>0</v>
      </c>
      <c r="N5" s="25">
        <f t="shared" si="2"/>
        <v>0</v>
      </c>
      <c r="O5" s="25">
        <f t="shared" si="3"/>
        <v>18927</v>
      </c>
      <c r="P5" s="25">
        <f t="shared" si="4"/>
        <v>18927</v>
      </c>
      <c r="Q5" s="12" t="s">
        <v>2</v>
      </c>
    </row>
    <row r="6" spans="1:17" s="2" customFormat="1" ht="23.1" customHeight="1">
      <c r="A6" s="13" t="s">
        <v>1133</v>
      </c>
      <c r="B6" s="13" t="s">
        <v>1134</v>
      </c>
      <c r="C6" s="3" t="s">
        <v>1135</v>
      </c>
      <c r="D6" s="12" t="s">
        <v>1136</v>
      </c>
      <c r="E6" s="12" t="s">
        <v>1137</v>
      </c>
      <c r="F6" s="19" t="s">
        <v>654</v>
      </c>
      <c r="G6" s="6"/>
      <c r="H6" s="25">
        <f>일위대가!I15</f>
        <v>435</v>
      </c>
      <c r="I6" s="25">
        <f t="shared" si="0"/>
        <v>435</v>
      </c>
      <c r="J6" s="25"/>
      <c r="K6" s="25">
        <f>일위대가!L15</f>
        <v>4642</v>
      </c>
      <c r="L6" s="25">
        <f t="shared" si="1"/>
        <v>4642</v>
      </c>
      <c r="M6" s="25">
        <f>일위대가!N15</f>
        <v>546</v>
      </c>
      <c r="N6" s="25">
        <f t="shared" si="2"/>
        <v>546</v>
      </c>
      <c r="O6" s="25">
        <f t="shared" si="3"/>
        <v>5623</v>
      </c>
      <c r="P6" s="25">
        <f t="shared" si="4"/>
        <v>5623</v>
      </c>
      <c r="Q6" s="12"/>
    </row>
    <row r="7" spans="1:17" s="2" customFormat="1" ht="23.1" customHeight="1">
      <c r="A7" s="13" t="s">
        <v>1138</v>
      </c>
      <c r="B7" s="13" t="s">
        <v>1139</v>
      </c>
      <c r="C7" s="3" t="s">
        <v>1140</v>
      </c>
      <c r="D7" s="12" t="s">
        <v>1141</v>
      </c>
      <c r="E7" s="12" t="s">
        <v>1137</v>
      </c>
      <c r="F7" s="19" t="s">
        <v>654</v>
      </c>
      <c r="G7" s="6"/>
      <c r="H7" s="25">
        <f>일위대가!I20</f>
        <v>435</v>
      </c>
      <c r="I7" s="25">
        <f t="shared" si="0"/>
        <v>435</v>
      </c>
      <c r="J7" s="25"/>
      <c r="K7" s="25">
        <f>일위대가!L20</f>
        <v>3094</v>
      </c>
      <c r="L7" s="25">
        <f t="shared" si="1"/>
        <v>3094</v>
      </c>
      <c r="M7" s="25">
        <f>일위대가!N20</f>
        <v>546</v>
      </c>
      <c r="N7" s="25">
        <f t="shared" si="2"/>
        <v>546</v>
      </c>
      <c r="O7" s="25">
        <f t="shared" si="3"/>
        <v>4075</v>
      </c>
      <c r="P7" s="25">
        <f t="shared" si="4"/>
        <v>4075</v>
      </c>
      <c r="Q7" s="12"/>
    </row>
    <row r="8" spans="1:17" s="2" customFormat="1" ht="23.1" customHeight="1">
      <c r="A8" s="13" t="s">
        <v>1142</v>
      </c>
      <c r="B8" s="13" t="s">
        <v>1143</v>
      </c>
      <c r="C8" s="3" t="s">
        <v>1144</v>
      </c>
      <c r="D8" s="12" t="s">
        <v>432</v>
      </c>
      <c r="E8" s="12" t="s">
        <v>433</v>
      </c>
      <c r="F8" s="19" t="s">
        <v>1145</v>
      </c>
      <c r="G8" s="6"/>
      <c r="H8" s="25">
        <f>일위대가!I27</f>
        <v>97</v>
      </c>
      <c r="I8" s="25">
        <f t="shared" si="0"/>
        <v>97</v>
      </c>
      <c r="J8" s="25"/>
      <c r="K8" s="25">
        <f>일위대가!L27</f>
        <v>324</v>
      </c>
      <c r="L8" s="25">
        <f t="shared" si="1"/>
        <v>324</v>
      </c>
      <c r="M8" s="25">
        <f>일위대가!N27</f>
        <v>0</v>
      </c>
      <c r="N8" s="25">
        <f t="shared" si="2"/>
        <v>0</v>
      </c>
      <c r="O8" s="25">
        <f t="shared" si="3"/>
        <v>421</v>
      </c>
      <c r="P8" s="25">
        <f t="shared" si="4"/>
        <v>421</v>
      </c>
      <c r="Q8" s="12"/>
    </row>
    <row r="9" spans="1:17" s="2" customFormat="1" ht="23.1" customHeight="1">
      <c r="A9" s="13" t="s">
        <v>1146</v>
      </c>
      <c r="B9" s="13" t="s">
        <v>1147</v>
      </c>
      <c r="C9" s="3" t="s">
        <v>1148</v>
      </c>
      <c r="D9" s="12" t="s">
        <v>1149</v>
      </c>
      <c r="E9" s="12" t="s">
        <v>1150</v>
      </c>
      <c r="F9" s="19" t="s">
        <v>1128</v>
      </c>
      <c r="G9" s="6"/>
      <c r="H9" s="25">
        <f>일위대가!I31</f>
        <v>0</v>
      </c>
      <c r="I9" s="25">
        <f t="shared" si="0"/>
        <v>0</v>
      </c>
      <c r="J9" s="25"/>
      <c r="K9" s="25">
        <f>일위대가!L31</f>
        <v>34413</v>
      </c>
      <c r="L9" s="25">
        <f t="shared" si="1"/>
        <v>34413</v>
      </c>
      <c r="M9" s="25">
        <f>일위대가!N31</f>
        <v>0</v>
      </c>
      <c r="N9" s="25">
        <f t="shared" si="2"/>
        <v>0</v>
      </c>
      <c r="O9" s="25">
        <f t="shared" si="3"/>
        <v>34413</v>
      </c>
      <c r="P9" s="25">
        <f t="shared" si="4"/>
        <v>34413</v>
      </c>
      <c r="Q9" s="12"/>
    </row>
    <row r="10" spans="1:17" s="2" customFormat="1" ht="23.1" customHeight="1">
      <c r="A10" s="13" t="s">
        <v>1151</v>
      </c>
      <c r="B10" s="13" t="s">
        <v>1152</v>
      </c>
      <c r="C10" s="3" t="s">
        <v>1153</v>
      </c>
      <c r="D10" s="12" t="s">
        <v>1154</v>
      </c>
      <c r="E10" s="12" t="s">
        <v>1155</v>
      </c>
      <c r="F10" s="19" t="s">
        <v>654</v>
      </c>
      <c r="G10" s="6"/>
      <c r="H10" s="25">
        <f>일위대가!I36</f>
        <v>92</v>
      </c>
      <c r="I10" s="25">
        <f t="shared" si="0"/>
        <v>92</v>
      </c>
      <c r="J10" s="25"/>
      <c r="K10" s="25">
        <f>일위대가!L36</f>
        <v>3097</v>
      </c>
      <c r="L10" s="25">
        <f t="shared" si="1"/>
        <v>3097</v>
      </c>
      <c r="M10" s="25">
        <f>일위대가!N36</f>
        <v>0</v>
      </c>
      <c r="N10" s="25">
        <f t="shared" si="2"/>
        <v>0</v>
      </c>
      <c r="O10" s="25">
        <f t="shared" si="3"/>
        <v>3189</v>
      </c>
      <c r="P10" s="25">
        <f t="shared" si="4"/>
        <v>3189</v>
      </c>
      <c r="Q10" s="12"/>
    </row>
    <row r="11" spans="1:17" s="2" customFormat="1" ht="23.1" customHeight="1">
      <c r="A11" s="13" t="s">
        <v>1156</v>
      </c>
      <c r="B11" s="13" t="s">
        <v>1157</v>
      </c>
      <c r="C11" s="3" t="s">
        <v>1158</v>
      </c>
      <c r="D11" s="12" t="s">
        <v>1159</v>
      </c>
      <c r="E11" s="12" t="s">
        <v>1160</v>
      </c>
      <c r="F11" s="19" t="s">
        <v>1161</v>
      </c>
      <c r="G11" s="6"/>
      <c r="H11" s="25">
        <f>일위대가!I56</f>
        <v>636458</v>
      </c>
      <c r="I11" s="25">
        <f t="shared" si="0"/>
        <v>636458</v>
      </c>
      <c r="J11" s="25"/>
      <c r="K11" s="25">
        <f>일위대가!L56</f>
        <v>892977</v>
      </c>
      <c r="L11" s="25">
        <f t="shared" si="1"/>
        <v>892977</v>
      </c>
      <c r="M11" s="25">
        <f>일위대가!N56</f>
        <v>53582</v>
      </c>
      <c r="N11" s="25">
        <f t="shared" si="2"/>
        <v>53582</v>
      </c>
      <c r="O11" s="25">
        <f t="shared" si="3"/>
        <v>1583017</v>
      </c>
      <c r="P11" s="25">
        <f t="shared" si="4"/>
        <v>1583017</v>
      </c>
      <c r="Q11" s="12"/>
    </row>
    <row r="12" spans="1:17" s="2" customFormat="1" ht="23.1" customHeight="1">
      <c r="A12" s="13" t="s">
        <v>1162</v>
      </c>
      <c r="B12" s="13" t="s">
        <v>1163</v>
      </c>
      <c r="C12" s="3" t="s">
        <v>1164</v>
      </c>
      <c r="D12" s="12" t="s">
        <v>1165</v>
      </c>
      <c r="E12" s="12" t="s">
        <v>1166</v>
      </c>
      <c r="F12" s="19" t="s">
        <v>1161</v>
      </c>
      <c r="G12" s="6"/>
      <c r="H12" s="25">
        <f>일위대가!I72</f>
        <v>617866</v>
      </c>
      <c r="I12" s="25">
        <f t="shared" si="0"/>
        <v>617866</v>
      </c>
      <c r="J12" s="25"/>
      <c r="K12" s="25">
        <f>일위대가!L72</f>
        <v>230562</v>
      </c>
      <c r="L12" s="25">
        <f t="shared" si="1"/>
        <v>230562</v>
      </c>
      <c r="M12" s="25">
        <f>일위대가!N72</f>
        <v>0</v>
      </c>
      <c r="N12" s="25">
        <f t="shared" si="2"/>
        <v>0</v>
      </c>
      <c r="O12" s="25">
        <f t="shared" si="3"/>
        <v>848428</v>
      </c>
      <c r="P12" s="25">
        <f t="shared" si="4"/>
        <v>848428</v>
      </c>
      <c r="Q12" s="12"/>
    </row>
    <row r="13" spans="1:17" s="2" customFormat="1" ht="23.1" customHeight="1">
      <c r="A13" s="13" t="s">
        <v>1167</v>
      </c>
      <c r="B13" s="13" t="s">
        <v>1168</v>
      </c>
      <c r="C13" s="3" t="s">
        <v>1169</v>
      </c>
      <c r="D13" s="12" t="s">
        <v>137</v>
      </c>
      <c r="E13" s="12" t="s">
        <v>138</v>
      </c>
      <c r="F13" s="19" t="s">
        <v>139</v>
      </c>
      <c r="G13" s="6"/>
      <c r="H13" s="25">
        <f>일위대가!I81</f>
        <v>30754</v>
      </c>
      <c r="I13" s="25">
        <f t="shared" si="0"/>
        <v>30754</v>
      </c>
      <c r="J13" s="25"/>
      <c r="K13" s="25">
        <f>일위대가!L81</f>
        <v>194309</v>
      </c>
      <c r="L13" s="25">
        <f t="shared" si="1"/>
        <v>194309</v>
      </c>
      <c r="M13" s="25">
        <f>일위대가!N81</f>
        <v>0</v>
      </c>
      <c r="N13" s="25">
        <f t="shared" si="2"/>
        <v>0</v>
      </c>
      <c r="O13" s="25">
        <f t="shared" si="3"/>
        <v>225063</v>
      </c>
      <c r="P13" s="25">
        <f t="shared" si="4"/>
        <v>225063</v>
      </c>
      <c r="Q13" s="12"/>
    </row>
    <row r="14" spans="1:17" s="2" customFormat="1" ht="23.1" customHeight="1">
      <c r="A14" s="13" t="s">
        <v>1170</v>
      </c>
      <c r="B14" s="13" t="s">
        <v>1171</v>
      </c>
      <c r="C14" s="3" t="s">
        <v>1172</v>
      </c>
      <c r="D14" s="12" t="s">
        <v>144</v>
      </c>
      <c r="E14" s="12" t="s">
        <v>145</v>
      </c>
      <c r="F14" s="19" t="s">
        <v>139</v>
      </c>
      <c r="G14" s="6"/>
      <c r="H14" s="25">
        <f>일위대가!I90</f>
        <v>1545</v>
      </c>
      <c r="I14" s="25">
        <f t="shared" si="0"/>
        <v>1545</v>
      </c>
      <c r="J14" s="25"/>
      <c r="K14" s="25">
        <f>일위대가!L90</f>
        <v>21894</v>
      </c>
      <c r="L14" s="25">
        <f t="shared" si="1"/>
        <v>21894</v>
      </c>
      <c r="M14" s="25">
        <f>일위대가!N90</f>
        <v>0</v>
      </c>
      <c r="N14" s="25">
        <f t="shared" si="2"/>
        <v>0</v>
      </c>
      <c r="O14" s="25">
        <f t="shared" si="3"/>
        <v>23439</v>
      </c>
      <c r="P14" s="25">
        <f t="shared" si="4"/>
        <v>23439</v>
      </c>
      <c r="Q14" s="12"/>
    </row>
    <row r="15" spans="1:17" s="2" customFormat="1" ht="23.1" customHeight="1">
      <c r="A15" s="13" t="s">
        <v>1173</v>
      </c>
      <c r="B15" s="13" t="s">
        <v>1174</v>
      </c>
      <c r="C15" s="3" t="s">
        <v>1175</v>
      </c>
      <c r="D15" s="12" t="s">
        <v>144</v>
      </c>
      <c r="E15" s="12" t="s">
        <v>150</v>
      </c>
      <c r="F15" s="19" t="s">
        <v>139</v>
      </c>
      <c r="G15" s="6"/>
      <c r="H15" s="25">
        <f>일위대가!I99</f>
        <v>2099</v>
      </c>
      <c r="I15" s="25">
        <f t="shared" si="0"/>
        <v>2099</v>
      </c>
      <c r="J15" s="25"/>
      <c r="K15" s="25">
        <f>일위대가!L99</f>
        <v>27367</v>
      </c>
      <c r="L15" s="25">
        <f t="shared" si="1"/>
        <v>27367</v>
      </c>
      <c r="M15" s="25">
        <f>일위대가!N99</f>
        <v>0</v>
      </c>
      <c r="N15" s="25">
        <f t="shared" si="2"/>
        <v>0</v>
      </c>
      <c r="O15" s="25">
        <f t="shared" si="3"/>
        <v>29466</v>
      </c>
      <c r="P15" s="25">
        <f t="shared" si="4"/>
        <v>29466</v>
      </c>
      <c r="Q15" s="12"/>
    </row>
    <row r="16" spans="1:17" s="2" customFormat="1" ht="23.1" customHeight="1">
      <c r="A16" s="13" t="s">
        <v>1176</v>
      </c>
      <c r="B16" s="13" t="s">
        <v>1177</v>
      </c>
      <c r="C16" s="3" t="s">
        <v>1178</v>
      </c>
      <c r="D16" s="12" t="s">
        <v>144</v>
      </c>
      <c r="E16" s="12" t="s">
        <v>152</v>
      </c>
      <c r="F16" s="19" t="s">
        <v>139</v>
      </c>
      <c r="G16" s="6"/>
      <c r="H16" s="25">
        <f>일위대가!I108</f>
        <v>2649</v>
      </c>
      <c r="I16" s="25">
        <f t="shared" si="0"/>
        <v>2649</v>
      </c>
      <c r="J16" s="25"/>
      <c r="K16" s="25">
        <f>일위대가!L108</f>
        <v>35577</v>
      </c>
      <c r="L16" s="25">
        <f t="shared" si="1"/>
        <v>35577</v>
      </c>
      <c r="M16" s="25">
        <f>일위대가!N108</f>
        <v>0</v>
      </c>
      <c r="N16" s="25">
        <f t="shared" si="2"/>
        <v>0</v>
      </c>
      <c r="O16" s="25">
        <f t="shared" si="3"/>
        <v>38226</v>
      </c>
      <c r="P16" s="25">
        <f t="shared" si="4"/>
        <v>38226</v>
      </c>
      <c r="Q16" s="12"/>
    </row>
    <row r="17" spans="1:17" s="2" customFormat="1" ht="23.1" customHeight="1">
      <c r="A17" s="13" t="s">
        <v>1179</v>
      </c>
      <c r="B17" s="13" t="s">
        <v>1180</v>
      </c>
      <c r="C17" s="3" t="s">
        <v>1181</v>
      </c>
      <c r="D17" s="12" t="s">
        <v>144</v>
      </c>
      <c r="E17" s="12" t="s">
        <v>154</v>
      </c>
      <c r="F17" s="19" t="s">
        <v>139</v>
      </c>
      <c r="G17" s="6"/>
      <c r="H17" s="25">
        <f>일위대가!I117</f>
        <v>3911</v>
      </c>
      <c r="I17" s="25">
        <f t="shared" si="0"/>
        <v>3911</v>
      </c>
      <c r="J17" s="25"/>
      <c r="K17" s="25">
        <f>일위대가!L117</f>
        <v>51998</v>
      </c>
      <c r="L17" s="25">
        <f t="shared" si="1"/>
        <v>51998</v>
      </c>
      <c r="M17" s="25">
        <f>일위대가!N117</f>
        <v>0</v>
      </c>
      <c r="N17" s="25">
        <f t="shared" si="2"/>
        <v>0</v>
      </c>
      <c r="O17" s="25">
        <f t="shared" si="3"/>
        <v>55909</v>
      </c>
      <c r="P17" s="25">
        <f t="shared" si="4"/>
        <v>55909</v>
      </c>
      <c r="Q17" s="12"/>
    </row>
    <row r="18" spans="1:17" s="2" customFormat="1" ht="23.1" customHeight="1">
      <c r="A18" s="13" t="s">
        <v>1182</v>
      </c>
      <c r="B18" s="13" t="s">
        <v>1183</v>
      </c>
      <c r="C18" s="3" t="s">
        <v>1184</v>
      </c>
      <c r="D18" s="12" t="s">
        <v>156</v>
      </c>
      <c r="E18" s="12" t="s">
        <v>157</v>
      </c>
      <c r="F18" s="19" t="s">
        <v>1185</v>
      </c>
      <c r="G18" s="6"/>
      <c r="H18" s="25">
        <f>일위대가!I126</f>
        <v>586</v>
      </c>
      <c r="I18" s="25">
        <f t="shared" si="0"/>
        <v>586</v>
      </c>
      <c r="J18" s="25"/>
      <c r="K18" s="25">
        <f>일위대가!L126</f>
        <v>10947</v>
      </c>
      <c r="L18" s="25">
        <f t="shared" si="1"/>
        <v>10947</v>
      </c>
      <c r="M18" s="25">
        <f>일위대가!N126</f>
        <v>0</v>
      </c>
      <c r="N18" s="25">
        <f t="shared" si="2"/>
        <v>0</v>
      </c>
      <c r="O18" s="25">
        <f t="shared" si="3"/>
        <v>11533</v>
      </c>
      <c r="P18" s="25">
        <f t="shared" si="4"/>
        <v>11533</v>
      </c>
      <c r="Q18" s="12"/>
    </row>
    <row r="19" spans="1:17" s="2" customFormat="1" ht="23.1" customHeight="1">
      <c r="A19" s="13" t="s">
        <v>1186</v>
      </c>
      <c r="B19" s="13" t="s">
        <v>1187</v>
      </c>
      <c r="C19" s="3" t="s">
        <v>1188</v>
      </c>
      <c r="D19" s="12" t="s">
        <v>156</v>
      </c>
      <c r="E19" s="12" t="s">
        <v>161</v>
      </c>
      <c r="F19" s="19" t="s">
        <v>1185</v>
      </c>
      <c r="G19" s="6"/>
      <c r="H19" s="25">
        <f>일위대가!I135</f>
        <v>781</v>
      </c>
      <c r="I19" s="25">
        <f t="shared" si="0"/>
        <v>781</v>
      </c>
      <c r="J19" s="25"/>
      <c r="K19" s="25">
        <f>일위대가!L135</f>
        <v>13136</v>
      </c>
      <c r="L19" s="25">
        <f t="shared" si="1"/>
        <v>13136</v>
      </c>
      <c r="M19" s="25">
        <f>일위대가!N135</f>
        <v>0</v>
      </c>
      <c r="N19" s="25">
        <f t="shared" si="2"/>
        <v>0</v>
      </c>
      <c r="O19" s="25">
        <f t="shared" si="3"/>
        <v>13917</v>
      </c>
      <c r="P19" s="25">
        <f t="shared" si="4"/>
        <v>13917</v>
      </c>
      <c r="Q19" s="12"/>
    </row>
    <row r="20" spans="1:17" s="2" customFormat="1" ht="23.1" customHeight="1">
      <c r="A20" s="13" t="s">
        <v>1189</v>
      </c>
      <c r="B20" s="13" t="s">
        <v>1190</v>
      </c>
      <c r="C20" s="3" t="s">
        <v>1191</v>
      </c>
      <c r="D20" s="12" t="s">
        <v>156</v>
      </c>
      <c r="E20" s="12" t="s">
        <v>163</v>
      </c>
      <c r="F20" s="19" t="s">
        <v>1185</v>
      </c>
      <c r="G20" s="6"/>
      <c r="H20" s="25">
        <f>일위대가!I144</f>
        <v>1054</v>
      </c>
      <c r="I20" s="25">
        <f t="shared" si="0"/>
        <v>1054</v>
      </c>
      <c r="J20" s="25"/>
      <c r="K20" s="25">
        <f>일위대가!L144</f>
        <v>17515</v>
      </c>
      <c r="L20" s="25">
        <f t="shared" si="1"/>
        <v>17515</v>
      </c>
      <c r="M20" s="25">
        <f>일위대가!N144</f>
        <v>0</v>
      </c>
      <c r="N20" s="25">
        <f t="shared" si="2"/>
        <v>0</v>
      </c>
      <c r="O20" s="25">
        <f t="shared" si="3"/>
        <v>18569</v>
      </c>
      <c r="P20" s="25">
        <f t="shared" si="4"/>
        <v>18569</v>
      </c>
      <c r="Q20" s="12"/>
    </row>
    <row r="21" spans="1:17" s="2" customFormat="1" ht="23.1" customHeight="1">
      <c r="A21" s="13" t="s">
        <v>1192</v>
      </c>
      <c r="B21" s="13" t="s">
        <v>1193</v>
      </c>
      <c r="C21" s="3" t="s">
        <v>1194</v>
      </c>
      <c r="D21" s="12" t="s">
        <v>165</v>
      </c>
      <c r="E21" s="12" t="s">
        <v>1195</v>
      </c>
      <c r="F21" s="19" t="s">
        <v>139</v>
      </c>
      <c r="G21" s="6"/>
      <c r="H21" s="25">
        <f>일위대가!I154</f>
        <v>630</v>
      </c>
      <c r="I21" s="25">
        <f t="shared" si="0"/>
        <v>630</v>
      </c>
      <c r="J21" s="25"/>
      <c r="K21" s="25">
        <f>일위대가!L154</f>
        <v>7348</v>
      </c>
      <c r="L21" s="25">
        <f t="shared" si="1"/>
        <v>7348</v>
      </c>
      <c r="M21" s="25">
        <f>일위대가!N154</f>
        <v>0</v>
      </c>
      <c r="N21" s="25">
        <f t="shared" si="2"/>
        <v>0</v>
      </c>
      <c r="O21" s="25">
        <f t="shared" si="3"/>
        <v>7978</v>
      </c>
      <c r="P21" s="25">
        <f t="shared" si="4"/>
        <v>7978</v>
      </c>
      <c r="Q21" s="12"/>
    </row>
    <row r="22" spans="1:17" s="2" customFormat="1" ht="23.1" customHeight="1">
      <c r="A22" s="13" t="s">
        <v>1196</v>
      </c>
      <c r="B22" s="13" t="s">
        <v>1197</v>
      </c>
      <c r="C22" s="3" t="s">
        <v>1198</v>
      </c>
      <c r="D22" s="12" t="s">
        <v>165</v>
      </c>
      <c r="E22" s="12" t="s">
        <v>1199</v>
      </c>
      <c r="F22" s="19" t="s">
        <v>139</v>
      </c>
      <c r="G22" s="6"/>
      <c r="H22" s="25">
        <f>일위대가!I164</f>
        <v>896</v>
      </c>
      <c r="I22" s="25">
        <f t="shared" si="0"/>
        <v>896</v>
      </c>
      <c r="J22" s="25"/>
      <c r="K22" s="25">
        <f>일위대가!L164</f>
        <v>9002</v>
      </c>
      <c r="L22" s="25">
        <f t="shared" si="1"/>
        <v>9002</v>
      </c>
      <c r="M22" s="25">
        <f>일위대가!N164</f>
        <v>0</v>
      </c>
      <c r="N22" s="25">
        <f t="shared" si="2"/>
        <v>0</v>
      </c>
      <c r="O22" s="25">
        <f t="shared" si="3"/>
        <v>9898</v>
      </c>
      <c r="P22" s="25">
        <f t="shared" si="4"/>
        <v>9898</v>
      </c>
      <c r="Q22" s="12"/>
    </row>
    <row r="23" spans="1:17" s="2" customFormat="1" ht="23.1" customHeight="1">
      <c r="A23" s="13" t="s">
        <v>1200</v>
      </c>
      <c r="B23" s="13" t="s">
        <v>1201</v>
      </c>
      <c r="C23" s="3" t="s">
        <v>1202</v>
      </c>
      <c r="D23" s="12" t="s">
        <v>165</v>
      </c>
      <c r="E23" s="12" t="s">
        <v>1203</v>
      </c>
      <c r="F23" s="19" t="s">
        <v>139</v>
      </c>
      <c r="G23" s="6"/>
      <c r="H23" s="25">
        <f>일위대가!I174</f>
        <v>1526</v>
      </c>
      <c r="I23" s="25">
        <f t="shared" si="0"/>
        <v>1526</v>
      </c>
      <c r="J23" s="25"/>
      <c r="K23" s="25">
        <f>일위대가!L174</f>
        <v>11280</v>
      </c>
      <c r="L23" s="25">
        <f t="shared" si="1"/>
        <v>11280</v>
      </c>
      <c r="M23" s="25">
        <f>일위대가!N174</f>
        <v>0</v>
      </c>
      <c r="N23" s="25">
        <f t="shared" si="2"/>
        <v>0</v>
      </c>
      <c r="O23" s="25">
        <f t="shared" si="3"/>
        <v>12806</v>
      </c>
      <c r="P23" s="25">
        <f t="shared" si="4"/>
        <v>12806</v>
      </c>
      <c r="Q23" s="12"/>
    </row>
    <row r="24" spans="1:17" s="2" customFormat="1" ht="23.1" customHeight="1">
      <c r="A24" s="13" t="s">
        <v>1204</v>
      </c>
      <c r="B24" s="13" t="s">
        <v>1205</v>
      </c>
      <c r="C24" s="3" t="s">
        <v>1206</v>
      </c>
      <c r="D24" s="12" t="s">
        <v>165</v>
      </c>
      <c r="E24" s="12" t="s">
        <v>1207</v>
      </c>
      <c r="F24" s="19" t="s">
        <v>139</v>
      </c>
      <c r="G24" s="6"/>
      <c r="H24" s="25">
        <f>일위대가!I184</f>
        <v>2643</v>
      </c>
      <c r="I24" s="25">
        <f t="shared" si="0"/>
        <v>2643</v>
      </c>
      <c r="J24" s="25"/>
      <c r="K24" s="25">
        <f>일위대가!L184</f>
        <v>16761</v>
      </c>
      <c r="L24" s="25">
        <f t="shared" si="1"/>
        <v>16761</v>
      </c>
      <c r="M24" s="25">
        <f>일위대가!N184</f>
        <v>0</v>
      </c>
      <c r="N24" s="25">
        <f t="shared" si="2"/>
        <v>0</v>
      </c>
      <c r="O24" s="25">
        <f t="shared" si="3"/>
        <v>19404</v>
      </c>
      <c r="P24" s="25">
        <f t="shared" si="4"/>
        <v>19404</v>
      </c>
      <c r="Q24" s="12"/>
    </row>
    <row r="25" spans="1:17" s="2" customFormat="1" ht="23.1" customHeight="1">
      <c r="A25" s="13" t="s">
        <v>1208</v>
      </c>
      <c r="B25" s="13" t="s">
        <v>1209</v>
      </c>
      <c r="C25" s="3" t="s">
        <v>1210</v>
      </c>
      <c r="D25" s="12" t="s">
        <v>165</v>
      </c>
      <c r="E25" s="12" t="s">
        <v>173</v>
      </c>
      <c r="F25" s="19" t="s">
        <v>139</v>
      </c>
      <c r="G25" s="6"/>
      <c r="H25" s="25">
        <f>일위대가!I194</f>
        <v>2475</v>
      </c>
      <c r="I25" s="25">
        <f t="shared" si="0"/>
        <v>2475</v>
      </c>
      <c r="J25" s="25"/>
      <c r="K25" s="25">
        <f>일위대가!L194</f>
        <v>11174</v>
      </c>
      <c r="L25" s="25">
        <f t="shared" si="1"/>
        <v>11174</v>
      </c>
      <c r="M25" s="25">
        <f>일위대가!N194</f>
        <v>0</v>
      </c>
      <c r="N25" s="25">
        <f t="shared" si="2"/>
        <v>0</v>
      </c>
      <c r="O25" s="25">
        <f t="shared" si="3"/>
        <v>13649</v>
      </c>
      <c r="P25" s="25">
        <f t="shared" si="4"/>
        <v>13649</v>
      </c>
      <c r="Q25" s="12"/>
    </row>
    <row r="26" spans="1:17" s="2" customFormat="1" ht="23.1" customHeight="1">
      <c r="A26" s="13" t="s">
        <v>1211</v>
      </c>
      <c r="B26" s="13" t="s">
        <v>1212</v>
      </c>
      <c r="C26" s="3" t="s">
        <v>1213</v>
      </c>
      <c r="D26" s="12" t="s">
        <v>165</v>
      </c>
      <c r="E26" s="12" t="s">
        <v>1214</v>
      </c>
      <c r="F26" s="19" t="s">
        <v>1145</v>
      </c>
      <c r="G26" s="6"/>
      <c r="H26" s="25">
        <f>일위대가!I204</f>
        <v>3757</v>
      </c>
      <c r="I26" s="25">
        <f t="shared" si="0"/>
        <v>3757</v>
      </c>
      <c r="J26" s="25"/>
      <c r="K26" s="25">
        <f>일위대가!L204</f>
        <v>13408</v>
      </c>
      <c r="L26" s="25">
        <f t="shared" si="1"/>
        <v>13408</v>
      </c>
      <c r="M26" s="25">
        <f>일위대가!N204</f>
        <v>0</v>
      </c>
      <c r="N26" s="25">
        <f t="shared" si="2"/>
        <v>0</v>
      </c>
      <c r="O26" s="25">
        <f t="shared" si="3"/>
        <v>17165</v>
      </c>
      <c r="P26" s="25">
        <f t="shared" si="4"/>
        <v>17165</v>
      </c>
      <c r="Q26" s="12"/>
    </row>
    <row r="27" spans="1:17" s="2" customFormat="1" ht="23.1" customHeight="1">
      <c r="A27" s="13" t="s">
        <v>1215</v>
      </c>
      <c r="B27" s="13" t="s">
        <v>1216</v>
      </c>
      <c r="C27" s="3" t="s">
        <v>1217</v>
      </c>
      <c r="D27" s="12" t="s">
        <v>177</v>
      </c>
      <c r="E27" s="12" t="s">
        <v>178</v>
      </c>
      <c r="F27" s="19" t="s">
        <v>139</v>
      </c>
      <c r="G27" s="6"/>
      <c r="H27" s="25">
        <f>일위대가!I212</f>
        <v>3432</v>
      </c>
      <c r="I27" s="25">
        <f t="shared" si="0"/>
        <v>3432</v>
      </c>
      <c r="J27" s="25"/>
      <c r="K27" s="25">
        <f>일위대가!L212</f>
        <v>23645</v>
      </c>
      <c r="L27" s="25">
        <f t="shared" si="1"/>
        <v>23645</v>
      </c>
      <c r="M27" s="25">
        <f>일위대가!N212</f>
        <v>0</v>
      </c>
      <c r="N27" s="25">
        <f t="shared" si="2"/>
        <v>0</v>
      </c>
      <c r="O27" s="25">
        <f t="shared" si="3"/>
        <v>27077</v>
      </c>
      <c r="P27" s="25">
        <f t="shared" si="4"/>
        <v>27077</v>
      </c>
      <c r="Q27" s="12"/>
    </row>
    <row r="28" spans="1:17" s="2" customFormat="1" ht="23.1" customHeight="1">
      <c r="A28" s="13" t="s">
        <v>1218</v>
      </c>
      <c r="B28" s="13" t="s">
        <v>1219</v>
      </c>
      <c r="C28" s="3" t="s">
        <v>1220</v>
      </c>
      <c r="D28" s="12" t="s">
        <v>177</v>
      </c>
      <c r="E28" s="12" t="s">
        <v>182</v>
      </c>
      <c r="F28" s="19" t="s">
        <v>139</v>
      </c>
      <c r="G28" s="6"/>
      <c r="H28" s="25">
        <f>일위대가!I220</f>
        <v>6642</v>
      </c>
      <c r="I28" s="25">
        <f t="shared" si="0"/>
        <v>6642</v>
      </c>
      <c r="J28" s="25"/>
      <c r="K28" s="25">
        <f>일위대가!L220</f>
        <v>34154</v>
      </c>
      <c r="L28" s="25">
        <f t="shared" si="1"/>
        <v>34154</v>
      </c>
      <c r="M28" s="25">
        <f>일위대가!N220</f>
        <v>0</v>
      </c>
      <c r="N28" s="25">
        <f t="shared" si="2"/>
        <v>0</v>
      </c>
      <c r="O28" s="25">
        <f t="shared" si="3"/>
        <v>40796</v>
      </c>
      <c r="P28" s="25">
        <f t="shared" si="4"/>
        <v>40796</v>
      </c>
      <c r="Q28" s="12"/>
    </row>
    <row r="29" spans="1:17" s="2" customFormat="1" ht="23.1" customHeight="1">
      <c r="A29" s="13" t="s">
        <v>1221</v>
      </c>
      <c r="B29" s="13" t="s">
        <v>1222</v>
      </c>
      <c r="C29" s="3" t="s">
        <v>1223</v>
      </c>
      <c r="D29" s="12" t="s">
        <v>177</v>
      </c>
      <c r="E29" s="12" t="s">
        <v>184</v>
      </c>
      <c r="F29" s="19" t="s">
        <v>139</v>
      </c>
      <c r="G29" s="6"/>
      <c r="H29" s="25">
        <f>일위대가!I228</f>
        <v>18168</v>
      </c>
      <c r="I29" s="25">
        <f t="shared" si="0"/>
        <v>18168</v>
      </c>
      <c r="J29" s="25"/>
      <c r="K29" s="25">
        <f>일위대가!L228</f>
        <v>51232</v>
      </c>
      <c r="L29" s="25">
        <f t="shared" si="1"/>
        <v>51232</v>
      </c>
      <c r="M29" s="25">
        <f>일위대가!N228</f>
        <v>0</v>
      </c>
      <c r="N29" s="25">
        <f t="shared" si="2"/>
        <v>0</v>
      </c>
      <c r="O29" s="25">
        <f t="shared" si="3"/>
        <v>69400</v>
      </c>
      <c r="P29" s="25">
        <f t="shared" si="4"/>
        <v>69400</v>
      </c>
      <c r="Q29" s="12"/>
    </row>
    <row r="30" spans="1:17" s="2" customFormat="1" ht="23.1" customHeight="1">
      <c r="A30" s="13" t="s">
        <v>1224</v>
      </c>
      <c r="B30" s="13" t="s">
        <v>1225</v>
      </c>
      <c r="C30" s="3" t="s">
        <v>1226</v>
      </c>
      <c r="D30" s="12" t="s">
        <v>475</v>
      </c>
      <c r="E30" s="12" t="s">
        <v>476</v>
      </c>
      <c r="F30" s="19" t="s">
        <v>139</v>
      </c>
      <c r="G30" s="6"/>
      <c r="H30" s="25">
        <f>일위대가!I236</f>
        <v>2504</v>
      </c>
      <c r="I30" s="25">
        <f t="shared" si="0"/>
        <v>2504</v>
      </c>
      <c r="J30" s="25"/>
      <c r="K30" s="25">
        <f>일위대가!L236</f>
        <v>13683</v>
      </c>
      <c r="L30" s="25">
        <f t="shared" si="1"/>
        <v>13683</v>
      </c>
      <c r="M30" s="25">
        <f>일위대가!N236</f>
        <v>0</v>
      </c>
      <c r="N30" s="25">
        <f t="shared" si="2"/>
        <v>0</v>
      </c>
      <c r="O30" s="25">
        <f t="shared" si="3"/>
        <v>16187</v>
      </c>
      <c r="P30" s="25">
        <f t="shared" si="4"/>
        <v>16187</v>
      </c>
      <c r="Q30" s="12"/>
    </row>
    <row r="31" spans="1:17" s="2" customFormat="1" ht="23.1" customHeight="1">
      <c r="A31" s="13" t="s">
        <v>1227</v>
      </c>
      <c r="B31" s="13" t="s">
        <v>1228</v>
      </c>
      <c r="C31" s="3" t="s">
        <v>1229</v>
      </c>
      <c r="D31" s="12" t="s">
        <v>475</v>
      </c>
      <c r="E31" s="12" t="s">
        <v>479</v>
      </c>
      <c r="F31" s="19" t="s">
        <v>139</v>
      </c>
      <c r="G31" s="6"/>
      <c r="H31" s="25">
        <f>일위대가!I244</f>
        <v>3544</v>
      </c>
      <c r="I31" s="25">
        <f t="shared" si="0"/>
        <v>3544</v>
      </c>
      <c r="J31" s="25"/>
      <c r="K31" s="25">
        <f>일위대가!L244</f>
        <v>16420</v>
      </c>
      <c r="L31" s="25">
        <f t="shared" si="1"/>
        <v>16420</v>
      </c>
      <c r="M31" s="25">
        <f>일위대가!N244</f>
        <v>0</v>
      </c>
      <c r="N31" s="25">
        <f t="shared" si="2"/>
        <v>0</v>
      </c>
      <c r="O31" s="25">
        <f t="shared" si="3"/>
        <v>19964</v>
      </c>
      <c r="P31" s="25">
        <f t="shared" si="4"/>
        <v>19964</v>
      </c>
      <c r="Q31" s="12"/>
    </row>
    <row r="32" spans="1:17" s="2" customFormat="1" ht="23.1" customHeight="1">
      <c r="A32" s="13" t="s">
        <v>1230</v>
      </c>
      <c r="B32" s="13" t="s">
        <v>1231</v>
      </c>
      <c r="C32" s="3" t="s">
        <v>1232</v>
      </c>
      <c r="D32" s="12" t="s">
        <v>475</v>
      </c>
      <c r="E32" s="12" t="s">
        <v>481</v>
      </c>
      <c r="F32" s="19" t="s">
        <v>139</v>
      </c>
      <c r="G32" s="6"/>
      <c r="H32" s="25">
        <f>일위대가!I252</f>
        <v>4794</v>
      </c>
      <c r="I32" s="25">
        <f t="shared" si="0"/>
        <v>4794</v>
      </c>
      <c r="J32" s="25"/>
      <c r="K32" s="25">
        <f>일위대가!L252</f>
        <v>21894</v>
      </c>
      <c r="L32" s="25">
        <f t="shared" si="1"/>
        <v>21894</v>
      </c>
      <c r="M32" s="25">
        <f>일위대가!N252</f>
        <v>0</v>
      </c>
      <c r="N32" s="25">
        <f t="shared" si="2"/>
        <v>0</v>
      </c>
      <c r="O32" s="25">
        <f t="shared" si="3"/>
        <v>26688</v>
      </c>
      <c r="P32" s="25">
        <f t="shared" si="4"/>
        <v>26688</v>
      </c>
      <c r="Q32" s="12"/>
    </row>
    <row r="33" spans="1:17" s="2" customFormat="1" ht="23.1" customHeight="1">
      <c r="A33" s="13" t="s">
        <v>1233</v>
      </c>
      <c r="B33" s="13" t="s">
        <v>1234</v>
      </c>
      <c r="C33" s="3" t="s">
        <v>1235</v>
      </c>
      <c r="D33" s="12" t="s">
        <v>475</v>
      </c>
      <c r="E33" s="12" t="s">
        <v>483</v>
      </c>
      <c r="F33" s="19" t="s">
        <v>139</v>
      </c>
      <c r="G33" s="6"/>
      <c r="H33" s="25">
        <f>일위대가!I260</f>
        <v>5737</v>
      </c>
      <c r="I33" s="25">
        <f t="shared" si="0"/>
        <v>5737</v>
      </c>
      <c r="J33" s="25"/>
      <c r="K33" s="25">
        <f>일위대가!L260</f>
        <v>27367</v>
      </c>
      <c r="L33" s="25">
        <f t="shared" si="1"/>
        <v>27367</v>
      </c>
      <c r="M33" s="25">
        <f>일위대가!N260</f>
        <v>0</v>
      </c>
      <c r="N33" s="25">
        <f t="shared" si="2"/>
        <v>0</v>
      </c>
      <c r="O33" s="25">
        <f t="shared" si="3"/>
        <v>33104</v>
      </c>
      <c r="P33" s="25">
        <f t="shared" si="4"/>
        <v>33104</v>
      </c>
      <c r="Q33" s="12"/>
    </row>
    <row r="34" spans="1:17" s="2" customFormat="1" ht="23.1" customHeight="1">
      <c r="A34" s="13" t="s">
        <v>1236</v>
      </c>
      <c r="B34" s="13" t="s">
        <v>1237</v>
      </c>
      <c r="C34" s="3" t="s">
        <v>1238</v>
      </c>
      <c r="D34" s="12" t="s">
        <v>475</v>
      </c>
      <c r="E34" s="12" t="s">
        <v>485</v>
      </c>
      <c r="F34" s="19" t="s">
        <v>139</v>
      </c>
      <c r="G34" s="6"/>
      <c r="H34" s="25">
        <f>일위대가!I268</f>
        <v>10611</v>
      </c>
      <c r="I34" s="25">
        <f t="shared" si="0"/>
        <v>10611</v>
      </c>
      <c r="J34" s="25"/>
      <c r="K34" s="25">
        <f>일위대가!L268</f>
        <v>51998</v>
      </c>
      <c r="L34" s="25">
        <f t="shared" si="1"/>
        <v>51998</v>
      </c>
      <c r="M34" s="25">
        <f>일위대가!N268</f>
        <v>0</v>
      </c>
      <c r="N34" s="25">
        <f t="shared" si="2"/>
        <v>0</v>
      </c>
      <c r="O34" s="25">
        <f t="shared" si="3"/>
        <v>62609</v>
      </c>
      <c r="P34" s="25">
        <f t="shared" si="4"/>
        <v>62609</v>
      </c>
      <c r="Q34" s="12"/>
    </row>
    <row r="35" spans="1:17" s="2" customFormat="1" ht="23.1" customHeight="1">
      <c r="A35" s="13" t="s">
        <v>1239</v>
      </c>
      <c r="B35" s="13" t="s">
        <v>1240</v>
      </c>
      <c r="C35" s="3" t="s">
        <v>1241</v>
      </c>
      <c r="D35" s="12" t="s">
        <v>475</v>
      </c>
      <c r="E35" s="12" t="s">
        <v>487</v>
      </c>
      <c r="F35" s="19" t="s">
        <v>139</v>
      </c>
      <c r="G35" s="6"/>
      <c r="H35" s="25">
        <f>일위대가!I276</f>
        <v>14291</v>
      </c>
      <c r="I35" s="25">
        <f t="shared" si="0"/>
        <v>14291</v>
      </c>
      <c r="J35" s="25"/>
      <c r="K35" s="25">
        <f>일위대가!L276</f>
        <v>76629</v>
      </c>
      <c r="L35" s="25">
        <f t="shared" si="1"/>
        <v>76629</v>
      </c>
      <c r="M35" s="25">
        <f>일위대가!N276</f>
        <v>0</v>
      </c>
      <c r="N35" s="25">
        <f t="shared" si="2"/>
        <v>0</v>
      </c>
      <c r="O35" s="25">
        <f t="shared" si="3"/>
        <v>90920</v>
      </c>
      <c r="P35" s="25">
        <f t="shared" si="4"/>
        <v>90920</v>
      </c>
      <c r="Q35" s="12"/>
    </row>
    <row r="36" spans="1:17" s="2" customFormat="1" ht="23.1" customHeight="1">
      <c r="A36" s="13" t="s">
        <v>1242</v>
      </c>
      <c r="B36" s="13" t="s">
        <v>1243</v>
      </c>
      <c r="C36" s="3" t="s">
        <v>1244</v>
      </c>
      <c r="D36" s="12" t="s">
        <v>489</v>
      </c>
      <c r="E36" s="12" t="s">
        <v>481</v>
      </c>
      <c r="F36" s="19" t="s">
        <v>139</v>
      </c>
      <c r="G36" s="6"/>
      <c r="H36" s="25">
        <f>일위대가!I284</f>
        <v>4925</v>
      </c>
      <c r="I36" s="25">
        <f t="shared" ref="I36:I67" si="5">H36</f>
        <v>4925</v>
      </c>
      <c r="J36" s="25"/>
      <c r="K36" s="25">
        <f>일위대가!L284</f>
        <v>26272</v>
      </c>
      <c r="L36" s="25">
        <f t="shared" ref="L36:L67" si="6">K36</f>
        <v>26272</v>
      </c>
      <c r="M36" s="25">
        <f>일위대가!N284</f>
        <v>0</v>
      </c>
      <c r="N36" s="25">
        <f t="shared" ref="N36:N67" si="7">M36</f>
        <v>0</v>
      </c>
      <c r="O36" s="25">
        <f t="shared" ref="O36:O67" si="8">IF((H36+K36+M36)=0, "", (H36+K36+M36))</f>
        <v>31197</v>
      </c>
      <c r="P36" s="25">
        <f t="shared" ref="P36:P67" si="9">SUM(I36,L36,N36)</f>
        <v>31197</v>
      </c>
      <c r="Q36" s="12"/>
    </row>
    <row r="37" spans="1:17" s="2" customFormat="1" ht="23.1" customHeight="1">
      <c r="A37" s="13" t="s">
        <v>1245</v>
      </c>
      <c r="B37" s="13" t="s">
        <v>1246</v>
      </c>
      <c r="C37" s="3" t="s">
        <v>1247</v>
      </c>
      <c r="D37" s="12" t="s">
        <v>489</v>
      </c>
      <c r="E37" s="12" t="s">
        <v>491</v>
      </c>
      <c r="F37" s="19" t="s">
        <v>139</v>
      </c>
      <c r="G37" s="6"/>
      <c r="H37" s="25">
        <f>일위대가!I292</f>
        <v>7812</v>
      </c>
      <c r="I37" s="25">
        <f t="shared" si="5"/>
        <v>7812</v>
      </c>
      <c r="J37" s="25"/>
      <c r="K37" s="25">
        <f>일위대가!L292</f>
        <v>42693</v>
      </c>
      <c r="L37" s="25">
        <f t="shared" si="6"/>
        <v>42693</v>
      </c>
      <c r="M37" s="25">
        <f>일위대가!N292</f>
        <v>0</v>
      </c>
      <c r="N37" s="25">
        <f t="shared" si="7"/>
        <v>0</v>
      </c>
      <c r="O37" s="25">
        <f t="shared" si="8"/>
        <v>50505</v>
      </c>
      <c r="P37" s="25">
        <f t="shared" si="9"/>
        <v>50505</v>
      </c>
      <c r="Q37" s="12"/>
    </row>
    <row r="38" spans="1:17" s="2" customFormat="1" ht="23.1" customHeight="1">
      <c r="A38" s="13" t="s">
        <v>1248</v>
      </c>
      <c r="B38" s="13" t="s">
        <v>1249</v>
      </c>
      <c r="C38" s="3" t="s">
        <v>1250</v>
      </c>
      <c r="D38" s="12" t="s">
        <v>489</v>
      </c>
      <c r="E38" s="12" t="s">
        <v>485</v>
      </c>
      <c r="F38" s="19" t="s">
        <v>139</v>
      </c>
      <c r="G38" s="6"/>
      <c r="H38" s="25">
        <f>일위대가!I300</f>
        <v>10923</v>
      </c>
      <c r="I38" s="25">
        <f t="shared" si="5"/>
        <v>10923</v>
      </c>
      <c r="J38" s="25"/>
      <c r="K38" s="25">
        <f>일위대가!L300</f>
        <v>62398</v>
      </c>
      <c r="L38" s="25">
        <f t="shared" si="6"/>
        <v>62398</v>
      </c>
      <c r="M38" s="25">
        <f>일위대가!N300</f>
        <v>0</v>
      </c>
      <c r="N38" s="25">
        <f t="shared" si="7"/>
        <v>0</v>
      </c>
      <c r="O38" s="25">
        <f t="shared" si="8"/>
        <v>73321</v>
      </c>
      <c r="P38" s="25">
        <f t="shared" si="9"/>
        <v>73321</v>
      </c>
      <c r="Q38" s="12"/>
    </row>
    <row r="39" spans="1:17" s="2" customFormat="1" ht="23.1" customHeight="1">
      <c r="A39" s="13" t="s">
        <v>1251</v>
      </c>
      <c r="B39" s="13" t="s">
        <v>1252</v>
      </c>
      <c r="C39" s="3" t="s">
        <v>1253</v>
      </c>
      <c r="D39" s="12" t="s">
        <v>193</v>
      </c>
      <c r="E39" s="12" t="s">
        <v>194</v>
      </c>
      <c r="F39" s="19" t="s">
        <v>195</v>
      </c>
      <c r="G39" s="6"/>
      <c r="H39" s="25">
        <f>일위대가!I307</f>
        <v>13588</v>
      </c>
      <c r="I39" s="25">
        <f t="shared" si="5"/>
        <v>13588</v>
      </c>
      <c r="J39" s="25"/>
      <c r="K39" s="25">
        <f>일위대가!L307</f>
        <v>27947</v>
      </c>
      <c r="L39" s="25">
        <f t="shared" si="6"/>
        <v>27947</v>
      </c>
      <c r="M39" s="25">
        <f>일위대가!N307</f>
        <v>0</v>
      </c>
      <c r="N39" s="25">
        <f t="shared" si="7"/>
        <v>0</v>
      </c>
      <c r="O39" s="25">
        <f t="shared" si="8"/>
        <v>41535</v>
      </c>
      <c r="P39" s="25">
        <f t="shared" si="9"/>
        <v>41535</v>
      </c>
      <c r="Q39" s="12" t="s">
        <v>36</v>
      </c>
    </row>
    <row r="40" spans="1:17" s="2" customFormat="1" ht="23.1" customHeight="1">
      <c r="A40" s="13" t="s">
        <v>1254</v>
      </c>
      <c r="B40" s="13" t="s">
        <v>1255</v>
      </c>
      <c r="C40" s="3" t="s">
        <v>1256</v>
      </c>
      <c r="D40" s="12" t="s">
        <v>193</v>
      </c>
      <c r="E40" s="12" t="s">
        <v>198</v>
      </c>
      <c r="F40" s="19" t="s">
        <v>195</v>
      </c>
      <c r="G40" s="6"/>
      <c r="H40" s="25">
        <f>일위대가!I314</f>
        <v>14338</v>
      </c>
      <c r="I40" s="25">
        <f t="shared" si="5"/>
        <v>14338</v>
      </c>
      <c r="J40" s="25"/>
      <c r="K40" s="25">
        <f>일위대가!L314</f>
        <v>27947</v>
      </c>
      <c r="L40" s="25">
        <f t="shared" si="6"/>
        <v>27947</v>
      </c>
      <c r="M40" s="25">
        <f>일위대가!N314</f>
        <v>0</v>
      </c>
      <c r="N40" s="25">
        <f t="shared" si="7"/>
        <v>0</v>
      </c>
      <c r="O40" s="25">
        <f t="shared" si="8"/>
        <v>42285</v>
      </c>
      <c r="P40" s="25">
        <f t="shared" si="9"/>
        <v>42285</v>
      </c>
      <c r="Q40" s="12" t="s">
        <v>2</v>
      </c>
    </row>
    <row r="41" spans="1:17" s="2" customFormat="1" ht="23.1" customHeight="1">
      <c r="A41" s="13" t="s">
        <v>1257</v>
      </c>
      <c r="B41" s="13" t="s">
        <v>1258</v>
      </c>
      <c r="C41" s="3" t="s">
        <v>1259</v>
      </c>
      <c r="D41" s="12" t="s">
        <v>193</v>
      </c>
      <c r="E41" s="12" t="s">
        <v>200</v>
      </c>
      <c r="F41" s="19" t="s">
        <v>195</v>
      </c>
      <c r="G41" s="6"/>
      <c r="H41" s="25">
        <f>일위대가!I321</f>
        <v>19288</v>
      </c>
      <c r="I41" s="25">
        <f t="shared" si="5"/>
        <v>19288</v>
      </c>
      <c r="J41" s="25"/>
      <c r="K41" s="25">
        <f>일위대가!L321</f>
        <v>27947</v>
      </c>
      <c r="L41" s="25">
        <f t="shared" si="6"/>
        <v>27947</v>
      </c>
      <c r="M41" s="25">
        <f>일위대가!N321</f>
        <v>0</v>
      </c>
      <c r="N41" s="25">
        <f t="shared" si="7"/>
        <v>0</v>
      </c>
      <c r="O41" s="25">
        <f t="shared" si="8"/>
        <v>47235</v>
      </c>
      <c r="P41" s="25">
        <f t="shared" si="9"/>
        <v>47235</v>
      </c>
      <c r="Q41" s="12"/>
    </row>
    <row r="42" spans="1:17" s="2" customFormat="1" ht="23.1" customHeight="1">
      <c r="A42" s="13" t="s">
        <v>1260</v>
      </c>
      <c r="B42" s="13" t="s">
        <v>1261</v>
      </c>
      <c r="C42" s="3" t="s">
        <v>1262</v>
      </c>
      <c r="D42" s="12" t="s">
        <v>193</v>
      </c>
      <c r="E42" s="12" t="s">
        <v>202</v>
      </c>
      <c r="F42" s="19" t="s">
        <v>195</v>
      </c>
      <c r="G42" s="6"/>
      <c r="H42" s="25">
        <f>일위대가!I328</f>
        <v>22288</v>
      </c>
      <c r="I42" s="25">
        <f t="shared" si="5"/>
        <v>22288</v>
      </c>
      <c r="J42" s="25"/>
      <c r="K42" s="25">
        <f>일위대가!L328</f>
        <v>27947</v>
      </c>
      <c r="L42" s="25">
        <f t="shared" si="6"/>
        <v>27947</v>
      </c>
      <c r="M42" s="25">
        <f>일위대가!N328</f>
        <v>0</v>
      </c>
      <c r="N42" s="25">
        <f t="shared" si="7"/>
        <v>0</v>
      </c>
      <c r="O42" s="25">
        <f t="shared" si="8"/>
        <v>50235</v>
      </c>
      <c r="P42" s="25">
        <f t="shared" si="9"/>
        <v>50235</v>
      </c>
      <c r="Q42" s="12"/>
    </row>
    <row r="43" spans="1:17" s="2" customFormat="1" ht="23.1" customHeight="1">
      <c r="A43" s="13" t="s">
        <v>1263</v>
      </c>
      <c r="B43" s="13" t="s">
        <v>1264</v>
      </c>
      <c r="C43" s="3" t="s">
        <v>1265</v>
      </c>
      <c r="D43" s="12" t="s">
        <v>193</v>
      </c>
      <c r="E43" s="12" t="s">
        <v>205</v>
      </c>
      <c r="F43" s="19" t="s">
        <v>195</v>
      </c>
      <c r="G43" s="6"/>
      <c r="H43" s="25">
        <f>일위대가!I335</f>
        <v>34713</v>
      </c>
      <c r="I43" s="25">
        <f t="shared" si="5"/>
        <v>34713</v>
      </c>
      <c r="J43" s="25"/>
      <c r="K43" s="25">
        <f>일위대가!L335</f>
        <v>32104</v>
      </c>
      <c r="L43" s="25">
        <f t="shared" si="6"/>
        <v>32104</v>
      </c>
      <c r="M43" s="25">
        <f>일위대가!N335</f>
        <v>0</v>
      </c>
      <c r="N43" s="25">
        <f t="shared" si="7"/>
        <v>0</v>
      </c>
      <c r="O43" s="25">
        <f t="shared" si="8"/>
        <v>66817</v>
      </c>
      <c r="P43" s="25">
        <f t="shared" si="9"/>
        <v>66817</v>
      </c>
      <c r="Q43" s="12"/>
    </row>
    <row r="44" spans="1:17" s="2" customFormat="1" ht="23.1" customHeight="1">
      <c r="A44" s="13" t="s">
        <v>1266</v>
      </c>
      <c r="B44" s="13" t="s">
        <v>1267</v>
      </c>
      <c r="C44" s="3" t="s">
        <v>1268</v>
      </c>
      <c r="D44" s="12" t="s">
        <v>1269</v>
      </c>
      <c r="E44" s="12" t="s">
        <v>1270</v>
      </c>
      <c r="F44" s="19" t="s">
        <v>1161</v>
      </c>
      <c r="G44" s="6"/>
      <c r="H44" s="25">
        <f>일위대가!I341</f>
        <v>734</v>
      </c>
      <c r="I44" s="25">
        <f t="shared" si="5"/>
        <v>734</v>
      </c>
      <c r="J44" s="25"/>
      <c r="K44" s="25">
        <f>일위대가!L341</f>
        <v>4926</v>
      </c>
      <c r="L44" s="25">
        <f t="shared" si="6"/>
        <v>4926</v>
      </c>
      <c r="M44" s="25">
        <f>일위대가!N341</f>
        <v>0</v>
      </c>
      <c r="N44" s="25">
        <f t="shared" si="7"/>
        <v>0</v>
      </c>
      <c r="O44" s="25">
        <f t="shared" si="8"/>
        <v>5660</v>
      </c>
      <c r="P44" s="25">
        <f t="shared" si="9"/>
        <v>5660</v>
      </c>
      <c r="Q44" s="12"/>
    </row>
    <row r="45" spans="1:17" s="2" customFormat="1" ht="23.1" customHeight="1">
      <c r="A45" s="13" t="s">
        <v>1271</v>
      </c>
      <c r="B45" s="13" t="s">
        <v>1272</v>
      </c>
      <c r="C45" s="3" t="s">
        <v>1273</v>
      </c>
      <c r="D45" s="12" t="s">
        <v>1269</v>
      </c>
      <c r="E45" s="12" t="s">
        <v>1274</v>
      </c>
      <c r="F45" s="19" t="s">
        <v>1161</v>
      </c>
      <c r="G45" s="6"/>
      <c r="H45" s="25">
        <f>일위대가!I347</f>
        <v>1193</v>
      </c>
      <c r="I45" s="25">
        <f t="shared" si="5"/>
        <v>1193</v>
      </c>
      <c r="J45" s="25"/>
      <c r="K45" s="25">
        <f>일위대가!L347</f>
        <v>4926</v>
      </c>
      <c r="L45" s="25">
        <f t="shared" si="6"/>
        <v>4926</v>
      </c>
      <c r="M45" s="25">
        <f>일위대가!N347</f>
        <v>0</v>
      </c>
      <c r="N45" s="25">
        <f t="shared" si="7"/>
        <v>0</v>
      </c>
      <c r="O45" s="25">
        <f t="shared" si="8"/>
        <v>6119</v>
      </c>
      <c r="P45" s="25">
        <f t="shared" si="9"/>
        <v>6119</v>
      </c>
      <c r="Q45" s="12"/>
    </row>
    <row r="46" spans="1:17" s="2" customFormat="1" ht="23.1" customHeight="1">
      <c r="A46" s="13" t="s">
        <v>1275</v>
      </c>
      <c r="B46" s="13" t="s">
        <v>1276</v>
      </c>
      <c r="C46" s="3" t="s">
        <v>1277</v>
      </c>
      <c r="D46" s="12" t="s">
        <v>1278</v>
      </c>
      <c r="E46" s="12" t="s">
        <v>1279</v>
      </c>
      <c r="F46" s="19" t="s">
        <v>1161</v>
      </c>
      <c r="G46" s="6"/>
      <c r="H46" s="25">
        <f>일위대가!I357</f>
        <v>2192</v>
      </c>
      <c r="I46" s="25">
        <f t="shared" si="5"/>
        <v>2192</v>
      </c>
      <c r="J46" s="25"/>
      <c r="K46" s="25">
        <f>일위대가!L357</f>
        <v>14778</v>
      </c>
      <c r="L46" s="25">
        <f t="shared" si="6"/>
        <v>14778</v>
      </c>
      <c r="M46" s="25">
        <f>일위대가!N357</f>
        <v>0</v>
      </c>
      <c r="N46" s="25">
        <f t="shared" si="7"/>
        <v>0</v>
      </c>
      <c r="O46" s="25">
        <f t="shared" si="8"/>
        <v>16970</v>
      </c>
      <c r="P46" s="25">
        <f t="shared" si="9"/>
        <v>16970</v>
      </c>
      <c r="Q46" s="12"/>
    </row>
    <row r="47" spans="1:17" s="2" customFormat="1" ht="23.1" customHeight="1">
      <c r="A47" s="13" t="s">
        <v>1280</v>
      </c>
      <c r="B47" s="13" t="s">
        <v>1281</v>
      </c>
      <c r="C47" s="3" t="s">
        <v>1282</v>
      </c>
      <c r="D47" s="12" t="s">
        <v>1278</v>
      </c>
      <c r="E47" s="12" t="s">
        <v>1283</v>
      </c>
      <c r="F47" s="19" t="s">
        <v>1161</v>
      </c>
      <c r="G47" s="6"/>
      <c r="H47" s="25">
        <f>일위대가!I367</f>
        <v>2196</v>
      </c>
      <c r="I47" s="25">
        <f t="shared" si="5"/>
        <v>2196</v>
      </c>
      <c r="J47" s="25"/>
      <c r="K47" s="25">
        <f>일위대가!L367</f>
        <v>14778</v>
      </c>
      <c r="L47" s="25">
        <f t="shared" si="6"/>
        <v>14778</v>
      </c>
      <c r="M47" s="25">
        <f>일위대가!N367</f>
        <v>0</v>
      </c>
      <c r="N47" s="25">
        <f t="shared" si="7"/>
        <v>0</v>
      </c>
      <c r="O47" s="25">
        <f t="shared" si="8"/>
        <v>16974</v>
      </c>
      <c r="P47" s="25">
        <f t="shared" si="9"/>
        <v>16974</v>
      </c>
      <c r="Q47" s="12"/>
    </row>
    <row r="48" spans="1:17" s="2" customFormat="1" ht="23.1" customHeight="1">
      <c r="A48" s="13" t="s">
        <v>1284</v>
      </c>
      <c r="B48" s="13" t="s">
        <v>1285</v>
      </c>
      <c r="C48" s="3" t="s">
        <v>1286</v>
      </c>
      <c r="D48" s="12" t="s">
        <v>1278</v>
      </c>
      <c r="E48" s="12" t="s">
        <v>1287</v>
      </c>
      <c r="F48" s="19" t="s">
        <v>1161</v>
      </c>
      <c r="G48" s="6"/>
      <c r="H48" s="25">
        <f>일위대가!I377</f>
        <v>2217</v>
      </c>
      <c r="I48" s="25">
        <f t="shared" si="5"/>
        <v>2217</v>
      </c>
      <c r="J48" s="25"/>
      <c r="K48" s="25">
        <f>일위대가!L377</f>
        <v>14778</v>
      </c>
      <c r="L48" s="25">
        <f t="shared" si="6"/>
        <v>14778</v>
      </c>
      <c r="M48" s="25">
        <f>일위대가!N377</f>
        <v>0</v>
      </c>
      <c r="N48" s="25">
        <f t="shared" si="7"/>
        <v>0</v>
      </c>
      <c r="O48" s="25">
        <f t="shared" si="8"/>
        <v>16995</v>
      </c>
      <c r="P48" s="25">
        <f t="shared" si="9"/>
        <v>16995</v>
      </c>
      <c r="Q48" s="12"/>
    </row>
    <row r="49" spans="1:33" s="2" customFormat="1" ht="23.1" customHeight="1">
      <c r="A49" s="13" t="s">
        <v>1288</v>
      </c>
      <c r="B49" s="13" t="s">
        <v>1289</v>
      </c>
      <c r="C49" s="3" t="s">
        <v>1290</v>
      </c>
      <c r="D49" s="12" t="s">
        <v>1278</v>
      </c>
      <c r="E49" s="12" t="s">
        <v>1291</v>
      </c>
      <c r="F49" s="19" t="s">
        <v>1161</v>
      </c>
      <c r="G49" s="6"/>
      <c r="H49" s="25">
        <f>일위대가!I387</f>
        <v>2240</v>
      </c>
      <c r="I49" s="25">
        <f t="shared" si="5"/>
        <v>2240</v>
      </c>
      <c r="J49" s="25"/>
      <c r="K49" s="25">
        <f>일위대가!L387</f>
        <v>14778</v>
      </c>
      <c r="L49" s="25">
        <f t="shared" si="6"/>
        <v>14778</v>
      </c>
      <c r="M49" s="25">
        <f>일위대가!N387</f>
        <v>0</v>
      </c>
      <c r="N49" s="25">
        <f t="shared" si="7"/>
        <v>0</v>
      </c>
      <c r="O49" s="25">
        <f t="shared" si="8"/>
        <v>17018</v>
      </c>
      <c r="P49" s="25">
        <f t="shared" si="9"/>
        <v>17018</v>
      </c>
      <c r="Q49" s="12"/>
    </row>
    <row r="50" spans="1:33" s="2" customFormat="1" ht="23.1" customHeight="1">
      <c r="A50" s="13" t="s">
        <v>1292</v>
      </c>
      <c r="B50" s="13" t="s">
        <v>1293</v>
      </c>
      <c r="C50" s="3" t="s">
        <v>1294</v>
      </c>
      <c r="D50" s="12" t="s">
        <v>1278</v>
      </c>
      <c r="E50" s="12" t="s">
        <v>1295</v>
      </c>
      <c r="F50" s="19" t="s">
        <v>1161</v>
      </c>
      <c r="G50" s="6"/>
      <c r="H50" s="25">
        <f>일위대가!I397</f>
        <v>2459</v>
      </c>
      <c r="I50" s="25">
        <f t="shared" si="5"/>
        <v>2459</v>
      </c>
      <c r="J50" s="25"/>
      <c r="K50" s="25">
        <f>일위대가!L397</f>
        <v>14778</v>
      </c>
      <c r="L50" s="25">
        <f t="shared" si="6"/>
        <v>14778</v>
      </c>
      <c r="M50" s="25">
        <f>일위대가!N397</f>
        <v>0</v>
      </c>
      <c r="N50" s="25">
        <f t="shared" si="7"/>
        <v>0</v>
      </c>
      <c r="O50" s="25">
        <f t="shared" si="8"/>
        <v>17237</v>
      </c>
      <c r="P50" s="25">
        <f t="shared" si="9"/>
        <v>17237</v>
      </c>
      <c r="Q50" s="12"/>
    </row>
    <row r="51" spans="1:33" s="2" customFormat="1" ht="23.1" customHeight="1">
      <c r="A51" s="13" t="s">
        <v>1296</v>
      </c>
      <c r="B51" s="13" t="s">
        <v>1297</v>
      </c>
      <c r="C51" s="3" t="s">
        <v>1298</v>
      </c>
      <c r="D51" s="12" t="s">
        <v>1278</v>
      </c>
      <c r="E51" s="12" t="s">
        <v>1299</v>
      </c>
      <c r="F51" s="19" t="s">
        <v>1161</v>
      </c>
      <c r="G51" s="6"/>
      <c r="H51" s="25">
        <f>일위대가!I407</f>
        <v>3151</v>
      </c>
      <c r="I51" s="25">
        <f t="shared" si="5"/>
        <v>3151</v>
      </c>
      <c r="J51" s="25"/>
      <c r="K51" s="25">
        <f>일위대가!L407</f>
        <v>14778</v>
      </c>
      <c r="L51" s="25">
        <f t="shared" si="6"/>
        <v>14778</v>
      </c>
      <c r="M51" s="25">
        <f>일위대가!N407</f>
        <v>0</v>
      </c>
      <c r="N51" s="25">
        <f t="shared" si="7"/>
        <v>0</v>
      </c>
      <c r="O51" s="25">
        <f t="shared" si="8"/>
        <v>17929</v>
      </c>
      <c r="P51" s="25">
        <f t="shared" si="9"/>
        <v>17929</v>
      </c>
      <c r="Q51" s="12"/>
    </row>
    <row r="52" spans="1:33" s="2" customFormat="1" ht="23.1" customHeight="1">
      <c r="A52" s="13" t="s">
        <v>1300</v>
      </c>
      <c r="B52" s="13" t="s">
        <v>1301</v>
      </c>
      <c r="C52" s="3" t="s">
        <v>1302</v>
      </c>
      <c r="D52" s="12" t="s">
        <v>211</v>
      </c>
      <c r="E52" s="12" t="s">
        <v>212</v>
      </c>
      <c r="F52" s="19" t="s">
        <v>187</v>
      </c>
      <c r="G52" s="6"/>
      <c r="H52" s="25">
        <f>일위대가!I413</f>
        <v>1611</v>
      </c>
      <c r="I52" s="25">
        <f t="shared" si="5"/>
        <v>1611</v>
      </c>
      <c r="J52" s="25"/>
      <c r="K52" s="25">
        <f>일위대가!L413</f>
        <v>32841</v>
      </c>
      <c r="L52" s="25">
        <f t="shared" si="6"/>
        <v>32841</v>
      </c>
      <c r="M52" s="25">
        <f>일위대가!N413</f>
        <v>0</v>
      </c>
      <c r="N52" s="25">
        <f t="shared" si="7"/>
        <v>0</v>
      </c>
      <c r="O52" s="25">
        <f t="shared" si="8"/>
        <v>34452</v>
      </c>
      <c r="P52" s="25">
        <f t="shared" si="9"/>
        <v>34452</v>
      </c>
      <c r="Q52" s="12"/>
    </row>
    <row r="53" spans="1:33" s="2" customFormat="1" ht="23.1" customHeight="1">
      <c r="A53" s="13" t="s">
        <v>1303</v>
      </c>
      <c r="B53" s="13" t="s">
        <v>1304</v>
      </c>
      <c r="C53" s="3" t="s">
        <v>1305</v>
      </c>
      <c r="D53" s="12" t="s">
        <v>211</v>
      </c>
      <c r="E53" s="12" t="s">
        <v>217</v>
      </c>
      <c r="F53" s="19" t="s">
        <v>187</v>
      </c>
      <c r="G53" s="6"/>
      <c r="H53" s="25">
        <f>일위대가!I419</f>
        <v>1905</v>
      </c>
      <c r="I53" s="25">
        <f t="shared" si="5"/>
        <v>1905</v>
      </c>
      <c r="J53" s="25"/>
      <c r="K53" s="25">
        <f>일위대가!L419</f>
        <v>32841</v>
      </c>
      <c r="L53" s="25">
        <f t="shared" si="6"/>
        <v>32841</v>
      </c>
      <c r="M53" s="25">
        <f>일위대가!N419</f>
        <v>0</v>
      </c>
      <c r="N53" s="25">
        <f t="shared" si="7"/>
        <v>0</v>
      </c>
      <c r="O53" s="25">
        <f t="shared" si="8"/>
        <v>34746</v>
      </c>
      <c r="P53" s="25">
        <f t="shared" si="9"/>
        <v>34746</v>
      </c>
      <c r="Q53" s="12"/>
    </row>
    <row r="54" spans="1:33" s="2" customFormat="1" ht="23.1" customHeight="1">
      <c r="A54" s="13" t="s">
        <v>1306</v>
      </c>
      <c r="B54" s="13" t="s">
        <v>1307</v>
      </c>
      <c r="C54" s="3" t="s">
        <v>1308</v>
      </c>
      <c r="D54" s="12" t="s">
        <v>211</v>
      </c>
      <c r="E54" s="12" t="s">
        <v>219</v>
      </c>
      <c r="F54" s="19" t="s">
        <v>187</v>
      </c>
      <c r="G54" s="6"/>
      <c r="H54" s="25">
        <f>일위대가!I425</f>
        <v>2562</v>
      </c>
      <c r="I54" s="25">
        <f t="shared" si="5"/>
        <v>2562</v>
      </c>
      <c r="J54" s="25"/>
      <c r="K54" s="25">
        <f>일위대가!L425</f>
        <v>54735</v>
      </c>
      <c r="L54" s="25">
        <f t="shared" si="6"/>
        <v>54735</v>
      </c>
      <c r="M54" s="25">
        <f>일위대가!N425</f>
        <v>0</v>
      </c>
      <c r="N54" s="25">
        <f t="shared" si="7"/>
        <v>0</v>
      </c>
      <c r="O54" s="25">
        <f t="shared" si="8"/>
        <v>57297</v>
      </c>
      <c r="P54" s="25">
        <f t="shared" si="9"/>
        <v>57297</v>
      </c>
      <c r="Q54" s="12"/>
    </row>
    <row r="55" spans="1:33" s="2" customFormat="1" ht="23.1" customHeight="1">
      <c r="A55" s="13" t="s">
        <v>1309</v>
      </c>
      <c r="B55" s="13" t="s">
        <v>1310</v>
      </c>
      <c r="C55" s="3" t="s">
        <v>1311</v>
      </c>
      <c r="D55" s="12" t="s">
        <v>221</v>
      </c>
      <c r="E55" s="12" t="s">
        <v>222</v>
      </c>
      <c r="F55" s="19" t="s">
        <v>187</v>
      </c>
      <c r="G55" s="6"/>
      <c r="H55" s="25">
        <f>일위대가!I431</f>
        <v>2233</v>
      </c>
      <c r="I55" s="25">
        <f t="shared" si="5"/>
        <v>2233</v>
      </c>
      <c r="J55" s="25"/>
      <c r="K55" s="25">
        <f>일위대가!L431</f>
        <v>54735</v>
      </c>
      <c r="L55" s="25">
        <f t="shared" si="6"/>
        <v>54735</v>
      </c>
      <c r="M55" s="25">
        <f>일위대가!N431</f>
        <v>0</v>
      </c>
      <c r="N55" s="25">
        <f t="shared" si="7"/>
        <v>0</v>
      </c>
      <c r="O55" s="25">
        <f t="shared" si="8"/>
        <v>56968</v>
      </c>
      <c r="P55" s="25">
        <f t="shared" si="9"/>
        <v>56968</v>
      </c>
      <c r="Q55" s="12"/>
    </row>
    <row r="56" spans="1:33" ht="23.1" customHeight="1">
      <c r="A56" s="13" t="s">
        <v>1312</v>
      </c>
      <c r="B56" s="13" t="s">
        <v>1313</v>
      </c>
      <c r="C56" s="3" t="s">
        <v>1314</v>
      </c>
      <c r="D56" s="12" t="s">
        <v>221</v>
      </c>
      <c r="E56" s="12" t="s">
        <v>224</v>
      </c>
      <c r="F56" s="19" t="s">
        <v>187</v>
      </c>
      <c r="G56" s="6"/>
      <c r="H56" s="25">
        <f>일위대가!I437</f>
        <v>2465</v>
      </c>
      <c r="I56" s="25">
        <f t="shared" si="5"/>
        <v>2465</v>
      </c>
      <c r="J56" s="25"/>
      <c r="K56" s="25">
        <f>일위대가!L437</f>
        <v>54735</v>
      </c>
      <c r="L56" s="25">
        <f t="shared" si="6"/>
        <v>54735</v>
      </c>
      <c r="M56" s="25">
        <f>일위대가!N437</f>
        <v>0</v>
      </c>
      <c r="N56" s="25">
        <f t="shared" si="7"/>
        <v>0</v>
      </c>
      <c r="O56" s="25">
        <f t="shared" si="8"/>
        <v>57200</v>
      </c>
      <c r="P56" s="25">
        <f t="shared" si="9"/>
        <v>57200</v>
      </c>
      <c r="Q56" s="12" t="s">
        <v>2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23.1" customHeight="1">
      <c r="A57" s="13" t="s">
        <v>1315</v>
      </c>
      <c r="B57" s="13" t="s">
        <v>1316</v>
      </c>
      <c r="C57" s="3" t="s">
        <v>1317</v>
      </c>
      <c r="D57" s="12" t="s">
        <v>235</v>
      </c>
      <c r="E57" s="12" t="s">
        <v>236</v>
      </c>
      <c r="F57" s="19" t="s">
        <v>187</v>
      </c>
      <c r="G57" s="6"/>
      <c r="H57" s="25">
        <f>일위대가!I443</f>
        <v>31460</v>
      </c>
      <c r="I57" s="25">
        <f t="shared" si="5"/>
        <v>31460</v>
      </c>
      <c r="J57" s="25"/>
      <c r="K57" s="25">
        <f>일위대가!L443</f>
        <v>198688</v>
      </c>
      <c r="L57" s="25">
        <f t="shared" si="6"/>
        <v>198688</v>
      </c>
      <c r="M57" s="25">
        <f>일위대가!N443</f>
        <v>0</v>
      </c>
      <c r="N57" s="25">
        <f t="shared" si="7"/>
        <v>0</v>
      </c>
      <c r="O57" s="25">
        <f t="shared" si="8"/>
        <v>230148</v>
      </c>
      <c r="P57" s="25">
        <f t="shared" si="9"/>
        <v>230148</v>
      </c>
      <c r="Q57" s="1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23.1" customHeight="1">
      <c r="A58" s="13" t="s">
        <v>1318</v>
      </c>
      <c r="B58" s="13" t="s">
        <v>1319</v>
      </c>
      <c r="C58" s="3" t="s">
        <v>1320</v>
      </c>
      <c r="D58" s="12" t="s">
        <v>239</v>
      </c>
      <c r="E58" s="12" t="s">
        <v>240</v>
      </c>
      <c r="F58" s="19" t="s">
        <v>187</v>
      </c>
      <c r="G58" s="6"/>
      <c r="H58" s="25">
        <f>일위대가!I449</f>
        <v>3018</v>
      </c>
      <c r="I58" s="25">
        <f t="shared" si="5"/>
        <v>3018</v>
      </c>
      <c r="J58" s="25"/>
      <c r="K58" s="25">
        <f>일위대가!L449</f>
        <v>10947</v>
      </c>
      <c r="L58" s="25">
        <f t="shared" si="6"/>
        <v>10947</v>
      </c>
      <c r="M58" s="25">
        <f>일위대가!N449</f>
        <v>0</v>
      </c>
      <c r="N58" s="25">
        <f t="shared" si="7"/>
        <v>0</v>
      </c>
      <c r="O58" s="25">
        <f t="shared" si="8"/>
        <v>13965</v>
      </c>
      <c r="P58" s="25">
        <f t="shared" si="9"/>
        <v>13965</v>
      </c>
      <c r="Q58" s="1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23.1" customHeight="1">
      <c r="A59" s="13" t="s">
        <v>1321</v>
      </c>
      <c r="B59" s="13" t="s">
        <v>1322</v>
      </c>
      <c r="C59" s="3" t="s">
        <v>1323</v>
      </c>
      <c r="D59" s="12" t="s">
        <v>242</v>
      </c>
      <c r="E59" s="12" t="s">
        <v>243</v>
      </c>
      <c r="F59" s="19" t="s">
        <v>187</v>
      </c>
      <c r="G59" s="6"/>
      <c r="H59" s="25">
        <f>일위대가!I455</f>
        <v>7371</v>
      </c>
      <c r="I59" s="25">
        <f t="shared" si="5"/>
        <v>7371</v>
      </c>
      <c r="J59" s="25"/>
      <c r="K59" s="25">
        <f>일위대가!L455</f>
        <v>150521</v>
      </c>
      <c r="L59" s="25">
        <f t="shared" si="6"/>
        <v>150521</v>
      </c>
      <c r="M59" s="25">
        <f>일위대가!N455</f>
        <v>0</v>
      </c>
      <c r="N59" s="25">
        <f t="shared" si="7"/>
        <v>0</v>
      </c>
      <c r="O59" s="25">
        <f t="shared" si="8"/>
        <v>157892</v>
      </c>
      <c r="P59" s="25">
        <f t="shared" si="9"/>
        <v>157892</v>
      </c>
      <c r="Q59" s="1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23.1" customHeight="1">
      <c r="A60" s="13" t="s">
        <v>1324</v>
      </c>
      <c r="B60" s="13" t="s">
        <v>1325</v>
      </c>
      <c r="C60" s="3" t="s">
        <v>1326</v>
      </c>
      <c r="D60" s="12" t="s">
        <v>1327</v>
      </c>
      <c r="E60" s="12" t="s">
        <v>955</v>
      </c>
      <c r="F60" s="19" t="s">
        <v>1161</v>
      </c>
      <c r="G60" s="6"/>
      <c r="H60" s="25">
        <f>일위대가!I460</f>
        <v>369</v>
      </c>
      <c r="I60" s="25">
        <f t="shared" si="5"/>
        <v>369</v>
      </c>
      <c r="J60" s="25"/>
      <c r="K60" s="25">
        <f>일위대가!L460</f>
        <v>12315</v>
      </c>
      <c r="L60" s="25">
        <f t="shared" si="6"/>
        <v>12315</v>
      </c>
      <c r="M60" s="25">
        <f>일위대가!N460</f>
        <v>0</v>
      </c>
      <c r="N60" s="25">
        <f t="shared" si="7"/>
        <v>0</v>
      </c>
      <c r="O60" s="25">
        <f t="shared" si="8"/>
        <v>12684</v>
      </c>
      <c r="P60" s="25">
        <f t="shared" si="9"/>
        <v>12684</v>
      </c>
      <c r="Q60" s="1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23.1" customHeight="1">
      <c r="A61" s="13" t="s">
        <v>1328</v>
      </c>
      <c r="B61" s="13" t="s">
        <v>1329</v>
      </c>
      <c r="C61" s="3" t="s">
        <v>1330</v>
      </c>
      <c r="D61" s="12" t="s">
        <v>270</v>
      </c>
      <c r="E61" s="12" t="s">
        <v>271</v>
      </c>
      <c r="F61" s="19" t="s">
        <v>139</v>
      </c>
      <c r="G61" s="6"/>
      <c r="H61" s="25">
        <f>일위대가!I468</f>
        <v>656</v>
      </c>
      <c r="I61" s="25">
        <f t="shared" si="5"/>
        <v>656</v>
      </c>
      <c r="J61" s="25"/>
      <c r="K61" s="25">
        <f>일위대가!L468</f>
        <v>2736</v>
      </c>
      <c r="L61" s="25">
        <f t="shared" si="6"/>
        <v>2736</v>
      </c>
      <c r="M61" s="25">
        <f>일위대가!N468</f>
        <v>0</v>
      </c>
      <c r="N61" s="25">
        <f t="shared" si="7"/>
        <v>0</v>
      </c>
      <c r="O61" s="25">
        <f t="shared" si="8"/>
        <v>3392</v>
      </c>
      <c r="P61" s="25">
        <f t="shared" si="9"/>
        <v>3392</v>
      </c>
      <c r="Q61" s="1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23.1" customHeight="1">
      <c r="A62" s="13" t="s">
        <v>1331</v>
      </c>
      <c r="B62" s="13" t="s">
        <v>1332</v>
      </c>
      <c r="C62" s="3" t="s">
        <v>1333</v>
      </c>
      <c r="D62" s="12" t="s">
        <v>270</v>
      </c>
      <c r="E62" s="12" t="s">
        <v>276</v>
      </c>
      <c r="F62" s="19" t="s">
        <v>139</v>
      </c>
      <c r="G62" s="6"/>
      <c r="H62" s="25">
        <f>일위대가!I476</f>
        <v>956</v>
      </c>
      <c r="I62" s="25">
        <f t="shared" si="5"/>
        <v>956</v>
      </c>
      <c r="J62" s="25"/>
      <c r="K62" s="25">
        <f>일위대가!L476</f>
        <v>2736</v>
      </c>
      <c r="L62" s="25">
        <f t="shared" si="6"/>
        <v>2736</v>
      </c>
      <c r="M62" s="25">
        <f>일위대가!N476</f>
        <v>0</v>
      </c>
      <c r="N62" s="25">
        <f t="shared" si="7"/>
        <v>0</v>
      </c>
      <c r="O62" s="25">
        <f t="shared" si="8"/>
        <v>3692</v>
      </c>
      <c r="P62" s="25">
        <f t="shared" si="9"/>
        <v>3692</v>
      </c>
      <c r="Q62" s="1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23.1" customHeight="1">
      <c r="A63" s="13" t="s">
        <v>1334</v>
      </c>
      <c r="B63" s="13" t="s">
        <v>1335</v>
      </c>
      <c r="C63" s="3" t="s">
        <v>1336</v>
      </c>
      <c r="D63" s="12" t="s">
        <v>278</v>
      </c>
      <c r="E63" s="12" t="s">
        <v>279</v>
      </c>
      <c r="F63" s="19" t="s">
        <v>139</v>
      </c>
      <c r="G63" s="6"/>
      <c r="H63" s="25">
        <f>일위대가!I484</f>
        <v>1162</v>
      </c>
      <c r="I63" s="25">
        <f t="shared" si="5"/>
        <v>1162</v>
      </c>
      <c r="J63" s="25"/>
      <c r="K63" s="25">
        <f>일위대가!L484</f>
        <v>2463</v>
      </c>
      <c r="L63" s="25">
        <f t="shared" si="6"/>
        <v>2463</v>
      </c>
      <c r="M63" s="25">
        <f>일위대가!N484</f>
        <v>0</v>
      </c>
      <c r="N63" s="25">
        <f t="shared" si="7"/>
        <v>0</v>
      </c>
      <c r="O63" s="25">
        <f t="shared" si="8"/>
        <v>3625</v>
      </c>
      <c r="P63" s="25">
        <f t="shared" si="9"/>
        <v>3625</v>
      </c>
      <c r="Q63" s="1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23.1" customHeight="1">
      <c r="A64" s="13" t="s">
        <v>1337</v>
      </c>
      <c r="B64" s="13" t="s">
        <v>1338</v>
      </c>
      <c r="C64" s="3" t="s">
        <v>1339</v>
      </c>
      <c r="D64" s="12" t="s">
        <v>278</v>
      </c>
      <c r="E64" s="12" t="s">
        <v>283</v>
      </c>
      <c r="F64" s="19" t="s">
        <v>139</v>
      </c>
      <c r="G64" s="6"/>
      <c r="H64" s="25">
        <f>일위대가!I492</f>
        <v>1312</v>
      </c>
      <c r="I64" s="25">
        <f t="shared" si="5"/>
        <v>1312</v>
      </c>
      <c r="J64" s="25"/>
      <c r="K64" s="25">
        <f>일위대가!L492</f>
        <v>2463</v>
      </c>
      <c r="L64" s="25">
        <f t="shared" si="6"/>
        <v>2463</v>
      </c>
      <c r="M64" s="25">
        <f>일위대가!N492</f>
        <v>0</v>
      </c>
      <c r="N64" s="25">
        <f t="shared" si="7"/>
        <v>0</v>
      </c>
      <c r="O64" s="25">
        <f t="shared" si="8"/>
        <v>3775</v>
      </c>
      <c r="P64" s="25">
        <f t="shared" si="9"/>
        <v>3775</v>
      </c>
      <c r="Q64" s="1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23.1" customHeight="1">
      <c r="A65" s="13" t="s">
        <v>1340</v>
      </c>
      <c r="B65" s="13" t="s">
        <v>1341</v>
      </c>
      <c r="C65" s="3" t="s">
        <v>1342</v>
      </c>
      <c r="D65" s="12" t="s">
        <v>278</v>
      </c>
      <c r="E65" s="12" t="s">
        <v>285</v>
      </c>
      <c r="F65" s="19" t="s">
        <v>139</v>
      </c>
      <c r="G65" s="6"/>
      <c r="H65" s="25">
        <f>일위대가!I500</f>
        <v>2211</v>
      </c>
      <c r="I65" s="25">
        <f t="shared" si="5"/>
        <v>2211</v>
      </c>
      <c r="J65" s="25"/>
      <c r="K65" s="25">
        <f>일위대가!L500</f>
        <v>2463</v>
      </c>
      <c r="L65" s="25">
        <f t="shared" si="6"/>
        <v>2463</v>
      </c>
      <c r="M65" s="25">
        <f>일위대가!N500</f>
        <v>0</v>
      </c>
      <c r="N65" s="25">
        <f t="shared" si="7"/>
        <v>0</v>
      </c>
      <c r="O65" s="25">
        <f t="shared" si="8"/>
        <v>4674</v>
      </c>
      <c r="P65" s="25">
        <f t="shared" si="9"/>
        <v>4674</v>
      </c>
      <c r="Q65" s="1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23.1" customHeight="1">
      <c r="A66" s="13" t="s">
        <v>1343</v>
      </c>
      <c r="B66" s="13" t="s">
        <v>1344</v>
      </c>
      <c r="C66" s="3" t="s">
        <v>1345</v>
      </c>
      <c r="D66" s="12" t="s">
        <v>278</v>
      </c>
      <c r="E66" s="12" t="s">
        <v>287</v>
      </c>
      <c r="F66" s="19" t="s">
        <v>139</v>
      </c>
      <c r="G66" s="6"/>
      <c r="H66" s="25">
        <f>일위대가!I508</f>
        <v>2936</v>
      </c>
      <c r="I66" s="25">
        <f t="shared" si="5"/>
        <v>2936</v>
      </c>
      <c r="J66" s="25"/>
      <c r="K66" s="25">
        <f>일위대가!L508</f>
        <v>2873</v>
      </c>
      <c r="L66" s="25">
        <f t="shared" si="6"/>
        <v>2873</v>
      </c>
      <c r="M66" s="25">
        <f>일위대가!N508</f>
        <v>0</v>
      </c>
      <c r="N66" s="25">
        <f t="shared" si="7"/>
        <v>0</v>
      </c>
      <c r="O66" s="25">
        <f t="shared" si="8"/>
        <v>5809</v>
      </c>
      <c r="P66" s="25">
        <f t="shared" si="9"/>
        <v>5809</v>
      </c>
      <c r="Q66" s="1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23.1" customHeight="1">
      <c r="A67" s="13" t="s">
        <v>1346</v>
      </c>
      <c r="B67" s="13" t="s">
        <v>1347</v>
      </c>
      <c r="C67" s="3" t="s">
        <v>1348</v>
      </c>
      <c r="D67" s="12" t="s">
        <v>278</v>
      </c>
      <c r="E67" s="12" t="s">
        <v>289</v>
      </c>
      <c r="F67" s="19" t="s">
        <v>139</v>
      </c>
      <c r="G67" s="6"/>
      <c r="H67" s="25">
        <f>일위대가!I516</f>
        <v>6270</v>
      </c>
      <c r="I67" s="25">
        <f t="shared" si="5"/>
        <v>6270</v>
      </c>
      <c r="J67" s="25"/>
      <c r="K67" s="25">
        <f>일위대가!L516</f>
        <v>2873</v>
      </c>
      <c r="L67" s="25">
        <f t="shared" si="6"/>
        <v>2873</v>
      </c>
      <c r="M67" s="25">
        <f>일위대가!N516</f>
        <v>0</v>
      </c>
      <c r="N67" s="25">
        <f t="shared" si="7"/>
        <v>0</v>
      </c>
      <c r="O67" s="25">
        <f t="shared" si="8"/>
        <v>9143</v>
      </c>
      <c r="P67" s="25">
        <f t="shared" si="9"/>
        <v>9143</v>
      </c>
      <c r="Q67" s="1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23.1" customHeight="1">
      <c r="A68" s="13" t="s">
        <v>1349</v>
      </c>
      <c r="B68" s="13" t="s">
        <v>1350</v>
      </c>
      <c r="C68" s="3" t="s">
        <v>1351</v>
      </c>
      <c r="D68" s="12" t="s">
        <v>278</v>
      </c>
      <c r="E68" s="12" t="s">
        <v>291</v>
      </c>
      <c r="F68" s="19" t="s">
        <v>139</v>
      </c>
      <c r="G68" s="6"/>
      <c r="H68" s="25">
        <f>일위대가!I524</f>
        <v>8506</v>
      </c>
      <c r="I68" s="25">
        <f t="shared" ref="I68:I99" si="10">H68</f>
        <v>8506</v>
      </c>
      <c r="J68" s="25"/>
      <c r="K68" s="25">
        <f>일위대가!L524</f>
        <v>3284</v>
      </c>
      <c r="L68" s="25">
        <f t="shared" ref="L68:L99" si="11">K68</f>
        <v>3284</v>
      </c>
      <c r="M68" s="25">
        <f>일위대가!N524</f>
        <v>0</v>
      </c>
      <c r="N68" s="25">
        <f t="shared" ref="N68:N99" si="12">M68</f>
        <v>0</v>
      </c>
      <c r="O68" s="25">
        <f t="shared" ref="O68:O99" si="13">IF((H68+K68+M68)=0, "", (H68+K68+M68))</f>
        <v>11790</v>
      </c>
      <c r="P68" s="25">
        <f t="shared" ref="P68:P99" si="14">SUM(I68,L68,N68)</f>
        <v>11790</v>
      </c>
      <c r="Q68" s="1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23.1" customHeight="1">
      <c r="A69" s="13" t="s">
        <v>1352</v>
      </c>
      <c r="B69" s="13" t="s">
        <v>1353</v>
      </c>
      <c r="C69" s="3" t="s">
        <v>1354</v>
      </c>
      <c r="D69" s="12" t="s">
        <v>278</v>
      </c>
      <c r="E69" s="12" t="s">
        <v>293</v>
      </c>
      <c r="F69" s="19" t="s">
        <v>139</v>
      </c>
      <c r="G69" s="6"/>
      <c r="H69" s="25">
        <f>일위대가!I532</f>
        <v>16037</v>
      </c>
      <c r="I69" s="25">
        <f t="shared" si="10"/>
        <v>16037</v>
      </c>
      <c r="J69" s="25"/>
      <c r="K69" s="25">
        <f>일위대가!L532</f>
        <v>3284</v>
      </c>
      <c r="L69" s="25">
        <f t="shared" si="11"/>
        <v>3284</v>
      </c>
      <c r="M69" s="25">
        <f>일위대가!N532</f>
        <v>0</v>
      </c>
      <c r="N69" s="25">
        <f t="shared" si="12"/>
        <v>0</v>
      </c>
      <c r="O69" s="25">
        <f t="shared" si="13"/>
        <v>19321</v>
      </c>
      <c r="P69" s="25">
        <f t="shared" si="14"/>
        <v>19321</v>
      </c>
      <c r="Q69" s="1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23.1" customHeight="1">
      <c r="A70" s="13" t="s">
        <v>1355</v>
      </c>
      <c r="B70" s="13" t="s">
        <v>1356</v>
      </c>
      <c r="C70" s="3" t="s">
        <v>1357</v>
      </c>
      <c r="D70" s="12" t="s">
        <v>278</v>
      </c>
      <c r="E70" s="12" t="s">
        <v>295</v>
      </c>
      <c r="F70" s="19" t="s">
        <v>139</v>
      </c>
      <c r="G70" s="6"/>
      <c r="H70" s="25">
        <f>일위대가!I540</f>
        <v>19625</v>
      </c>
      <c r="I70" s="25">
        <f t="shared" si="10"/>
        <v>19625</v>
      </c>
      <c r="J70" s="25"/>
      <c r="K70" s="25">
        <f>일위대가!L540</f>
        <v>4515</v>
      </c>
      <c r="L70" s="25">
        <f t="shared" si="11"/>
        <v>4515</v>
      </c>
      <c r="M70" s="25">
        <f>일위대가!N540</f>
        <v>0</v>
      </c>
      <c r="N70" s="25">
        <f t="shared" si="12"/>
        <v>0</v>
      </c>
      <c r="O70" s="25">
        <f t="shared" si="13"/>
        <v>24140</v>
      </c>
      <c r="P70" s="25">
        <f t="shared" si="14"/>
        <v>24140</v>
      </c>
      <c r="Q70" s="1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23.1" customHeight="1">
      <c r="A71" s="13" t="s">
        <v>1358</v>
      </c>
      <c r="B71" s="13" t="s">
        <v>1359</v>
      </c>
      <c r="C71" s="3" t="s">
        <v>1360</v>
      </c>
      <c r="D71" s="12" t="s">
        <v>303</v>
      </c>
      <c r="E71" s="12" t="s">
        <v>1361</v>
      </c>
      <c r="F71" s="19" t="s">
        <v>1145</v>
      </c>
      <c r="G71" s="6"/>
      <c r="H71" s="25">
        <f>일위대가!I548</f>
        <v>5333</v>
      </c>
      <c r="I71" s="25">
        <f t="shared" si="10"/>
        <v>5333</v>
      </c>
      <c r="J71" s="25"/>
      <c r="K71" s="25">
        <f>일위대가!L548</f>
        <v>7755</v>
      </c>
      <c r="L71" s="25">
        <f t="shared" si="11"/>
        <v>7755</v>
      </c>
      <c r="M71" s="25">
        <f>일위대가!N548</f>
        <v>0</v>
      </c>
      <c r="N71" s="25">
        <f t="shared" si="12"/>
        <v>0</v>
      </c>
      <c r="O71" s="25">
        <f t="shared" si="13"/>
        <v>13088</v>
      </c>
      <c r="P71" s="25">
        <f t="shared" si="14"/>
        <v>13088</v>
      </c>
      <c r="Q71" s="1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23.1" customHeight="1">
      <c r="A72" s="13" t="s">
        <v>1362</v>
      </c>
      <c r="B72" s="13" t="s">
        <v>1363</v>
      </c>
      <c r="C72" s="3" t="s">
        <v>1364</v>
      </c>
      <c r="D72" s="12" t="s">
        <v>303</v>
      </c>
      <c r="E72" s="12" t="s">
        <v>1365</v>
      </c>
      <c r="F72" s="19" t="s">
        <v>1145</v>
      </c>
      <c r="G72" s="6"/>
      <c r="H72" s="25">
        <f>일위대가!I556</f>
        <v>7146</v>
      </c>
      <c r="I72" s="25">
        <f t="shared" si="10"/>
        <v>7146</v>
      </c>
      <c r="J72" s="25"/>
      <c r="K72" s="25">
        <f>일위대가!L556</f>
        <v>9307</v>
      </c>
      <c r="L72" s="25">
        <f t="shared" si="11"/>
        <v>9307</v>
      </c>
      <c r="M72" s="25">
        <f>일위대가!N556</f>
        <v>0</v>
      </c>
      <c r="N72" s="25">
        <f t="shared" si="12"/>
        <v>0</v>
      </c>
      <c r="O72" s="25">
        <f t="shared" si="13"/>
        <v>16453</v>
      </c>
      <c r="P72" s="25">
        <f t="shared" si="14"/>
        <v>16453</v>
      </c>
      <c r="Q72" s="1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23.1" customHeight="1">
      <c r="A73" s="13" t="s">
        <v>1366</v>
      </c>
      <c r="B73" s="13" t="s">
        <v>1367</v>
      </c>
      <c r="C73" s="3" t="s">
        <v>1368</v>
      </c>
      <c r="D73" s="12" t="s">
        <v>303</v>
      </c>
      <c r="E73" s="12" t="s">
        <v>1369</v>
      </c>
      <c r="F73" s="19" t="s">
        <v>1145</v>
      </c>
      <c r="G73" s="6"/>
      <c r="H73" s="25">
        <f>일위대가!I564</f>
        <v>13417</v>
      </c>
      <c r="I73" s="25">
        <f t="shared" si="10"/>
        <v>13417</v>
      </c>
      <c r="J73" s="25"/>
      <c r="K73" s="25">
        <f>일위대가!L564</f>
        <v>14736</v>
      </c>
      <c r="L73" s="25">
        <f t="shared" si="11"/>
        <v>14736</v>
      </c>
      <c r="M73" s="25">
        <f>일위대가!N564</f>
        <v>0</v>
      </c>
      <c r="N73" s="25">
        <f t="shared" si="12"/>
        <v>0</v>
      </c>
      <c r="O73" s="25">
        <f t="shared" si="13"/>
        <v>28153</v>
      </c>
      <c r="P73" s="25">
        <f t="shared" si="14"/>
        <v>28153</v>
      </c>
      <c r="Q73" s="1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23.1" customHeight="1">
      <c r="A74" s="13" t="s">
        <v>1370</v>
      </c>
      <c r="B74" s="13" t="s">
        <v>1371</v>
      </c>
      <c r="C74" s="3" t="s">
        <v>1372</v>
      </c>
      <c r="D74" s="12" t="s">
        <v>303</v>
      </c>
      <c r="E74" s="12" t="s">
        <v>1373</v>
      </c>
      <c r="F74" s="19" t="s">
        <v>1145</v>
      </c>
      <c r="G74" s="6"/>
      <c r="H74" s="25">
        <f>일위대가!I572</f>
        <v>18309</v>
      </c>
      <c r="I74" s="25">
        <f t="shared" si="10"/>
        <v>18309</v>
      </c>
      <c r="J74" s="25"/>
      <c r="K74" s="25">
        <f>일위대가!L572</f>
        <v>18711</v>
      </c>
      <c r="L74" s="25">
        <f t="shared" si="11"/>
        <v>18711</v>
      </c>
      <c r="M74" s="25">
        <f>일위대가!N572</f>
        <v>0</v>
      </c>
      <c r="N74" s="25">
        <f t="shared" si="12"/>
        <v>0</v>
      </c>
      <c r="O74" s="25">
        <f t="shared" si="13"/>
        <v>37020</v>
      </c>
      <c r="P74" s="25">
        <f t="shared" si="14"/>
        <v>37020</v>
      </c>
      <c r="Q74" s="1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23.1" customHeight="1">
      <c r="A75" s="13" t="s">
        <v>1374</v>
      </c>
      <c r="B75" s="13" t="s">
        <v>1375</v>
      </c>
      <c r="C75" s="3" t="s">
        <v>1376</v>
      </c>
      <c r="D75" s="12" t="s">
        <v>586</v>
      </c>
      <c r="E75" s="12" t="s">
        <v>587</v>
      </c>
      <c r="F75" s="19" t="s">
        <v>139</v>
      </c>
      <c r="G75" s="6"/>
      <c r="H75" s="25">
        <f>일위대가!I581</f>
        <v>17559</v>
      </c>
      <c r="I75" s="25">
        <f t="shared" si="10"/>
        <v>17559</v>
      </c>
      <c r="J75" s="25"/>
      <c r="K75" s="25">
        <f>일위대가!L581</f>
        <v>4776</v>
      </c>
      <c r="L75" s="25">
        <f t="shared" si="11"/>
        <v>4776</v>
      </c>
      <c r="M75" s="25">
        <f>일위대가!N581</f>
        <v>0</v>
      </c>
      <c r="N75" s="25">
        <f t="shared" si="12"/>
        <v>0</v>
      </c>
      <c r="O75" s="25">
        <f t="shared" si="13"/>
        <v>22335</v>
      </c>
      <c r="P75" s="25">
        <f t="shared" si="14"/>
        <v>22335</v>
      </c>
      <c r="Q75" s="1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23.1" customHeight="1">
      <c r="A76" s="13" t="s">
        <v>1377</v>
      </c>
      <c r="B76" s="13" t="s">
        <v>1378</v>
      </c>
      <c r="C76" s="3" t="s">
        <v>1379</v>
      </c>
      <c r="D76" s="12" t="s">
        <v>586</v>
      </c>
      <c r="E76" s="12" t="s">
        <v>588</v>
      </c>
      <c r="F76" s="19" t="s">
        <v>139</v>
      </c>
      <c r="G76" s="6"/>
      <c r="H76" s="25">
        <f>일위대가!I590</f>
        <v>33433</v>
      </c>
      <c r="I76" s="25">
        <f t="shared" si="10"/>
        <v>33433</v>
      </c>
      <c r="J76" s="25"/>
      <c r="K76" s="25">
        <f>일위대가!L590</f>
        <v>6205</v>
      </c>
      <c r="L76" s="25">
        <f t="shared" si="11"/>
        <v>6205</v>
      </c>
      <c r="M76" s="25">
        <f>일위대가!N590</f>
        <v>0</v>
      </c>
      <c r="N76" s="25">
        <f t="shared" si="12"/>
        <v>0</v>
      </c>
      <c r="O76" s="25">
        <f t="shared" si="13"/>
        <v>39638</v>
      </c>
      <c r="P76" s="25">
        <f t="shared" si="14"/>
        <v>39638</v>
      </c>
      <c r="Q76" s="1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23.1" customHeight="1">
      <c r="A77" s="13" t="s">
        <v>1380</v>
      </c>
      <c r="B77" s="13" t="s">
        <v>1381</v>
      </c>
      <c r="C77" s="3" t="s">
        <v>1382</v>
      </c>
      <c r="D77" s="12" t="s">
        <v>303</v>
      </c>
      <c r="E77" s="12" t="s">
        <v>1383</v>
      </c>
      <c r="F77" s="19" t="s">
        <v>1145</v>
      </c>
      <c r="G77" s="6"/>
      <c r="H77" s="25">
        <f>일위대가!I598</f>
        <v>44718</v>
      </c>
      <c r="I77" s="25">
        <f t="shared" si="10"/>
        <v>44718</v>
      </c>
      <c r="J77" s="25"/>
      <c r="K77" s="25">
        <f>일위대가!L598</f>
        <v>35160</v>
      </c>
      <c r="L77" s="25">
        <f t="shared" si="11"/>
        <v>35160</v>
      </c>
      <c r="M77" s="25">
        <f>일위대가!N598</f>
        <v>0</v>
      </c>
      <c r="N77" s="25">
        <f t="shared" si="12"/>
        <v>0</v>
      </c>
      <c r="O77" s="25">
        <f t="shared" si="13"/>
        <v>79878</v>
      </c>
      <c r="P77" s="25">
        <f t="shared" si="14"/>
        <v>79878</v>
      </c>
      <c r="Q77" s="1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23.1" customHeight="1">
      <c r="A78" s="13" t="s">
        <v>1384</v>
      </c>
      <c r="B78" s="13" t="s">
        <v>1385</v>
      </c>
      <c r="C78" s="3" t="s">
        <v>1386</v>
      </c>
      <c r="D78" s="12" t="s">
        <v>586</v>
      </c>
      <c r="E78" s="12" t="s">
        <v>589</v>
      </c>
      <c r="F78" s="19" t="s">
        <v>139</v>
      </c>
      <c r="G78" s="6"/>
      <c r="H78" s="25">
        <f>일위대가!I607</f>
        <v>43071</v>
      </c>
      <c r="I78" s="25">
        <f t="shared" si="10"/>
        <v>43071</v>
      </c>
      <c r="J78" s="25"/>
      <c r="K78" s="25">
        <f>일위대가!L607</f>
        <v>7486</v>
      </c>
      <c r="L78" s="25">
        <f t="shared" si="11"/>
        <v>7486</v>
      </c>
      <c r="M78" s="25">
        <f>일위대가!N607</f>
        <v>0</v>
      </c>
      <c r="N78" s="25">
        <f t="shared" si="12"/>
        <v>0</v>
      </c>
      <c r="O78" s="25">
        <f t="shared" si="13"/>
        <v>50557</v>
      </c>
      <c r="P78" s="25">
        <f t="shared" si="14"/>
        <v>50557</v>
      </c>
      <c r="Q78" s="1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23.1" customHeight="1">
      <c r="A79" s="13" t="s">
        <v>1387</v>
      </c>
      <c r="B79" s="13" t="s">
        <v>1388</v>
      </c>
      <c r="C79" s="3" t="s">
        <v>1389</v>
      </c>
      <c r="D79" s="12" t="s">
        <v>303</v>
      </c>
      <c r="E79" s="12" t="s">
        <v>1390</v>
      </c>
      <c r="F79" s="19" t="s">
        <v>1145</v>
      </c>
      <c r="G79" s="6"/>
      <c r="H79" s="25">
        <f>일위대가!I615</f>
        <v>56822</v>
      </c>
      <c r="I79" s="25">
        <f t="shared" si="10"/>
        <v>56822</v>
      </c>
      <c r="J79" s="25"/>
      <c r="K79" s="25">
        <f>일위대가!L615</f>
        <v>41106</v>
      </c>
      <c r="L79" s="25">
        <f t="shared" si="11"/>
        <v>41106</v>
      </c>
      <c r="M79" s="25">
        <f>일위대가!N615</f>
        <v>0</v>
      </c>
      <c r="N79" s="25">
        <f t="shared" si="12"/>
        <v>0</v>
      </c>
      <c r="O79" s="25">
        <f t="shared" si="13"/>
        <v>97928</v>
      </c>
      <c r="P79" s="25">
        <f t="shared" si="14"/>
        <v>97928</v>
      </c>
      <c r="Q79" s="1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23.1" customHeight="1">
      <c r="A80" s="13" t="s">
        <v>1391</v>
      </c>
      <c r="B80" s="13" t="s">
        <v>1392</v>
      </c>
      <c r="C80" s="3" t="s">
        <v>1393</v>
      </c>
      <c r="D80" s="12" t="s">
        <v>586</v>
      </c>
      <c r="E80" s="12" t="s">
        <v>590</v>
      </c>
      <c r="F80" s="19" t="s">
        <v>139</v>
      </c>
      <c r="G80" s="6"/>
      <c r="H80" s="25">
        <f>일위대가!I624</f>
        <v>54812</v>
      </c>
      <c r="I80" s="25">
        <f t="shared" si="10"/>
        <v>54812</v>
      </c>
      <c r="J80" s="25"/>
      <c r="K80" s="25">
        <f>일위대가!L624</f>
        <v>8719</v>
      </c>
      <c r="L80" s="25">
        <f t="shared" si="11"/>
        <v>8719</v>
      </c>
      <c r="M80" s="25">
        <f>일위대가!N624</f>
        <v>0</v>
      </c>
      <c r="N80" s="25">
        <f t="shared" si="12"/>
        <v>0</v>
      </c>
      <c r="O80" s="25">
        <f t="shared" si="13"/>
        <v>63531</v>
      </c>
      <c r="P80" s="25">
        <f t="shared" si="14"/>
        <v>63531</v>
      </c>
      <c r="Q80" s="1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23.1" customHeight="1">
      <c r="A81" s="13" t="s">
        <v>1394</v>
      </c>
      <c r="B81" s="13" t="s">
        <v>1395</v>
      </c>
      <c r="C81" s="3" t="s">
        <v>1396</v>
      </c>
      <c r="D81" s="12" t="s">
        <v>303</v>
      </c>
      <c r="E81" s="12" t="s">
        <v>317</v>
      </c>
      <c r="F81" s="19" t="s">
        <v>139</v>
      </c>
      <c r="G81" s="6"/>
      <c r="H81" s="25">
        <f>일위대가!I632</f>
        <v>2378</v>
      </c>
      <c r="I81" s="25">
        <f t="shared" si="10"/>
        <v>2378</v>
      </c>
      <c r="J81" s="25"/>
      <c r="K81" s="25">
        <f>일위대가!L632</f>
        <v>4866</v>
      </c>
      <c r="L81" s="25">
        <f t="shared" si="11"/>
        <v>4866</v>
      </c>
      <c r="M81" s="25">
        <f>일위대가!N632</f>
        <v>0</v>
      </c>
      <c r="N81" s="25">
        <f t="shared" si="12"/>
        <v>0</v>
      </c>
      <c r="O81" s="25">
        <f t="shared" si="13"/>
        <v>7244</v>
      </c>
      <c r="P81" s="25">
        <f t="shared" si="14"/>
        <v>7244</v>
      </c>
      <c r="Q81" s="1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23.1" customHeight="1">
      <c r="A82" s="13" t="s">
        <v>1397</v>
      </c>
      <c r="B82" s="13" t="s">
        <v>1398</v>
      </c>
      <c r="C82" s="3" t="s">
        <v>1399</v>
      </c>
      <c r="D82" s="12" t="s">
        <v>586</v>
      </c>
      <c r="E82" s="12" t="s">
        <v>591</v>
      </c>
      <c r="F82" s="19" t="s">
        <v>139</v>
      </c>
      <c r="G82" s="6"/>
      <c r="H82" s="25">
        <f>일위대가!I641</f>
        <v>2257</v>
      </c>
      <c r="I82" s="25">
        <f t="shared" si="10"/>
        <v>2257</v>
      </c>
      <c r="J82" s="25"/>
      <c r="K82" s="25">
        <f>일위대가!L641</f>
        <v>2200</v>
      </c>
      <c r="L82" s="25">
        <f t="shared" si="11"/>
        <v>2200</v>
      </c>
      <c r="M82" s="25">
        <f>일위대가!N641</f>
        <v>0</v>
      </c>
      <c r="N82" s="25">
        <f t="shared" si="12"/>
        <v>0</v>
      </c>
      <c r="O82" s="25">
        <f t="shared" si="13"/>
        <v>4457</v>
      </c>
      <c r="P82" s="25">
        <f t="shared" si="14"/>
        <v>4457</v>
      </c>
      <c r="Q82" s="12" t="s">
        <v>2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23.1" customHeight="1">
      <c r="A83" s="13" t="s">
        <v>1400</v>
      </c>
      <c r="B83" s="13" t="s">
        <v>1401</v>
      </c>
      <c r="C83" s="3" t="s">
        <v>1402</v>
      </c>
      <c r="D83" s="12" t="s">
        <v>303</v>
      </c>
      <c r="E83" s="12" t="s">
        <v>319</v>
      </c>
      <c r="F83" s="19" t="s">
        <v>139</v>
      </c>
      <c r="G83" s="6"/>
      <c r="H83" s="25">
        <f>일위대가!I649</f>
        <v>4692</v>
      </c>
      <c r="I83" s="25">
        <f t="shared" si="10"/>
        <v>4692</v>
      </c>
      <c r="J83" s="25"/>
      <c r="K83" s="25">
        <f>일위대가!L649</f>
        <v>7603</v>
      </c>
      <c r="L83" s="25">
        <f t="shared" si="11"/>
        <v>7603</v>
      </c>
      <c r="M83" s="25">
        <f>일위대가!N649</f>
        <v>0</v>
      </c>
      <c r="N83" s="25">
        <f t="shared" si="12"/>
        <v>0</v>
      </c>
      <c r="O83" s="25">
        <f t="shared" si="13"/>
        <v>12295</v>
      </c>
      <c r="P83" s="25">
        <f t="shared" si="14"/>
        <v>12295</v>
      </c>
      <c r="Q83" s="1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23.1" customHeight="1">
      <c r="A84" s="13" t="s">
        <v>1403</v>
      </c>
      <c r="B84" s="13" t="s">
        <v>1404</v>
      </c>
      <c r="C84" s="3" t="s">
        <v>1405</v>
      </c>
      <c r="D84" s="12" t="s">
        <v>586</v>
      </c>
      <c r="E84" s="12" t="s">
        <v>592</v>
      </c>
      <c r="F84" s="19" t="s">
        <v>139</v>
      </c>
      <c r="G84" s="6"/>
      <c r="H84" s="25">
        <f>일위대가!I658</f>
        <v>4449</v>
      </c>
      <c r="I84" s="25">
        <f t="shared" si="10"/>
        <v>4449</v>
      </c>
      <c r="J84" s="25"/>
      <c r="K84" s="25">
        <f>일위대가!L658</f>
        <v>2304</v>
      </c>
      <c r="L84" s="25">
        <f t="shared" si="11"/>
        <v>2304</v>
      </c>
      <c r="M84" s="25">
        <f>일위대가!N658</f>
        <v>0</v>
      </c>
      <c r="N84" s="25">
        <f t="shared" si="12"/>
        <v>0</v>
      </c>
      <c r="O84" s="25">
        <f t="shared" si="13"/>
        <v>6753</v>
      </c>
      <c r="P84" s="25">
        <f t="shared" si="14"/>
        <v>6753</v>
      </c>
      <c r="Q84" s="1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23.1" customHeight="1">
      <c r="A85" s="13" t="s">
        <v>1406</v>
      </c>
      <c r="B85" s="13" t="s">
        <v>1407</v>
      </c>
      <c r="C85" s="3" t="s">
        <v>1408</v>
      </c>
      <c r="D85" s="12" t="s">
        <v>303</v>
      </c>
      <c r="E85" s="12" t="s">
        <v>321</v>
      </c>
      <c r="F85" s="19" t="s">
        <v>139</v>
      </c>
      <c r="G85" s="6"/>
      <c r="H85" s="25">
        <f>일위대가!I666</f>
        <v>2829</v>
      </c>
      <c r="I85" s="25">
        <f t="shared" si="10"/>
        <v>2829</v>
      </c>
      <c r="J85" s="25"/>
      <c r="K85" s="25">
        <f>일위대가!L666</f>
        <v>7908</v>
      </c>
      <c r="L85" s="25">
        <f t="shared" si="11"/>
        <v>7908</v>
      </c>
      <c r="M85" s="25">
        <f>일위대가!N666</f>
        <v>0</v>
      </c>
      <c r="N85" s="25">
        <f t="shared" si="12"/>
        <v>0</v>
      </c>
      <c r="O85" s="25">
        <f t="shared" si="13"/>
        <v>10737</v>
      </c>
      <c r="P85" s="25">
        <f t="shared" si="14"/>
        <v>10737</v>
      </c>
      <c r="Q85" s="1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23.1" customHeight="1">
      <c r="A86" s="13" t="s">
        <v>1409</v>
      </c>
      <c r="B86" s="13" t="s">
        <v>1410</v>
      </c>
      <c r="C86" s="3" t="s">
        <v>1411</v>
      </c>
      <c r="D86" s="12" t="s">
        <v>303</v>
      </c>
      <c r="E86" s="12" t="s">
        <v>323</v>
      </c>
      <c r="F86" s="19" t="s">
        <v>139</v>
      </c>
      <c r="G86" s="6"/>
      <c r="H86" s="25">
        <f>일위대가!I674</f>
        <v>3919</v>
      </c>
      <c r="I86" s="25">
        <f t="shared" si="10"/>
        <v>3919</v>
      </c>
      <c r="J86" s="25"/>
      <c r="K86" s="25">
        <f>일위대가!L674</f>
        <v>8820</v>
      </c>
      <c r="L86" s="25">
        <f t="shared" si="11"/>
        <v>8820</v>
      </c>
      <c r="M86" s="25">
        <f>일위대가!N674</f>
        <v>0</v>
      </c>
      <c r="N86" s="25">
        <f t="shared" si="12"/>
        <v>0</v>
      </c>
      <c r="O86" s="25">
        <f t="shared" si="13"/>
        <v>12739</v>
      </c>
      <c r="P86" s="25">
        <f t="shared" si="14"/>
        <v>12739</v>
      </c>
      <c r="Q86" s="1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23.1" customHeight="1">
      <c r="A87" s="13" t="s">
        <v>1412</v>
      </c>
      <c r="B87" s="13" t="s">
        <v>1413</v>
      </c>
      <c r="C87" s="3" t="s">
        <v>1414</v>
      </c>
      <c r="D87" s="12" t="s">
        <v>303</v>
      </c>
      <c r="E87" s="12" t="s">
        <v>325</v>
      </c>
      <c r="F87" s="19" t="s">
        <v>139</v>
      </c>
      <c r="G87" s="6"/>
      <c r="H87" s="25">
        <f>일위대가!I682</f>
        <v>5529</v>
      </c>
      <c r="I87" s="25">
        <f t="shared" si="10"/>
        <v>5529</v>
      </c>
      <c r="J87" s="25"/>
      <c r="K87" s="25">
        <f>일위대가!L682</f>
        <v>10341</v>
      </c>
      <c r="L87" s="25">
        <f t="shared" si="11"/>
        <v>10341</v>
      </c>
      <c r="M87" s="25">
        <f>일위대가!N682</f>
        <v>0</v>
      </c>
      <c r="N87" s="25">
        <f t="shared" si="12"/>
        <v>0</v>
      </c>
      <c r="O87" s="25">
        <f t="shared" si="13"/>
        <v>15870</v>
      </c>
      <c r="P87" s="25">
        <f t="shared" si="14"/>
        <v>15870</v>
      </c>
      <c r="Q87" s="1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23.1" customHeight="1">
      <c r="A88" s="13" t="s">
        <v>1415</v>
      </c>
      <c r="B88" s="13" t="s">
        <v>1416</v>
      </c>
      <c r="C88" s="3" t="s">
        <v>1417</v>
      </c>
      <c r="D88" s="12" t="s">
        <v>303</v>
      </c>
      <c r="E88" s="12" t="s">
        <v>327</v>
      </c>
      <c r="F88" s="19" t="s">
        <v>139</v>
      </c>
      <c r="G88" s="6"/>
      <c r="H88" s="25">
        <f>일위대가!I690</f>
        <v>8728</v>
      </c>
      <c r="I88" s="25">
        <f t="shared" si="10"/>
        <v>8728</v>
      </c>
      <c r="J88" s="25"/>
      <c r="K88" s="25">
        <f>일위대가!L690</f>
        <v>14903</v>
      </c>
      <c r="L88" s="25">
        <f t="shared" si="11"/>
        <v>14903</v>
      </c>
      <c r="M88" s="25">
        <f>일위대가!N690</f>
        <v>0</v>
      </c>
      <c r="N88" s="25">
        <f t="shared" si="12"/>
        <v>0</v>
      </c>
      <c r="O88" s="25">
        <f t="shared" si="13"/>
        <v>23631</v>
      </c>
      <c r="P88" s="25">
        <f t="shared" si="14"/>
        <v>23631</v>
      </c>
      <c r="Q88" s="1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23.1" customHeight="1">
      <c r="A89" s="13" t="s">
        <v>1418</v>
      </c>
      <c r="B89" s="13" t="s">
        <v>1419</v>
      </c>
      <c r="C89" s="3" t="s">
        <v>1420</v>
      </c>
      <c r="D89" s="12" t="s">
        <v>303</v>
      </c>
      <c r="E89" s="12" t="s">
        <v>329</v>
      </c>
      <c r="F89" s="19" t="s">
        <v>139</v>
      </c>
      <c r="G89" s="6"/>
      <c r="H89" s="25">
        <f>일위대가!I698</f>
        <v>13869</v>
      </c>
      <c r="I89" s="25">
        <f t="shared" si="10"/>
        <v>13869</v>
      </c>
      <c r="J89" s="25"/>
      <c r="K89" s="25">
        <f>일위대가!L698</f>
        <v>18188</v>
      </c>
      <c r="L89" s="25">
        <f t="shared" si="11"/>
        <v>18188</v>
      </c>
      <c r="M89" s="25">
        <f>일위대가!N698</f>
        <v>0</v>
      </c>
      <c r="N89" s="25">
        <f t="shared" si="12"/>
        <v>0</v>
      </c>
      <c r="O89" s="25">
        <f t="shared" si="13"/>
        <v>32057</v>
      </c>
      <c r="P89" s="25">
        <f t="shared" si="14"/>
        <v>32057</v>
      </c>
      <c r="Q89" s="1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23.1" customHeight="1">
      <c r="A90" s="13" t="s">
        <v>1421</v>
      </c>
      <c r="B90" s="13" t="s">
        <v>1422</v>
      </c>
      <c r="C90" s="3" t="s">
        <v>1423</v>
      </c>
      <c r="D90" s="12" t="s">
        <v>331</v>
      </c>
      <c r="E90" s="12" t="s">
        <v>332</v>
      </c>
      <c r="F90" s="19" t="s">
        <v>139</v>
      </c>
      <c r="G90" s="6"/>
      <c r="H90" s="25">
        <f>일위대가!I707</f>
        <v>6386</v>
      </c>
      <c r="I90" s="25">
        <f t="shared" si="10"/>
        <v>6386</v>
      </c>
      <c r="J90" s="25"/>
      <c r="K90" s="25">
        <f>일위대가!L707</f>
        <v>8668</v>
      </c>
      <c r="L90" s="25">
        <f t="shared" si="11"/>
        <v>8668</v>
      </c>
      <c r="M90" s="25">
        <f>일위대가!N707</f>
        <v>0</v>
      </c>
      <c r="N90" s="25">
        <f t="shared" si="12"/>
        <v>0</v>
      </c>
      <c r="O90" s="25">
        <f t="shared" si="13"/>
        <v>15054</v>
      </c>
      <c r="P90" s="25">
        <f t="shared" si="14"/>
        <v>15054</v>
      </c>
      <c r="Q90" s="1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23.1" customHeight="1">
      <c r="A91" s="13" t="s">
        <v>1424</v>
      </c>
      <c r="B91" s="13" t="s">
        <v>1425</v>
      </c>
      <c r="C91" s="3" t="s">
        <v>1426</v>
      </c>
      <c r="D91" s="12" t="s">
        <v>337</v>
      </c>
      <c r="E91" s="12" t="s">
        <v>338</v>
      </c>
      <c r="F91" s="19" t="s">
        <v>139</v>
      </c>
      <c r="G91" s="6"/>
      <c r="H91" s="25">
        <f>일위대가!I715</f>
        <v>820</v>
      </c>
      <c r="I91" s="25">
        <f t="shared" si="10"/>
        <v>820</v>
      </c>
      <c r="J91" s="25"/>
      <c r="K91" s="25">
        <f>일위대가!L715</f>
        <v>6543</v>
      </c>
      <c r="L91" s="25">
        <f t="shared" si="11"/>
        <v>6543</v>
      </c>
      <c r="M91" s="25">
        <f>일위대가!N715</f>
        <v>0</v>
      </c>
      <c r="N91" s="25">
        <f t="shared" si="12"/>
        <v>0</v>
      </c>
      <c r="O91" s="25">
        <f t="shared" si="13"/>
        <v>7363</v>
      </c>
      <c r="P91" s="25">
        <f t="shared" si="14"/>
        <v>7363</v>
      </c>
      <c r="Q91" s="1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23.1" customHeight="1">
      <c r="A92" s="13" t="s">
        <v>1427</v>
      </c>
      <c r="B92" s="13" t="s">
        <v>1428</v>
      </c>
      <c r="C92" s="3" t="s">
        <v>1429</v>
      </c>
      <c r="D92" s="12" t="s">
        <v>458</v>
      </c>
      <c r="E92" s="12" t="s">
        <v>459</v>
      </c>
      <c r="F92" s="19" t="s">
        <v>139</v>
      </c>
      <c r="G92" s="6"/>
      <c r="H92" s="25">
        <f>일위대가!I723</f>
        <v>10186</v>
      </c>
      <c r="I92" s="25">
        <f t="shared" si="10"/>
        <v>10186</v>
      </c>
      <c r="J92" s="25"/>
      <c r="K92" s="25">
        <f>일위대가!L723</f>
        <v>7415</v>
      </c>
      <c r="L92" s="25">
        <f t="shared" si="11"/>
        <v>7415</v>
      </c>
      <c r="M92" s="25">
        <f>일위대가!N723</f>
        <v>0</v>
      </c>
      <c r="N92" s="25">
        <f t="shared" si="12"/>
        <v>0</v>
      </c>
      <c r="O92" s="25">
        <f t="shared" si="13"/>
        <v>17601</v>
      </c>
      <c r="P92" s="25">
        <f t="shared" si="14"/>
        <v>17601</v>
      </c>
      <c r="Q92" s="1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23.1" customHeight="1">
      <c r="A93" s="13" t="s">
        <v>1430</v>
      </c>
      <c r="B93" s="13" t="s">
        <v>1431</v>
      </c>
      <c r="C93" s="3" t="s">
        <v>1432</v>
      </c>
      <c r="D93" s="12" t="s">
        <v>389</v>
      </c>
      <c r="E93" s="12" t="s">
        <v>390</v>
      </c>
      <c r="F93" s="19" t="s">
        <v>187</v>
      </c>
      <c r="G93" s="6"/>
      <c r="H93" s="25">
        <f>일위대가!I729</f>
        <v>4133</v>
      </c>
      <c r="I93" s="25">
        <f t="shared" si="10"/>
        <v>4133</v>
      </c>
      <c r="J93" s="25"/>
      <c r="K93" s="25">
        <f>일위대가!L729</f>
        <v>51463</v>
      </c>
      <c r="L93" s="25">
        <f t="shared" si="11"/>
        <v>51463</v>
      </c>
      <c r="M93" s="25">
        <f>일위대가!N729</f>
        <v>0</v>
      </c>
      <c r="N93" s="25">
        <f t="shared" si="12"/>
        <v>0</v>
      </c>
      <c r="O93" s="25">
        <f t="shared" si="13"/>
        <v>55596</v>
      </c>
      <c r="P93" s="25">
        <f t="shared" si="14"/>
        <v>55596</v>
      </c>
      <c r="Q93" s="1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23.1" customHeight="1">
      <c r="A94" s="13" t="s">
        <v>1433</v>
      </c>
      <c r="B94" s="13" t="s">
        <v>1434</v>
      </c>
      <c r="C94" s="3" t="s">
        <v>1435</v>
      </c>
      <c r="D94" s="12" t="s">
        <v>389</v>
      </c>
      <c r="E94" s="12" t="s">
        <v>394</v>
      </c>
      <c r="F94" s="19" t="s">
        <v>187</v>
      </c>
      <c r="G94" s="6"/>
      <c r="H94" s="25">
        <f>일위대가!I735</f>
        <v>5009</v>
      </c>
      <c r="I94" s="25">
        <f t="shared" si="10"/>
        <v>5009</v>
      </c>
      <c r="J94" s="25"/>
      <c r="K94" s="25">
        <f>일위대가!L735</f>
        <v>54748</v>
      </c>
      <c r="L94" s="25">
        <f t="shared" si="11"/>
        <v>54748</v>
      </c>
      <c r="M94" s="25">
        <f>일위대가!N735</f>
        <v>0</v>
      </c>
      <c r="N94" s="25">
        <f t="shared" si="12"/>
        <v>0</v>
      </c>
      <c r="O94" s="25">
        <f t="shared" si="13"/>
        <v>59757</v>
      </c>
      <c r="P94" s="25">
        <f t="shared" si="14"/>
        <v>59757</v>
      </c>
      <c r="Q94" s="1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23.1" customHeight="1">
      <c r="A95" s="13" t="s">
        <v>1436</v>
      </c>
      <c r="B95" s="13" t="s">
        <v>1437</v>
      </c>
      <c r="C95" s="3" t="s">
        <v>1438</v>
      </c>
      <c r="D95" s="12" t="s">
        <v>389</v>
      </c>
      <c r="E95" s="12" t="s">
        <v>396</v>
      </c>
      <c r="F95" s="19" t="s">
        <v>187</v>
      </c>
      <c r="G95" s="6"/>
      <c r="H95" s="25">
        <f>일위대가!I741</f>
        <v>8853</v>
      </c>
      <c r="I95" s="25">
        <f t="shared" si="10"/>
        <v>8853</v>
      </c>
      <c r="J95" s="25"/>
      <c r="K95" s="25">
        <f>일위대가!L741</f>
        <v>74457</v>
      </c>
      <c r="L95" s="25">
        <f t="shared" si="11"/>
        <v>74457</v>
      </c>
      <c r="M95" s="25">
        <f>일위대가!N741</f>
        <v>0</v>
      </c>
      <c r="N95" s="25">
        <f t="shared" si="12"/>
        <v>0</v>
      </c>
      <c r="O95" s="25">
        <f t="shared" si="13"/>
        <v>83310</v>
      </c>
      <c r="P95" s="25">
        <f t="shared" si="14"/>
        <v>83310</v>
      </c>
      <c r="Q95" s="1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23.1" customHeight="1">
      <c r="A96" s="13" t="s">
        <v>1439</v>
      </c>
      <c r="B96" s="13" t="s">
        <v>1440</v>
      </c>
      <c r="C96" s="3" t="s">
        <v>1441</v>
      </c>
      <c r="D96" s="12" t="s">
        <v>389</v>
      </c>
      <c r="E96" s="12" t="s">
        <v>398</v>
      </c>
      <c r="F96" s="19" t="s">
        <v>187</v>
      </c>
      <c r="G96" s="6"/>
      <c r="H96" s="25">
        <f>일위대가!I747</f>
        <v>10956</v>
      </c>
      <c r="I96" s="25">
        <f t="shared" si="10"/>
        <v>10956</v>
      </c>
      <c r="J96" s="25"/>
      <c r="K96" s="25">
        <f>일위대가!L747</f>
        <v>84312</v>
      </c>
      <c r="L96" s="25">
        <f t="shared" si="11"/>
        <v>84312</v>
      </c>
      <c r="M96" s="25">
        <f>일위대가!N747</f>
        <v>0</v>
      </c>
      <c r="N96" s="25">
        <f t="shared" si="12"/>
        <v>0</v>
      </c>
      <c r="O96" s="25">
        <f t="shared" si="13"/>
        <v>95268</v>
      </c>
      <c r="P96" s="25">
        <f t="shared" si="14"/>
        <v>95268</v>
      </c>
      <c r="Q96" s="1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23.1" customHeight="1">
      <c r="A97" s="13" t="s">
        <v>1442</v>
      </c>
      <c r="B97" s="13" t="s">
        <v>1443</v>
      </c>
      <c r="C97" s="3" t="s">
        <v>1444</v>
      </c>
      <c r="D97" s="12" t="s">
        <v>400</v>
      </c>
      <c r="E97" s="12" t="s">
        <v>401</v>
      </c>
      <c r="F97" s="19" t="s">
        <v>187</v>
      </c>
      <c r="G97" s="6"/>
      <c r="H97" s="25">
        <f>일위대가!I753</f>
        <v>1012</v>
      </c>
      <c r="I97" s="25">
        <f t="shared" si="10"/>
        <v>1012</v>
      </c>
      <c r="J97" s="25"/>
      <c r="K97" s="25">
        <f>일위대가!L753</f>
        <v>29563</v>
      </c>
      <c r="L97" s="25">
        <f t="shared" si="11"/>
        <v>29563</v>
      </c>
      <c r="M97" s="25">
        <f>일위대가!N753</f>
        <v>0</v>
      </c>
      <c r="N97" s="25">
        <f t="shared" si="12"/>
        <v>0</v>
      </c>
      <c r="O97" s="25">
        <f t="shared" si="13"/>
        <v>30575</v>
      </c>
      <c r="P97" s="25">
        <f t="shared" si="14"/>
        <v>30575</v>
      </c>
      <c r="Q97" s="1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23.1" customHeight="1">
      <c r="A98" s="13" t="s">
        <v>1445</v>
      </c>
      <c r="B98" s="13" t="s">
        <v>1446</v>
      </c>
      <c r="C98" s="3" t="s">
        <v>1447</v>
      </c>
      <c r="D98" s="12" t="s">
        <v>400</v>
      </c>
      <c r="E98" s="12" t="s">
        <v>403</v>
      </c>
      <c r="F98" s="19" t="s">
        <v>187</v>
      </c>
      <c r="G98" s="6"/>
      <c r="H98" s="25">
        <f>일위대가!I759</f>
        <v>1269</v>
      </c>
      <c r="I98" s="25">
        <f t="shared" si="10"/>
        <v>1269</v>
      </c>
      <c r="J98" s="25"/>
      <c r="K98" s="25">
        <f>일위대가!L759</f>
        <v>36133</v>
      </c>
      <c r="L98" s="25">
        <f t="shared" si="11"/>
        <v>36133</v>
      </c>
      <c r="M98" s="25">
        <f>일위대가!N759</f>
        <v>0</v>
      </c>
      <c r="N98" s="25">
        <f t="shared" si="12"/>
        <v>0</v>
      </c>
      <c r="O98" s="25">
        <f t="shared" si="13"/>
        <v>37402</v>
      </c>
      <c r="P98" s="25">
        <f t="shared" si="14"/>
        <v>37402</v>
      </c>
      <c r="Q98" s="1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23.1" customHeight="1">
      <c r="A99" s="13" t="s">
        <v>1448</v>
      </c>
      <c r="B99" s="13" t="s">
        <v>1449</v>
      </c>
      <c r="C99" s="3" t="s">
        <v>1450</v>
      </c>
      <c r="D99" s="12" t="s">
        <v>400</v>
      </c>
      <c r="E99" s="12" t="s">
        <v>405</v>
      </c>
      <c r="F99" s="19" t="s">
        <v>187</v>
      </c>
      <c r="G99" s="6"/>
      <c r="H99" s="25">
        <f>일위대가!I765</f>
        <v>1423</v>
      </c>
      <c r="I99" s="25">
        <f t="shared" si="10"/>
        <v>1423</v>
      </c>
      <c r="J99" s="25"/>
      <c r="K99" s="25">
        <f>일위대가!L765</f>
        <v>39418</v>
      </c>
      <c r="L99" s="25">
        <f t="shared" si="11"/>
        <v>39418</v>
      </c>
      <c r="M99" s="25">
        <f>일위대가!N765</f>
        <v>0</v>
      </c>
      <c r="N99" s="25">
        <f t="shared" si="12"/>
        <v>0</v>
      </c>
      <c r="O99" s="25">
        <f t="shared" si="13"/>
        <v>40841</v>
      </c>
      <c r="P99" s="25">
        <f t="shared" si="14"/>
        <v>40841</v>
      </c>
      <c r="Q99" s="1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23.1" customHeight="1">
      <c r="A100" s="13" t="s">
        <v>1451</v>
      </c>
      <c r="B100" s="13" t="s">
        <v>1452</v>
      </c>
      <c r="C100" s="3" t="s">
        <v>1453</v>
      </c>
      <c r="D100" s="12" t="s">
        <v>466</v>
      </c>
      <c r="E100" s="12" t="s">
        <v>394</v>
      </c>
      <c r="F100" s="19" t="s">
        <v>187</v>
      </c>
      <c r="G100" s="6"/>
      <c r="H100" s="25">
        <f>일위대가!I771</f>
        <v>3498</v>
      </c>
      <c r="I100" s="25">
        <f t="shared" ref="I100:I131" si="15">H100</f>
        <v>3498</v>
      </c>
      <c r="J100" s="25"/>
      <c r="K100" s="25">
        <f>일위대가!L771</f>
        <v>4378</v>
      </c>
      <c r="L100" s="25">
        <f t="shared" ref="L100:L131" si="16">K100</f>
        <v>4378</v>
      </c>
      <c r="M100" s="25">
        <f>일위대가!N771</f>
        <v>0</v>
      </c>
      <c r="N100" s="25">
        <f t="shared" ref="N100:N131" si="17">M100</f>
        <v>0</v>
      </c>
      <c r="O100" s="25">
        <f t="shared" ref="O100:O131" si="18">IF((H100+K100+M100)=0, "", (H100+K100+M100))</f>
        <v>7876</v>
      </c>
      <c r="P100" s="25">
        <f t="shared" ref="P100:P131" si="19">SUM(I100,L100,N100)</f>
        <v>7876</v>
      </c>
      <c r="Q100" s="1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23.1" customHeight="1">
      <c r="A101" s="13" t="s">
        <v>1454</v>
      </c>
      <c r="B101" s="13" t="s">
        <v>1455</v>
      </c>
      <c r="C101" s="3" t="s">
        <v>1456</v>
      </c>
      <c r="D101" s="12" t="s">
        <v>466</v>
      </c>
      <c r="E101" s="12" t="s">
        <v>468</v>
      </c>
      <c r="F101" s="19" t="s">
        <v>187</v>
      </c>
      <c r="G101" s="6"/>
      <c r="H101" s="25">
        <f>일위대가!I777</f>
        <v>4301</v>
      </c>
      <c r="I101" s="25">
        <f t="shared" si="15"/>
        <v>4301</v>
      </c>
      <c r="J101" s="25"/>
      <c r="K101" s="25">
        <f>일위대가!L777</f>
        <v>4378</v>
      </c>
      <c r="L101" s="25">
        <f t="shared" si="16"/>
        <v>4378</v>
      </c>
      <c r="M101" s="25">
        <f>일위대가!N777</f>
        <v>0</v>
      </c>
      <c r="N101" s="25">
        <f t="shared" si="17"/>
        <v>0</v>
      </c>
      <c r="O101" s="25">
        <f t="shared" si="18"/>
        <v>8679</v>
      </c>
      <c r="P101" s="25">
        <f t="shared" si="19"/>
        <v>8679</v>
      </c>
      <c r="Q101" s="1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23.1" customHeight="1">
      <c r="A102" s="13" t="s">
        <v>1457</v>
      </c>
      <c r="B102" s="13" t="s">
        <v>1458</v>
      </c>
      <c r="C102" s="3" t="s">
        <v>1459</v>
      </c>
      <c r="D102" s="12" t="s">
        <v>470</v>
      </c>
      <c r="E102" s="12" t="s">
        <v>401</v>
      </c>
      <c r="F102" s="19" t="s">
        <v>187</v>
      </c>
      <c r="G102" s="6"/>
      <c r="H102" s="25">
        <f>일위대가!I783</f>
        <v>257</v>
      </c>
      <c r="I102" s="25">
        <f t="shared" si="15"/>
        <v>257</v>
      </c>
      <c r="J102" s="25"/>
      <c r="K102" s="25">
        <f>일위대가!L783</f>
        <v>4378</v>
      </c>
      <c r="L102" s="25">
        <f t="shared" si="16"/>
        <v>4378</v>
      </c>
      <c r="M102" s="25">
        <f>일위대가!N783</f>
        <v>0</v>
      </c>
      <c r="N102" s="25">
        <f t="shared" si="17"/>
        <v>0</v>
      </c>
      <c r="O102" s="25">
        <f t="shared" si="18"/>
        <v>4635</v>
      </c>
      <c r="P102" s="25">
        <f t="shared" si="19"/>
        <v>4635</v>
      </c>
      <c r="Q102" s="1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23.1" customHeight="1">
      <c r="A103" s="13" t="s">
        <v>1460</v>
      </c>
      <c r="B103" s="13" t="s">
        <v>1461</v>
      </c>
      <c r="C103" s="3" t="s">
        <v>1462</v>
      </c>
      <c r="D103" s="12" t="s">
        <v>470</v>
      </c>
      <c r="E103" s="12" t="s">
        <v>405</v>
      </c>
      <c r="F103" s="19" t="s">
        <v>187</v>
      </c>
      <c r="G103" s="6"/>
      <c r="H103" s="25">
        <f>일위대가!I789</f>
        <v>372</v>
      </c>
      <c r="I103" s="25">
        <f t="shared" si="15"/>
        <v>372</v>
      </c>
      <c r="J103" s="25"/>
      <c r="K103" s="25">
        <f>일위대가!L789</f>
        <v>4378</v>
      </c>
      <c r="L103" s="25">
        <f t="shared" si="16"/>
        <v>4378</v>
      </c>
      <c r="M103" s="25">
        <f>일위대가!N789</f>
        <v>0</v>
      </c>
      <c r="N103" s="25">
        <f t="shared" si="17"/>
        <v>0</v>
      </c>
      <c r="O103" s="25">
        <f t="shared" si="18"/>
        <v>4750</v>
      </c>
      <c r="P103" s="25">
        <f t="shared" si="19"/>
        <v>4750</v>
      </c>
      <c r="Q103" s="1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23.1" customHeight="1">
      <c r="A104" s="13" t="s">
        <v>1463</v>
      </c>
      <c r="B104" s="13" t="s">
        <v>1464</v>
      </c>
      <c r="C104" s="3" t="s">
        <v>1465</v>
      </c>
      <c r="D104" s="12" t="s">
        <v>470</v>
      </c>
      <c r="E104" s="12" t="s">
        <v>473</v>
      </c>
      <c r="F104" s="19" t="s">
        <v>187</v>
      </c>
      <c r="G104" s="6"/>
      <c r="H104" s="25">
        <f>일위대가!I795</f>
        <v>533</v>
      </c>
      <c r="I104" s="25">
        <f t="shared" si="15"/>
        <v>533</v>
      </c>
      <c r="J104" s="25"/>
      <c r="K104" s="25">
        <f>일위대가!L795</f>
        <v>4378</v>
      </c>
      <c r="L104" s="25">
        <f t="shared" si="16"/>
        <v>4378</v>
      </c>
      <c r="M104" s="25">
        <f>일위대가!N795</f>
        <v>0</v>
      </c>
      <c r="N104" s="25">
        <f t="shared" si="17"/>
        <v>0</v>
      </c>
      <c r="O104" s="25">
        <f t="shared" si="18"/>
        <v>4911</v>
      </c>
      <c r="P104" s="25">
        <f t="shared" si="19"/>
        <v>4911</v>
      </c>
      <c r="Q104" s="1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23.1" customHeight="1">
      <c r="A105" s="13" t="s">
        <v>1466</v>
      </c>
      <c r="B105" s="13" t="s">
        <v>1467</v>
      </c>
      <c r="C105" s="3" t="s">
        <v>1468</v>
      </c>
      <c r="D105" s="12" t="s">
        <v>342</v>
      </c>
      <c r="E105" s="12" t="s">
        <v>343</v>
      </c>
      <c r="F105" s="19" t="s">
        <v>187</v>
      </c>
      <c r="G105" s="6"/>
      <c r="H105" s="25">
        <f>일위대가!I801</f>
        <v>2020</v>
      </c>
      <c r="I105" s="25">
        <f t="shared" si="15"/>
        <v>2020</v>
      </c>
      <c r="J105" s="25"/>
      <c r="K105" s="25">
        <f>일위대가!L801</f>
        <v>23262</v>
      </c>
      <c r="L105" s="25">
        <f t="shared" si="16"/>
        <v>23262</v>
      </c>
      <c r="M105" s="25">
        <f>일위대가!N801</f>
        <v>0</v>
      </c>
      <c r="N105" s="25">
        <f t="shared" si="17"/>
        <v>0</v>
      </c>
      <c r="O105" s="25">
        <f t="shared" si="18"/>
        <v>25282</v>
      </c>
      <c r="P105" s="25">
        <f t="shared" si="19"/>
        <v>25282</v>
      </c>
      <c r="Q105" s="1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23.1" customHeight="1">
      <c r="A106" s="13" t="s">
        <v>1469</v>
      </c>
      <c r="B106" s="13" t="s">
        <v>1470</v>
      </c>
      <c r="C106" s="3" t="s">
        <v>1471</v>
      </c>
      <c r="D106" s="12" t="s">
        <v>342</v>
      </c>
      <c r="E106" s="12" t="s">
        <v>347</v>
      </c>
      <c r="F106" s="19" t="s">
        <v>187</v>
      </c>
      <c r="G106" s="6"/>
      <c r="H106" s="25">
        <f>일위대가!I807</f>
        <v>2548</v>
      </c>
      <c r="I106" s="25">
        <f t="shared" si="15"/>
        <v>2548</v>
      </c>
      <c r="J106" s="25"/>
      <c r="K106" s="25">
        <f>일위대가!L807</f>
        <v>23262</v>
      </c>
      <c r="L106" s="25">
        <f t="shared" si="16"/>
        <v>23262</v>
      </c>
      <c r="M106" s="25">
        <f>일위대가!N807</f>
        <v>0</v>
      </c>
      <c r="N106" s="25">
        <f t="shared" si="17"/>
        <v>0</v>
      </c>
      <c r="O106" s="25">
        <f t="shared" si="18"/>
        <v>25810</v>
      </c>
      <c r="P106" s="25">
        <f t="shared" si="19"/>
        <v>25810</v>
      </c>
      <c r="Q106" s="1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23.1" customHeight="1">
      <c r="A107" s="13" t="s">
        <v>1472</v>
      </c>
      <c r="B107" s="13" t="s">
        <v>1473</v>
      </c>
      <c r="C107" s="3" t="s">
        <v>1474</v>
      </c>
      <c r="D107" s="12" t="s">
        <v>342</v>
      </c>
      <c r="E107" s="12" t="s">
        <v>349</v>
      </c>
      <c r="F107" s="19" t="s">
        <v>187</v>
      </c>
      <c r="G107" s="6"/>
      <c r="H107" s="25">
        <f>일위대가!I813</f>
        <v>3090</v>
      </c>
      <c r="I107" s="25">
        <f t="shared" si="15"/>
        <v>3090</v>
      </c>
      <c r="J107" s="25"/>
      <c r="K107" s="25">
        <f>일위대가!L813</f>
        <v>23262</v>
      </c>
      <c r="L107" s="25">
        <f t="shared" si="16"/>
        <v>23262</v>
      </c>
      <c r="M107" s="25">
        <f>일위대가!N813</f>
        <v>0</v>
      </c>
      <c r="N107" s="25">
        <f t="shared" si="17"/>
        <v>0</v>
      </c>
      <c r="O107" s="25">
        <f t="shared" si="18"/>
        <v>26352</v>
      </c>
      <c r="P107" s="25">
        <f t="shared" si="19"/>
        <v>26352</v>
      </c>
      <c r="Q107" s="1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23.1" customHeight="1">
      <c r="A108" s="13" t="s">
        <v>1475</v>
      </c>
      <c r="B108" s="13" t="s">
        <v>1476</v>
      </c>
      <c r="C108" s="3" t="s">
        <v>1477</v>
      </c>
      <c r="D108" s="12" t="s">
        <v>342</v>
      </c>
      <c r="E108" s="12" t="s">
        <v>351</v>
      </c>
      <c r="F108" s="19" t="s">
        <v>187</v>
      </c>
      <c r="G108" s="6"/>
      <c r="H108" s="25">
        <f>일위대가!I819</f>
        <v>2266</v>
      </c>
      <c r="I108" s="25">
        <f t="shared" si="15"/>
        <v>2266</v>
      </c>
      <c r="J108" s="25"/>
      <c r="K108" s="25">
        <f>일위대가!L819</f>
        <v>23262</v>
      </c>
      <c r="L108" s="25">
        <f t="shared" si="16"/>
        <v>23262</v>
      </c>
      <c r="M108" s="25">
        <f>일위대가!N819</f>
        <v>0</v>
      </c>
      <c r="N108" s="25">
        <f t="shared" si="17"/>
        <v>0</v>
      </c>
      <c r="O108" s="25">
        <f t="shared" si="18"/>
        <v>25528</v>
      </c>
      <c r="P108" s="25">
        <f t="shared" si="19"/>
        <v>25528</v>
      </c>
      <c r="Q108" s="12" t="s">
        <v>2</v>
      </c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23.1" customHeight="1">
      <c r="A109" s="13" t="s">
        <v>1478</v>
      </c>
      <c r="B109" s="13" t="s">
        <v>1479</v>
      </c>
      <c r="C109" s="3" t="s">
        <v>1480</v>
      </c>
      <c r="D109" s="12" t="s">
        <v>342</v>
      </c>
      <c r="E109" s="12" t="s">
        <v>353</v>
      </c>
      <c r="F109" s="19" t="s">
        <v>187</v>
      </c>
      <c r="G109" s="6"/>
      <c r="H109" s="25">
        <f>일위대가!I825</f>
        <v>3050</v>
      </c>
      <c r="I109" s="25">
        <f t="shared" si="15"/>
        <v>3050</v>
      </c>
      <c r="J109" s="25"/>
      <c r="K109" s="25">
        <f>일위대가!L825</f>
        <v>23262</v>
      </c>
      <c r="L109" s="25">
        <f t="shared" si="16"/>
        <v>23262</v>
      </c>
      <c r="M109" s="25">
        <f>일위대가!N825</f>
        <v>0</v>
      </c>
      <c r="N109" s="25">
        <f t="shared" si="17"/>
        <v>0</v>
      </c>
      <c r="O109" s="25">
        <f t="shared" si="18"/>
        <v>26312</v>
      </c>
      <c r="P109" s="25">
        <f t="shared" si="19"/>
        <v>26312</v>
      </c>
      <c r="Q109" s="1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23.1" customHeight="1">
      <c r="A110" s="13" t="s">
        <v>1481</v>
      </c>
      <c r="B110" s="13" t="s">
        <v>1482</v>
      </c>
      <c r="C110" s="3" t="s">
        <v>1483</v>
      </c>
      <c r="D110" s="12" t="s">
        <v>355</v>
      </c>
      <c r="E110" s="12" t="s">
        <v>356</v>
      </c>
      <c r="F110" s="19" t="s">
        <v>187</v>
      </c>
      <c r="G110" s="6"/>
      <c r="H110" s="25">
        <f>일위대가!I831</f>
        <v>56533</v>
      </c>
      <c r="I110" s="25">
        <f t="shared" si="15"/>
        <v>56533</v>
      </c>
      <c r="J110" s="25"/>
      <c r="K110" s="25">
        <f>일위대가!L831</f>
        <v>17788</v>
      </c>
      <c r="L110" s="25">
        <f t="shared" si="16"/>
        <v>17788</v>
      </c>
      <c r="M110" s="25">
        <f>일위대가!N831</f>
        <v>0</v>
      </c>
      <c r="N110" s="25">
        <f t="shared" si="17"/>
        <v>0</v>
      </c>
      <c r="O110" s="25">
        <f t="shared" si="18"/>
        <v>74321</v>
      </c>
      <c r="P110" s="25">
        <f t="shared" si="19"/>
        <v>74321</v>
      </c>
      <c r="Q110" s="1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23.1" customHeight="1">
      <c r="A111" s="13" t="s">
        <v>1484</v>
      </c>
      <c r="B111" s="13" t="s">
        <v>1485</v>
      </c>
      <c r="C111" s="3" t="s">
        <v>1486</v>
      </c>
      <c r="D111" s="12" t="s">
        <v>358</v>
      </c>
      <c r="E111" s="12"/>
      <c r="F111" s="19" t="s">
        <v>187</v>
      </c>
      <c r="G111" s="6"/>
      <c r="H111" s="25">
        <f>일위대가!I837</f>
        <v>64533</v>
      </c>
      <c r="I111" s="25">
        <f t="shared" si="15"/>
        <v>64533</v>
      </c>
      <c r="J111" s="25"/>
      <c r="K111" s="25">
        <f>일위대가!L837</f>
        <v>17788</v>
      </c>
      <c r="L111" s="25">
        <f t="shared" si="16"/>
        <v>17788</v>
      </c>
      <c r="M111" s="25">
        <f>일위대가!N837</f>
        <v>0</v>
      </c>
      <c r="N111" s="25">
        <f t="shared" si="17"/>
        <v>0</v>
      </c>
      <c r="O111" s="25">
        <f t="shared" si="18"/>
        <v>82321</v>
      </c>
      <c r="P111" s="25">
        <f t="shared" si="19"/>
        <v>82321</v>
      </c>
      <c r="Q111" s="1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23.1" customHeight="1">
      <c r="A112" s="13" t="s">
        <v>1487</v>
      </c>
      <c r="B112" s="13" t="s">
        <v>1488</v>
      </c>
      <c r="C112" s="3" t="s">
        <v>1489</v>
      </c>
      <c r="D112" s="12" t="s">
        <v>551</v>
      </c>
      <c r="E112" s="12" t="s">
        <v>552</v>
      </c>
      <c r="F112" s="19" t="s">
        <v>187</v>
      </c>
      <c r="G112" s="6"/>
      <c r="H112" s="25">
        <f>일위대가!I843</f>
        <v>45356</v>
      </c>
      <c r="I112" s="25">
        <f t="shared" si="15"/>
        <v>45356</v>
      </c>
      <c r="J112" s="25"/>
      <c r="K112" s="25">
        <f>일위대가!L843</f>
        <v>21894</v>
      </c>
      <c r="L112" s="25">
        <f t="shared" si="16"/>
        <v>21894</v>
      </c>
      <c r="M112" s="25">
        <f>일위대가!N843</f>
        <v>0</v>
      </c>
      <c r="N112" s="25">
        <f t="shared" si="17"/>
        <v>0</v>
      </c>
      <c r="O112" s="25">
        <f t="shared" si="18"/>
        <v>67250</v>
      </c>
      <c r="P112" s="25">
        <f t="shared" si="19"/>
        <v>67250</v>
      </c>
      <c r="Q112" s="1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23.1" customHeight="1">
      <c r="A113" s="13" t="s">
        <v>1490</v>
      </c>
      <c r="B113" s="13" t="s">
        <v>1491</v>
      </c>
      <c r="C113" s="3" t="s">
        <v>1492</v>
      </c>
      <c r="D113" s="12" t="s">
        <v>362</v>
      </c>
      <c r="E113" s="12" t="s">
        <v>363</v>
      </c>
      <c r="F113" s="19" t="s">
        <v>187</v>
      </c>
      <c r="G113" s="6"/>
      <c r="H113" s="25">
        <f>일위대가!I849</f>
        <v>2040</v>
      </c>
      <c r="I113" s="25">
        <f t="shared" si="15"/>
        <v>2040</v>
      </c>
      <c r="J113" s="25"/>
      <c r="K113" s="25">
        <f>일위대가!L849</f>
        <v>21894</v>
      </c>
      <c r="L113" s="25">
        <f t="shared" si="16"/>
        <v>21894</v>
      </c>
      <c r="M113" s="25">
        <f>일위대가!N849</f>
        <v>0</v>
      </c>
      <c r="N113" s="25">
        <f t="shared" si="17"/>
        <v>0</v>
      </c>
      <c r="O113" s="25">
        <f t="shared" si="18"/>
        <v>23934</v>
      </c>
      <c r="P113" s="25">
        <f t="shared" si="19"/>
        <v>23934</v>
      </c>
      <c r="Q113" s="1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23.1" customHeight="1">
      <c r="A114" s="13" t="s">
        <v>1493</v>
      </c>
      <c r="B114" s="13" t="s">
        <v>1494</v>
      </c>
      <c r="C114" s="3" t="s">
        <v>1495</v>
      </c>
      <c r="D114" s="12" t="s">
        <v>367</v>
      </c>
      <c r="E114" s="12" t="s">
        <v>368</v>
      </c>
      <c r="F114" s="19" t="s">
        <v>187</v>
      </c>
      <c r="G114" s="6"/>
      <c r="H114" s="25">
        <f>일위대가!I855</f>
        <v>2691</v>
      </c>
      <c r="I114" s="25">
        <f t="shared" si="15"/>
        <v>2691</v>
      </c>
      <c r="J114" s="25"/>
      <c r="K114" s="25">
        <f>일위대가!L855</f>
        <v>21894</v>
      </c>
      <c r="L114" s="25">
        <f t="shared" si="16"/>
        <v>21894</v>
      </c>
      <c r="M114" s="25">
        <f>일위대가!N855</f>
        <v>0</v>
      </c>
      <c r="N114" s="25">
        <f t="shared" si="17"/>
        <v>0</v>
      </c>
      <c r="O114" s="25">
        <f t="shared" si="18"/>
        <v>24585</v>
      </c>
      <c r="P114" s="25">
        <f t="shared" si="19"/>
        <v>24585</v>
      </c>
      <c r="Q114" s="1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23.1" customHeight="1">
      <c r="A115" s="13" t="s">
        <v>1496</v>
      </c>
      <c r="B115" s="13" t="s">
        <v>1497</v>
      </c>
      <c r="C115" s="3" t="s">
        <v>1498</v>
      </c>
      <c r="D115" s="12" t="s">
        <v>383</v>
      </c>
      <c r="E115" s="12" t="s">
        <v>384</v>
      </c>
      <c r="F115" s="19" t="s">
        <v>258</v>
      </c>
      <c r="G115" s="6"/>
      <c r="H115" s="25">
        <f>일위대가!I861</f>
        <v>65608</v>
      </c>
      <c r="I115" s="25">
        <f t="shared" si="15"/>
        <v>65608</v>
      </c>
      <c r="J115" s="25"/>
      <c r="K115" s="25">
        <f>일위대가!L861</f>
        <v>180626</v>
      </c>
      <c r="L115" s="25">
        <f t="shared" si="16"/>
        <v>180626</v>
      </c>
      <c r="M115" s="25">
        <f>일위대가!N861</f>
        <v>0</v>
      </c>
      <c r="N115" s="25">
        <f t="shared" si="17"/>
        <v>0</v>
      </c>
      <c r="O115" s="25">
        <f t="shared" si="18"/>
        <v>246234</v>
      </c>
      <c r="P115" s="25">
        <f t="shared" si="19"/>
        <v>246234</v>
      </c>
      <c r="Q115" s="1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23.1" customHeight="1">
      <c r="A116" s="13" t="s">
        <v>1499</v>
      </c>
      <c r="B116" s="13" t="s">
        <v>1500</v>
      </c>
      <c r="C116" s="3" t="s">
        <v>1501</v>
      </c>
      <c r="D116" s="12" t="s">
        <v>383</v>
      </c>
      <c r="E116" s="12" t="s">
        <v>387</v>
      </c>
      <c r="F116" s="19" t="s">
        <v>258</v>
      </c>
      <c r="G116" s="6"/>
      <c r="H116" s="25">
        <f>일위대가!I867</f>
        <v>119458</v>
      </c>
      <c r="I116" s="25">
        <f t="shared" si="15"/>
        <v>119458</v>
      </c>
      <c r="J116" s="25"/>
      <c r="K116" s="25">
        <f>일위대가!L867</f>
        <v>180626</v>
      </c>
      <c r="L116" s="25">
        <f t="shared" si="16"/>
        <v>180626</v>
      </c>
      <c r="M116" s="25">
        <f>일위대가!N867</f>
        <v>0</v>
      </c>
      <c r="N116" s="25">
        <f t="shared" si="17"/>
        <v>0</v>
      </c>
      <c r="O116" s="25">
        <f t="shared" si="18"/>
        <v>300084</v>
      </c>
      <c r="P116" s="25">
        <f t="shared" si="19"/>
        <v>300084</v>
      </c>
      <c r="Q116" s="1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23.1" customHeight="1">
      <c r="A117" s="13" t="s">
        <v>1502</v>
      </c>
      <c r="B117" s="13" t="s">
        <v>1503</v>
      </c>
      <c r="C117" s="3" t="s">
        <v>1504</v>
      </c>
      <c r="D117" s="12" t="s">
        <v>1505</v>
      </c>
      <c r="E117" s="12" t="s">
        <v>1506</v>
      </c>
      <c r="F117" s="19" t="s">
        <v>567</v>
      </c>
      <c r="G117" s="6"/>
      <c r="H117" s="25">
        <f>일위대가!I884</f>
        <v>8659843</v>
      </c>
      <c r="I117" s="25">
        <f t="shared" si="15"/>
        <v>8659843</v>
      </c>
      <c r="J117" s="25"/>
      <c r="K117" s="25">
        <f>일위대가!L884</f>
        <v>2082430</v>
      </c>
      <c r="L117" s="25">
        <f t="shared" si="16"/>
        <v>2082430</v>
      </c>
      <c r="M117" s="25">
        <f>일위대가!N884</f>
        <v>0</v>
      </c>
      <c r="N117" s="25">
        <f t="shared" si="17"/>
        <v>0</v>
      </c>
      <c r="O117" s="25">
        <f t="shared" si="18"/>
        <v>10742273</v>
      </c>
      <c r="P117" s="25">
        <f t="shared" si="19"/>
        <v>10742273</v>
      </c>
      <c r="Q117" s="1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23.1" customHeight="1">
      <c r="A118" s="13" t="s">
        <v>1507</v>
      </c>
      <c r="B118" s="13" t="s">
        <v>1508</v>
      </c>
      <c r="C118" s="3" t="s">
        <v>1509</v>
      </c>
      <c r="D118" s="12" t="s">
        <v>1505</v>
      </c>
      <c r="E118" s="12" t="s">
        <v>1510</v>
      </c>
      <c r="F118" s="19" t="s">
        <v>567</v>
      </c>
      <c r="G118" s="6"/>
      <c r="H118" s="25">
        <f>일위대가!I901</f>
        <v>8465091</v>
      </c>
      <c r="I118" s="25">
        <f t="shared" si="15"/>
        <v>8465091</v>
      </c>
      <c r="J118" s="25"/>
      <c r="K118" s="25">
        <f>일위대가!L901</f>
        <v>2016748</v>
      </c>
      <c r="L118" s="25">
        <f t="shared" si="16"/>
        <v>2016748</v>
      </c>
      <c r="M118" s="25">
        <f>일위대가!N901</f>
        <v>0</v>
      </c>
      <c r="N118" s="25">
        <f t="shared" si="17"/>
        <v>0</v>
      </c>
      <c r="O118" s="25">
        <f t="shared" si="18"/>
        <v>10481839</v>
      </c>
      <c r="P118" s="25">
        <f t="shared" si="19"/>
        <v>10481839</v>
      </c>
      <c r="Q118" s="1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23.1" customHeight="1">
      <c r="A119" s="13" t="s">
        <v>1511</v>
      </c>
      <c r="B119" s="13" t="s">
        <v>1512</v>
      </c>
      <c r="C119" s="3" t="s">
        <v>1513</v>
      </c>
      <c r="D119" s="12" t="s">
        <v>1514</v>
      </c>
      <c r="E119" s="12" t="s">
        <v>1510</v>
      </c>
      <c r="F119" s="19" t="s">
        <v>567</v>
      </c>
      <c r="G119" s="6"/>
      <c r="H119" s="25">
        <f>일위대가!I920</f>
        <v>4765691</v>
      </c>
      <c r="I119" s="25">
        <f t="shared" si="15"/>
        <v>4765691</v>
      </c>
      <c r="J119" s="25"/>
      <c r="K119" s="25">
        <f>일위대가!L920</f>
        <v>4314477</v>
      </c>
      <c r="L119" s="25">
        <f t="shared" si="16"/>
        <v>4314477</v>
      </c>
      <c r="M119" s="25">
        <f>일위대가!N920</f>
        <v>0</v>
      </c>
      <c r="N119" s="25">
        <f t="shared" si="17"/>
        <v>0</v>
      </c>
      <c r="O119" s="25">
        <f t="shared" si="18"/>
        <v>9080168</v>
      </c>
      <c r="P119" s="25">
        <f t="shared" si="19"/>
        <v>9080168</v>
      </c>
      <c r="Q119" s="1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23.1" customHeight="1">
      <c r="A120" s="13" t="s">
        <v>1515</v>
      </c>
      <c r="B120" s="13" t="s">
        <v>1516</v>
      </c>
      <c r="C120" s="3" t="s">
        <v>1517</v>
      </c>
      <c r="D120" s="12" t="s">
        <v>531</v>
      </c>
      <c r="E120" s="12" t="s">
        <v>532</v>
      </c>
      <c r="F120" s="19" t="s">
        <v>258</v>
      </c>
      <c r="G120" s="6"/>
      <c r="H120" s="25">
        <f>일위대가!I926</f>
        <v>2159</v>
      </c>
      <c r="I120" s="25">
        <f t="shared" si="15"/>
        <v>2159</v>
      </c>
      <c r="J120" s="25"/>
      <c r="K120" s="25">
        <f>일위대가!L926</f>
        <v>71976</v>
      </c>
      <c r="L120" s="25">
        <f t="shared" si="16"/>
        <v>71976</v>
      </c>
      <c r="M120" s="25">
        <f>일위대가!N926</f>
        <v>0</v>
      </c>
      <c r="N120" s="25">
        <f t="shared" si="17"/>
        <v>0</v>
      </c>
      <c r="O120" s="25">
        <f t="shared" si="18"/>
        <v>74135</v>
      </c>
      <c r="P120" s="25">
        <f t="shared" si="19"/>
        <v>74135</v>
      </c>
      <c r="Q120" s="1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23.1" customHeight="1">
      <c r="A121" s="13" t="s">
        <v>1518</v>
      </c>
      <c r="B121" s="13" t="s">
        <v>1519</v>
      </c>
      <c r="C121" s="3" t="s">
        <v>1520</v>
      </c>
      <c r="D121" s="12" t="s">
        <v>536</v>
      </c>
      <c r="E121" s="12" t="s">
        <v>537</v>
      </c>
      <c r="F121" s="19" t="s">
        <v>258</v>
      </c>
      <c r="G121" s="6"/>
      <c r="H121" s="25">
        <f>일위대가!I932</f>
        <v>2159</v>
      </c>
      <c r="I121" s="25">
        <f t="shared" si="15"/>
        <v>2159</v>
      </c>
      <c r="J121" s="25"/>
      <c r="K121" s="25">
        <f>일위대가!L932</f>
        <v>71976</v>
      </c>
      <c r="L121" s="25">
        <f t="shared" si="16"/>
        <v>71976</v>
      </c>
      <c r="M121" s="25">
        <f>일위대가!N932</f>
        <v>0</v>
      </c>
      <c r="N121" s="25">
        <f t="shared" si="17"/>
        <v>0</v>
      </c>
      <c r="O121" s="25">
        <f t="shared" si="18"/>
        <v>74135</v>
      </c>
      <c r="P121" s="25">
        <f t="shared" si="19"/>
        <v>74135</v>
      </c>
      <c r="Q121" s="1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23.1" customHeight="1">
      <c r="A122" s="13" t="s">
        <v>1521</v>
      </c>
      <c r="B122" s="13" t="s">
        <v>1522</v>
      </c>
      <c r="C122" s="3" t="s">
        <v>1523</v>
      </c>
      <c r="D122" s="12" t="s">
        <v>538</v>
      </c>
      <c r="E122" s="12" t="s">
        <v>539</v>
      </c>
      <c r="F122" s="19" t="s">
        <v>258</v>
      </c>
      <c r="G122" s="6"/>
      <c r="H122" s="25">
        <f>일위대가!I938</f>
        <v>1272</v>
      </c>
      <c r="I122" s="25">
        <f t="shared" si="15"/>
        <v>1272</v>
      </c>
      <c r="J122" s="25"/>
      <c r="K122" s="25">
        <f>일위대가!L938</f>
        <v>42419</v>
      </c>
      <c r="L122" s="25">
        <f t="shared" si="16"/>
        <v>42419</v>
      </c>
      <c r="M122" s="25">
        <f>일위대가!N938</f>
        <v>0</v>
      </c>
      <c r="N122" s="25">
        <f t="shared" si="17"/>
        <v>0</v>
      </c>
      <c r="O122" s="25">
        <f t="shared" si="18"/>
        <v>43691</v>
      </c>
      <c r="P122" s="25">
        <f t="shared" si="19"/>
        <v>43691</v>
      </c>
      <c r="Q122" s="1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23.1" customHeight="1">
      <c r="A123" s="13" t="s">
        <v>1524</v>
      </c>
      <c r="B123" s="13" t="s">
        <v>1525</v>
      </c>
      <c r="C123" s="3" t="s">
        <v>1526</v>
      </c>
      <c r="D123" s="12" t="s">
        <v>540</v>
      </c>
      <c r="E123" s="12" t="s">
        <v>541</v>
      </c>
      <c r="F123" s="19" t="s">
        <v>258</v>
      </c>
      <c r="G123" s="6"/>
      <c r="H123" s="25">
        <f>일위대가!I944</f>
        <v>960</v>
      </c>
      <c r="I123" s="25">
        <f t="shared" si="15"/>
        <v>960</v>
      </c>
      <c r="J123" s="25"/>
      <c r="K123" s="25">
        <f>일위대가!L944</f>
        <v>32020</v>
      </c>
      <c r="L123" s="25">
        <f t="shared" si="16"/>
        <v>32020</v>
      </c>
      <c r="M123" s="25">
        <f>일위대가!N944</f>
        <v>0</v>
      </c>
      <c r="N123" s="25">
        <f t="shared" si="17"/>
        <v>0</v>
      </c>
      <c r="O123" s="25">
        <f t="shared" si="18"/>
        <v>32980</v>
      </c>
      <c r="P123" s="25">
        <f t="shared" si="19"/>
        <v>32980</v>
      </c>
      <c r="Q123" s="1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23.1" customHeight="1">
      <c r="A124" s="13" t="s">
        <v>1527</v>
      </c>
      <c r="B124" s="13" t="s">
        <v>1528</v>
      </c>
      <c r="C124" s="3" t="s">
        <v>1529</v>
      </c>
      <c r="D124" s="12" t="s">
        <v>542</v>
      </c>
      <c r="E124" s="12" t="s">
        <v>543</v>
      </c>
      <c r="F124" s="19" t="s">
        <v>258</v>
      </c>
      <c r="G124" s="6"/>
      <c r="H124" s="25">
        <f>일위대가!I950</f>
        <v>960</v>
      </c>
      <c r="I124" s="25">
        <f t="shared" si="15"/>
        <v>960</v>
      </c>
      <c r="J124" s="25"/>
      <c r="K124" s="25">
        <f>일위대가!L950</f>
        <v>32020</v>
      </c>
      <c r="L124" s="25">
        <f t="shared" si="16"/>
        <v>32020</v>
      </c>
      <c r="M124" s="25">
        <f>일위대가!N950</f>
        <v>0</v>
      </c>
      <c r="N124" s="25">
        <f t="shared" si="17"/>
        <v>0</v>
      </c>
      <c r="O124" s="25">
        <f t="shared" si="18"/>
        <v>32980</v>
      </c>
      <c r="P124" s="25">
        <f t="shared" si="19"/>
        <v>32980</v>
      </c>
      <c r="Q124" s="1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23.1" customHeight="1">
      <c r="A125" s="13" t="s">
        <v>1530</v>
      </c>
      <c r="B125" s="13" t="s">
        <v>1531</v>
      </c>
      <c r="C125" s="3" t="s">
        <v>1532</v>
      </c>
      <c r="D125" s="12" t="s">
        <v>544</v>
      </c>
      <c r="E125" s="12" t="s">
        <v>545</v>
      </c>
      <c r="F125" s="19" t="s">
        <v>258</v>
      </c>
      <c r="G125" s="6"/>
      <c r="H125" s="25">
        <f>일위대가!I956</f>
        <v>960</v>
      </c>
      <c r="I125" s="25">
        <f t="shared" si="15"/>
        <v>960</v>
      </c>
      <c r="J125" s="25"/>
      <c r="K125" s="25">
        <f>일위대가!L956</f>
        <v>32020</v>
      </c>
      <c r="L125" s="25">
        <f t="shared" si="16"/>
        <v>32020</v>
      </c>
      <c r="M125" s="25">
        <f>일위대가!N956</f>
        <v>0</v>
      </c>
      <c r="N125" s="25">
        <f t="shared" si="17"/>
        <v>0</v>
      </c>
      <c r="O125" s="25">
        <f t="shared" si="18"/>
        <v>32980</v>
      </c>
      <c r="P125" s="25">
        <f t="shared" si="19"/>
        <v>32980</v>
      </c>
      <c r="Q125" s="1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23.1" customHeight="1">
      <c r="A126" s="13" t="s">
        <v>1533</v>
      </c>
      <c r="B126" s="13" t="s">
        <v>1534</v>
      </c>
      <c r="C126" s="3" t="s">
        <v>1535</v>
      </c>
      <c r="D126" s="12" t="s">
        <v>574</v>
      </c>
      <c r="E126" s="12" t="s">
        <v>575</v>
      </c>
      <c r="F126" s="19" t="s">
        <v>258</v>
      </c>
      <c r="G126" s="6"/>
      <c r="H126" s="25">
        <f>일위대가!I962</f>
        <v>1814</v>
      </c>
      <c r="I126" s="25">
        <f t="shared" si="15"/>
        <v>1814</v>
      </c>
      <c r="J126" s="25"/>
      <c r="K126" s="25">
        <f>일위대가!L962</f>
        <v>60482</v>
      </c>
      <c r="L126" s="25">
        <f t="shared" si="16"/>
        <v>60482</v>
      </c>
      <c r="M126" s="25">
        <f>일위대가!N962</f>
        <v>0</v>
      </c>
      <c r="N126" s="25">
        <f t="shared" si="17"/>
        <v>0</v>
      </c>
      <c r="O126" s="25">
        <f t="shared" si="18"/>
        <v>62296</v>
      </c>
      <c r="P126" s="25">
        <f t="shared" si="19"/>
        <v>62296</v>
      </c>
      <c r="Q126" s="1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23.1" customHeight="1">
      <c r="A127" s="13" t="s">
        <v>1536</v>
      </c>
      <c r="B127" s="13" t="s">
        <v>1537</v>
      </c>
      <c r="C127" s="3" t="s">
        <v>1538</v>
      </c>
      <c r="D127" s="12" t="s">
        <v>546</v>
      </c>
      <c r="E127" s="12" t="s">
        <v>547</v>
      </c>
      <c r="F127" s="19" t="s">
        <v>258</v>
      </c>
      <c r="G127" s="6"/>
      <c r="H127" s="25">
        <f>일위대가!I968</f>
        <v>1502</v>
      </c>
      <c r="I127" s="25">
        <f t="shared" si="15"/>
        <v>1502</v>
      </c>
      <c r="J127" s="25"/>
      <c r="K127" s="25">
        <f>일위대가!L968</f>
        <v>50082</v>
      </c>
      <c r="L127" s="25">
        <f t="shared" si="16"/>
        <v>50082</v>
      </c>
      <c r="M127" s="25">
        <f>일위대가!N968</f>
        <v>0</v>
      </c>
      <c r="N127" s="25">
        <f t="shared" si="17"/>
        <v>0</v>
      </c>
      <c r="O127" s="25">
        <f t="shared" si="18"/>
        <v>51584</v>
      </c>
      <c r="P127" s="25">
        <f t="shared" si="19"/>
        <v>51584</v>
      </c>
      <c r="Q127" s="1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23.1" customHeight="1">
      <c r="A128" s="13" t="s">
        <v>1539</v>
      </c>
      <c r="B128" s="13" t="s">
        <v>1540</v>
      </c>
      <c r="C128" s="3" t="s">
        <v>1541</v>
      </c>
      <c r="D128" s="12" t="s">
        <v>1542</v>
      </c>
      <c r="E128" s="12" t="s">
        <v>1543</v>
      </c>
      <c r="F128" s="19" t="s">
        <v>258</v>
      </c>
      <c r="G128" s="6"/>
      <c r="H128" s="25">
        <f>일위대가!I975</f>
        <v>9958</v>
      </c>
      <c r="I128" s="25">
        <f t="shared" si="15"/>
        <v>9958</v>
      </c>
      <c r="J128" s="25"/>
      <c r="K128" s="25">
        <f>일위대가!L975</f>
        <v>43952</v>
      </c>
      <c r="L128" s="25">
        <f t="shared" si="16"/>
        <v>43952</v>
      </c>
      <c r="M128" s="25">
        <f>일위대가!N975</f>
        <v>0</v>
      </c>
      <c r="N128" s="25">
        <f t="shared" si="17"/>
        <v>0</v>
      </c>
      <c r="O128" s="25">
        <f t="shared" si="18"/>
        <v>53910</v>
      </c>
      <c r="P128" s="25">
        <f t="shared" si="19"/>
        <v>53910</v>
      </c>
      <c r="Q128" s="1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23.1" customHeight="1">
      <c r="A129" s="13" t="s">
        <v>1544</v>
      </c>
      <c r="B129" s="13" t="s">
        <v>1545</v>
      </c>
      <c r="C129" s="3" t="s">
        <v>1546</v>
      </c>
      <c r="D129" s="12" t="s">
        <v>1547</v>
      </c>
      <c r="E129" s="12" t="s">
        <v>375</v>
      </c>
      <c r="F129" s="19" t="s">
        <v>1161</v>
      </c>
      <c r="G129" s="6"/>
      <c r="H129" s="25">
        <f>일위대가!I984</f>
        <v>334638</v>
      </c>
      <c r="I129" s="25">
        <f t="shared" si="15"/>
        <v>334638</v>
      </c>
      <c r="J129" s="25"/>
      <c r="K129" s="25">
        <f>일위대가!L984</f>
        <v>81470</v>
      </c>
      <c r="L129" s="25">
        <f t="shared" si="16"/>
        <v>81470</v>
      </c>
      <c r="M129" s="25">
        <f>일위대가!N984</f>
        <v>5802</v>
      </c>
      <c r="N129" s="25">
        <f t="shared" si="17"/>
        <v>5802</v>
      </c>
      <c r="O129" s="25">
        <f t="shared" si="18"/>
        <v>421910</v>
      </c>
      <c r="P129" s="25">
        <f t="shared" si="19"/>
        <v>421910</v>
      </c>
      <c r="Q129" s="1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23.1" customHeight="1">
      <c r="A130" s="13" t="s">
        <v>1548</v>
      </c>
      <c r="B130" s="13" t="s">
        <v>1549</v>
      </c>
      <c r="C130" s="3" t="s">
        <v>1550</v>
      </c>
      <c r="D130" s="12" t="s">
        <v>1551</v>
      </c>
      <c r="E130" s="12" t="s">
        <v>1552</v>
      </c>
      <c r="F130" s="19" t="s">
        <v>1161</v>
      </c>
      <c r="G130" s="6"/>
      <c r="H130" s="25">
        <f>일위대가!I990</f>
        <v>7477</v>
      </c>
      <c r="I130" s="25">
        <f t="shared" si="15"/>
        <v>7477</v>
      </c>
      <c r="J130" s="25"/>
      <c r="K130" s="25">
        <f>일위대가!L990</f>
        <v>111647</v>
      </c>
      <c r="L130" s="25">
        <f t="shared" si="16"/>
        <v>111647</v>
      </c>
      <c r="M130" s="25">
        <f>일위대가!N990</f>
        <v>5679</v>
      </c>
      <c r="N130" s="25">
        <f t="shared" si="17"/>
        <v>5679</v>
      </c>
      <c r="O130" s="25">
        <f t="shared" si="18"/>
        <v>124803</v>
      </c>
      <c r="P130" s="25">
        <f t="shared" si="19"/>
        <v>124803</v>
      </c>
      <c r="Q130" s="1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23.1" customHeight="1">
      <c r="A131" s="13" t="s">
        <v>1553</v>
      </c>
      <c r="B131" s="13" t="s">
        <v>1554</v>
      </c>
      <c r="C131" s="3" t="s">
        <v>1555</v>
      </c>
      <c r="D131" s="12" t="s">
        <v>454</v>
      </c>
      <c r="E131" s="12"/>
      <c r="F131" s="19" t="s">
        <v>455</v>
      </c>
      <c r="G131" s="6"/>
      <c r="H131" s="25">
        <f>일위대가!I996</f>
        <v>56559</v>
      </c>
      <c r="I131" s="25">
        <f t="shared" si="15"/>
        <v>56559</v>
      </c>
      <c r="J131" s="25"/>
      <c r="K131" s="25">
        <f>일위대가!L996</f>
        <v>51998</v>
      </c>
      <c r="L131" s="25">
        <f t="shared" si="16"/>
        <v>51998</v>
      </c>
      <c r="M131" s="25">
        <f>일위대가!N996</f>
        <v>0</v>
      </c>
      <c r="N131" s="25">
        <f t="shared" si="17"/>
        <v>0</v>
      </c>
      <c r="O131" s="25">
        <f t="shared" si="18"/>
        <v>108557</v>
      </c>
      <c r="P131" s="25">
        <f t="shared" si="19"/>
        <v>108557</v>
      </c>
      <c r="Q131" s="1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23.1" customHeight="1">
      <c r="A132" s="13" t="s">
        <v>1556</v>
      </c>
      <c r="B132" s="13" t="s">
        <v>1557</v>
      </c>
      <c r="C132" s="3" t="s">
        <v>1558</v>
      </c>
      <c r="D132" s="12" t="s">
        <v>553</v>
      </c>
      <c r="E132" s="12" t="s">
        <v>554</v>
      </c>
      <c r="F132" s="19" t="s">
        <v>455</v>
      </c>
      <c r="G132" s="6"/>
      <c r="H132" s="25">
        <f>일위대가!I1002</f>
        <v>10098</v>
      </c>
      <c r="I132" s="25">
        <f t="shared" ref="I132:I144" si="20">H132</f>
        <v>10098</v>
      </c>
      <c r="J132" s="25"/>
      <c r="K132" s="25">
        <f>일위대가!L1002</f>
        <v>336621</v>
      </c>
      <c r="L132" s="25">
        <f t="shared" ref="L132:L144" si="21">K132</f>
        <v>336621</v>
      </c>
      <c r="M132" s="25">
        <f>일위대가!N1002</f>
        <v>0</v>
      </c>
      <c r="N132" s="25">
        <f t="shared" ref="N132:N144" si="22">M132</f>
        <v>0</v>
      </c>
      <c r="O132" s="25">
        <f t="shared" ref="O132:O144" si="23">IF((H132+K132+M132)=0, "", (H132+K132+M132))</f>
        <v>346719</v>
      </c>
      <c r="P132" s="25">
        <f t="shared" ref="P132:P144" si="24">SUM(I132,L132,N132)</f>
        <v>346719</v>
      </c>
      <c r="Q132" s="1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23.1" customHeight="1">
      <c r="A133" s="13" t="s">
        <v>1559</v>
      </c>
      <c r="B133" s="13" t="s">
        <v>1560</v>
      </c>
      <c r="C133" s="3" t="s">
        <v>1561</v>
      </c>
      <c r="D133" s="12" t="s">
        <v>553</v>
      </c>
      <c r="E133" s="12" t="s">
        <v>556</v>
      </c>
      <c r="F133" s="19" t="s">
        <v>455</v>
      </c>
      <c r="G133" s="6"/>
      <c r="H133" s="25">
        <f>일위대가!I1008</f>
        <v>10098</v>
      </c>
      <c r="I133" s="25">
        <f t="shared" si="20"/>
        <v>10098</v>
      </c>
      <c r="J133" s="25"/>
      <c r="K133" s="25">
        <f>일위대가!L1008</f>
        <v>336621</v>
      </c>
      <c r="L133" s="25">
        <f t="shared" si="21"/>
        <v>336621</v>
      </c>
      <c r="M133" s="25">
        <f>일위대가!N1008</f>
        <v>0</v>
      </c>
      <c r="N133" s="25">
        <f t="shared" si="22"/>
        <v>0</v>
      </c>
      <c r="O133" s="25">
        <f t="shared" si="23"/>
        <v>346719</v>
      </c>
      <c r="P133" s="25">
        <f t="shared" si="24"/>
        <v>346719</v>
      </c>
      <c r="Q133" s="1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23.1" customHeight="1">
      <c r="A134" s="13" t="s">
        <v>1562</v>
      </c>
      <c r="B134" s="13" t="s">
        <v>1563</v>
      </c>
      <c r="C134" s="3" t="s">
        <v>1564</v>
      </c>
      <c r="D134" s="12" t="s">
        <v>553</v>
      </c>
      <c r="E134" s="12" t="s">
        <v>557</v>
      </c>
      <c r="F134" s="19" t="s">
        <v>455</v>
      </c>
      <c r="G134" s="6"/>
      <c r="H134" s="25">
        <f>일위대가!I1014</f>
        <v>10098</v>
      </c>
      <c r="I134" s="25">
        <f t="shared" si="20"/>
        <v>10098</v>
      </c>
      <c r="J134" s="25"/>
      <c r="K134" s="25">
        <f>일위대가!L1014</f>
        <v>336621</v>
      </c>
      <c r="L134" s="25">
        <f t="shared" si="21"/>
        <v>336621</v>
      </c>
      <c r="M134" s="25">
        <f>일위대가!N1014</f>
        <v>0</v>
      </c>
      <c r="N134" s="25">
        <f t="shared" si="22"/>
        <v>0</v>
      </c>
      <c r="O134" s="25">
        <f t="shared" si="23"/>
        <v>346719</v>
      </c>
      <c r="P134" s="25">
        <f t="shared" si="24"/>
        <v>346719</v>
      </c>
      <c r="Q134" s="12" t="s">
        <v>2</v>
      </c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23.1" customHeight="1">
      <c r="A135" s="13" t="s">
        <v>1565</v>
      </c>
      <c r="B135" s="13" t="s">
        <v>1566</v>
      </c>
      <c r="C135" s="3" t="s">
        <v>1567</v>
      </c>
      <c r="D135" s="12" t="s">
        <v>553</v>
      </c>
      <c r="E135" s="12" t="s">
        <v>558</v>
      </c>
      <c r="F135" s="19" t="s">
        <v>455</v>
      </c>
      <c r="G135" s="6"/>
      <c r="H135" s="25">
        <f>일위대가!I1020</f>
        <v>10098</v>
      </c>
      <c r="I135" s="25">
        <f t="shared" si="20"/>
        <v>10098</v>
      </c>
      <c r="J135" s="25"/>
      <c r="K135" s="25">
        <f>일위대가!L1020</f>
        <v>336621</v>
      </c>
      <c r="L135" s="25">
        <f t="shared" si="21"/>
        <v>336621</v>
      </c>
      <c r="M135" s="25">
        <f>일위대가!N1020</f>
        <v>0</v>
      </c>
      <c r="N135" s="25">
        <f t="shared" si="22"/>
        <v>0</v>
      </c>
      <c r="O135" s="25">
        <f t="shared" si="23"/>
        <v>346719</v>
      </c>
      <c r="P135" s="25">
        <f t="shared" si="24"/>
        <v>346719</v>
      </c>
      <c r="Q135" s="1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23.1" customHeight="1">
      <c r="A136" s="13" t="s">
        <v>1568</v>
      </c>
      <c r="B136" s="13" t="s">
        <v>1569</v>
      </c>
      <c r="C136" s="3" t="s">
        <v>1570</v>
      </c>
      <c r="D136" s="12" t="s">
        <v>553</v>
      </c>
      <c r="E136" s="12" t="s">
        <v>559</v>
      </c>
      <c r="F136" s="19" t="s">
        <v>455</v>
      </c>
      <c r="G136" s="6"/>
      <c r="H136" s="25">
        <f>일위대가!I1026</f>
        <v>10098</v>
      </c>
      <c r="I136" s="25">
        <f t="shared" si="20"/>
        <v>10098</v>
      </c>
      <c r="J136" s="25"/>
      <c r="K136" s="25">
        <f>일위대가!L1026</f>
        <v>336621</v>
      </c>
      <c r="L136" s="25">
        <f t="shared" si="21"/>
        <v>336621</v>
      </c>
      <c r="M136" s="25">
        <f>일위대가!N1026</f>
        <v>0</v>
      </c>
      <c r="N136" s="25">
        <f t="shared" si="22"/>
        <v>0</v>
      </c>
      <c r="O136" s="25">
        <f t="shared" si="23"/>
        <v>346719</v>
      </c>
      <c r="P136" s="25">
        <f t="shared" si="24"/>
        <v>346719</v>
      </c>
      <c r="Q136" s="1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23.1" customHeight="1">
      <c r="A137" s="13" t="s">
        <v>1571</v>
      </c>
      <c r="B137" s="13" t="s">
        <v>1572</v>
      </c>
      <c r="C137" s="3" t="s">
        <v>1573</v>
      </c>
      <c r="D137" s="12" t="s">
        <v>553</v>
      </c>
      <c r="E137" s="12" t="s">
        <v>560</v>
      </c>
      <c r="F137" s="19" t="s">
        <v>455</v>
      </c>
      <c r="G137" s="6"/>
      <c r="H137" s="25">
        <f>일위대가!I1032</f>
        <v>10098</v>
      </c>
      <c r="I137" s="25">
        <f t="shared" si="20"/>
        <v>10098</v>
      </c>
      <c r="J137" s="25"/>
      <c r="K137" s="25">
        <f>일위대가!L1032</f>
        <v>336621</v>
      </c>
      <c r="L137" s="25">
        <f t="shared" si="21"/>
        <v>336621</v>
      </c>
      <c r="M137" s="25">
        <f>일위대가!N1032</f>
        <v>0</v>
      </c>
      <c r="N137" s="25">
        <f t="shared" si="22"/>
        <v>0</v>
      </c>
      <c r="O137" s="25">
        <f t="shared" si="23"/>
        <v>346719</v>
      </c>
      <c r="P137" s="25">
        <f t="shared" si="24"/>
        <v>346719</v>
      </c>
      <c r="Q137" s="1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23.1" customHeight="1">
      <c r="A138" s="13" t="s">
        <v>1574</v>
      </c>
      <c r="B138" s="13" t="s">
        <v>1575</v>
      </c>
      <c r="C138" s="3" t="s">
        <v>1576</v>
      </c>
      <c r="D138" s="12" t="s">
        <v>553</v>
      </c>
      <c r="E138" s="12" t="s">
        <v>561</v>
      </c>
      <c r="F138" s="19" t="s">
        <v>455</v>
      </c>
      <c r="G138" s="6"/>
      <c r="H138" s="25">
        <f>일위대가!I1038</f>
        <v>10098</v>
      </c>
      <c r="I138" s="25">
        <f t="shared" si="20"/>
        <v>10098</v>
      </c>
      <c r="J138" s="25"/>
      <c r="K138" s="25">
        <f>일위대가!L1038</f>
        <v>336621</v>
      </c>
      <c r="L138" s="25">
        <f t="shared" si="21"/>
        <v>336621</v>
      </c>
      <c r="M138" s="25">
        <f>일위대가!N1038</f>
        <v>0</v>
      </c>
      <c r="N138" s="25">
        <f t="shared" si="22"/>
        <v>0</v>
      </c>
      <c r="O138" s="25">
        <f t="shared" si="23"/>
        <v>346719</v>
      </c>
      <c r="P138" s="25">
        <f t="shared" si="24"/>
        <v>346719</v>
      </c>
      <c r="Q138" s="1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23.1" customHeight="1">
      <c r="A139" s="13" t="s">
        <v>1577</v>
      </c>
      <c r="B139" s="13" t="s">
        <v>1578</v>
      </c>
      <c r="C139" s="3" t="s">
        <v>1579</v>
      </c>
      <c r="D139" s="12" t="s">
        <v>553</v>
      </c>
      <c r="E139" s="12" t="s">
        <v>562</v>
      </c>
      <c r="F139" s="19" t="s">
        <v>455</v>
      </c>
      <c r="G139" s="6"/>
      <c r="H139" s="25">
        <f>일위대가!I1044</f>
        <v>10098</v>
      </c>
      <c r="I139" s="25">
        <f t="shared" si="20"/>
        <v>10098</v>
      </c>
      <c r="J139" s="25"/>
      <c r="K139" s="25">
        <f>일위대가!L1044</f>
        <v>336621</v>
      </c>
      <c r="L139" s="25">
        <f t="shared" si="21"/>
        <v>336621</v>
      </c>
      <c r="M139" s="25">
        <f>일위대가!N1044</f>
        <v>0</v>
      </c>
      <c r="N139" s="25">
        <f t="shared" si="22"/>
        <v>0</v>
      </c>
      <c r="O139" s="25">
        <f t="shared" si="23"/>
        <v>346719</v>
      </c>
      <c r="P139" s="25">
        <f t="shared" si="24"/>
        <v>346719</v>
      </c>
      <c r="Q139" s="1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23.1" customHeight="1">
      <c r="A140" s="13" t="s">
        <v>1580</v>
      </c>
      <c r="B140" s="13" t="s">
        <v>1581</v>
      </c>
      <c r="C140" s="3" t="s">
        <v>1582</v>
      </c>
      <c r="D140" s="12" t="s">
        <v>553</v>
      </c>
      <c r="E140" s="12" t="s">
        <v>563</v>
      </c>
      <c r="F140" s="19" t="s">
        <v>455</v>
      </c>
      <c r="G140" s="6"/>
      <c r="H140" s="25">
        <f>일위대가!I1050</f>
        <v>10098</v>
      </c>
      <c r="I140" s="25">
        <f t="shared" si="20"/>
        <v>10098</v>
      </c>
      <c r="J140" s="25"/>
      <c r="K140" s="25">
        <f>일위대가!L1050</f>
        <v>336621</v>
      </c>
      <c r="L140" s="25">
        <f t="shared" si="21"/>
        <v>336621</v>
      </c>
      <c r="M140" s="25">
        <f>일위대가!N1050</f>
        <v>0</v>
      </c>
      <c r="N140" s="25">
        <f t="shared" si="22"/>
        <v>0</v>
      </c>
      <c r="O140" s="25">
        <f t="shared" si="23"/>
        <v>346719</v>
      </c>
      <c r="P140" s="25">
        <f t="shared" si="24"/>
        <v>346719</v>
      </c>
      <c r="Q140" s="1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23.1" customHeight="1">
      <c r="A141" s="13" t="s">
        <v>1583</v>
      </c>
      <c r="B141" s="13" t="s">
        <v>1584</v>
      </c>
      <c r="C141" s="3" t="s">
        <v>1585</v>
      </c>
      <c r="D141" s="12" t="s">
        <v>553</v>
      </c>
      <c r="E141" s="12" t="s">
        <v>564</v>
      </c>
      <c r="F141" s="19" t="s">
        <v>455</v>
      </c>
      <c r="G141" s="6"/>
      <c r="H141" s="25">
        <f>일위대가!I1056</f>
        <v>10098</v>
      </c>
      <c r="I141" s="25">
        <f t="shared" si="20"/>
        <v>10098</v>
      </c>
      <c r="J141" s="25"/>
      <c r="K141" s="25">
        <f>일위대가!L1056</f>
        <v>336621</v>
      </c>
      <c r="L141" s="25">
        <f t="shared" si="21"/>
        <v>336621</v>
      </c>
      <c r="M141" s="25">
        <f>일위대가!N1056</f>
        <v>0</v>
      </c>
      <c r="N141" s="25">
        <f t="shared" si="22"/>
        <v>0</v>
      </c>
      <c r="O141" s="25">
        <f t="shared" si="23"/>
        <v>346719</v>
      </c>
      <c r="P141" s="25">
        <f t="shared" si="24"/>
        <v>346719</v>
      </c>
      <c r="Q141" s="1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23.1" customHeight="1">
      <c r="A142" s="13" t="s">
        <v>1586</v>
      </c>
      <c r="B142" s="13" t="s">
        <v>1587</v>
      </c>
      <c r="C142" s="3" t="s">
        <v>1588</v>
      </c>
      <c r="D142" s="12" t="s">
        <v>553</v>
      </c>
      <c r="E142" s="12" t="s">
        <v>565</v>
      </c>
      <c r="F142" s="19" t="s">
        <v>455</v>
      </c>
      <c r="G142" s="6"/>
      <c r="H142" s="25">
        <f>일위대가!I1062</f>
        <v>10098</v>
      </c>
      <c r="I142" s="25">
        <f t="shared" si="20"/>
        <v>10098</v>
      </c>
      <c r="J142" s="25"/>
      <c r="K142" s="25">
        <f>일위대가!L1062</f>
        <v>336621</v>
      </c>
      <c r="L142" s="25">
        <f t="shared" si="21"/>
        <v>336621</v>
      </c>
      <c r="M142" s="25">
        <f>일위대가!N1062</f>
        <v>0</v>
      </c>
      <c r="N142" s="25">
        <f t="shared" si="22"/>
        <v>0</v>
      </c>
      <c r="O142" s="25">
        <f t="shared" si="23"/>
        <v>346719</v>
      </c>
      <c r="P142" s="25">
        <f t="shared" si="24"/>
        <v>346719</v>
      </c>
      <c r="Q142" s="1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23.1" customHeight="1">
      <c r="A143" s="13" t="s">
        <v>1589</v>
      </c>
      <c r="B143" s="13" t="s">
        <v>1590</v>
      </c>
      <c r="C143" s="3" t="s">
        <v>1591</v>
      </c>
      <c r="D143" s="12" t="s">
        <v>553</v>
      </c>
      <c r="E143" s="12" t="s">
        <v>576</v>
      </c>
      <c r="F143" s="19" t="s">
        <v>455</v>
      </c>
      <c r="G143" s="6"/>
      <c r="H143" s="25">
        <f>일위대가!I1068</f>
        <v>10098</v>
      </c>
      <c r="I143" s="25">
        <f t="shared" si="20"/>
        <v>10098</v>
      </c>
      <c r="J143" s="25"/>
      <c r="K143" s="25">
        <f>일위대가!L1068</f>
        <v>336621</v>
      </c>
      <c r="L143" s="25">
        <f t="shared" si="21"/>
        <v>336621</v>
      </c>
      <c r="M143" s="25">
        <f>일위대가!N1068</f>
        <v>0</v>
      </c>
      <c r="N143" s="25">
        <f t="shared" si="22"/>
        <v>0</v>
      </c>
      <c r="O143" s="25">
        <f t="shared" si="23"/>
        <v>346719</v>
      </c>
      <c r="P143" s="25">
        <f t="shared" si="24"/>
        <v>346719</v>
      </c>
      <c r="Q143" s="1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23.1" customHeight="1">
      <c r="A144" s="13" t="s">
        <v>1592</v>
      </c>
      <c r="B144" s="13" t="s">
        <v>1593</v>
      </c>
      <c r="C144" s="3" t="s">
        <v>1594</v>
      </c>
      <c r="D144" s="12" t="s">
        <v>553</v>
      </c>
      <c r="E144" s="12" t="s">
        <v>585</v>
      </c>
      <c r="F144" s="19" t="s">
        <v>455</v>
      </c>
      <c r="G144" s="6"/>
      <c r="H144" s="25">
        <f>일위대가!I1074</f>
        <v>10098</v>
      </c>
      <c r="I144" s="25">
        <f t="shared" si="20"/>
        <v>10098</v>
      </c>
      <c r="J144" s="25"/>
      <c r="K144" s="25">
        <f>일위대가!L1074</f>
        <v>336621</v>
      </c>
      <c r="L144" s="25">
        <f t="shared" si="21"/>
        <v>336621</v>
      </c>
      <c r="M144" s="25">
        <f>일위대가!N1074</f>
        <v>0</v>
      </c>
      <c r="N144" s="25">
        <f t="shared" si="22"/>
        <v>0</v>
      </c>
      <c r="O144" s="25">
        <f t="shared" si="23"/>
        <v>346719</v>
      </c>
      <c r="P144" s="25">
        <f t="shared" si="24"/>
        <v>346719</v>
      </c>
      <c r="Q144" s="1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3:33" ht="23.1" customHeight="1">
      <c r="C145" s="3"/>
      <c r="D145" s="12"/>
      <c r="E145" s="12"/>
      <c r="F145" s="19"/>
      <c r="G145" s="6"/>
      <c r="H145" s="25"/>
      <c r="I145" s="25"/>
      <c r="J145" s="25"/>
      <c r="K145" s="25"/>
      <c r="L145" s="25"/>
      <c r="M145" s="25"/>
      <c r="N145" s="25"/>
      <c r="O145" s="25"/>
      <c r="P145" s="25"/>
      <c r="Q145" s="1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3:33" ht="23.1" customHeight="1">
      <c r="C146" s="3"/>
      <c r="D146" s="12"/>
      <c r="E146" s="12"/>
      <c r="F146" s="19"/>
      <c r="G146" s="6"/>
      <c r="H146" s="25"/>
      <c r="I146" s="25"/>
      <c r="J146" s="25"/>
      <c r="K146" s="25"/>
      <c r="L146" s="25"/>
      <c r="M146" s="25"/>
      <c r="N146" s="25"/>
      <c r="O146" s="25"/>
      <c r="P146" s="25"/>
      <c r="Q146" s="1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3:33" ht="23.1" customHeight="1">
      <c r="C147" s="3"/>
      <c r="D147" s="12"/>
      <c r="E147" s="12"/>
      <c r="F147" s="19"/>
      <c r="G147" s="6"/>
      <c r="H147" s="25"/>
      <c r="I147" s="25"/>
      <c r="J147" s="25"/>
      <c r="K147" s="25"/>
      <c r="L147" s="25"/>
      <c r="M147" s="25"/>
      <c r="N147" s="25"/>
      <c r="O147" s="25"/>
      <c r="P147" s="25"/>
      <c r="Q147" s="1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3:33" ht="23.1" customHeight="1">
      <c r="C148" s="3"/>
      <c r="D148" s="12"/>
      <c r="E148" s="12"/>
      <c r="F148" s="19"/>
      <c r="G148" s="6"/>
      <c r="H148" s="25"/>
      <c r="I148" s="25"/>
      <c r="J148" s="25"/>
      <c r="K148" s="25"/>
      <c r="L148" s="25"/>
      <c r="M148" s="25"/>
      <c r="N148" s="25"/>
      <c r="O148" s="25"/>
      <c r="P148" s="25"/>
      <c r="Q148" s="1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3:33" ht="23.1" customHeight="1">
      <c r="C149" s="3"/>
      <c r="D149" s="12"/>
      <c r="E149" s="12"/>
      <c r="F149" s="19"/>
      <c r="G149" s="6"/>
      <c r="H149" s="25"/>
      <c r="I149" s="25"/>
      <c r="J149" s="25"/>
      <c r="K149" s="25"/>
      <c r="L149" s="25"/>
      <c r="M149" s="25"/>
      <c r="N149" s="25"/>
      <c r="O149" s="25"/>
      <c r="P149" s="25"/>
      <c r="Q149" s="1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3:33" ht="23.1" customHeight="1">
      <c r="C150" s="3"/>
      <c r="D150" s="12"/>
      <c r="E150" s="12"/>
      <c r="F150" s="19"/>
      <c r="G150" s="6"/>
      <c r="H150" s="25"/>
      <c r="I150" s="25"/>
      <c r="J150" s="25"/>
      <c r="K150" s="25"/>
      <c r="L150" s="25"/>
      <c r="M150" s="25"/>
      <c r="N150" s="25"/>
      <c r="O150" s="25"/>
      <c r="P150" s="25"/>
      <c r="Q150" s="1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3:33" ht="23.1" customHeight="1">
      <c r="C151" s="3"/>
      <c r="D151" s="12"/>
      <c r="E151" s="12"/>
      <c r="F151" s="19"/>
      <c r="G151" s="6"/>
      <c r="H151" s="25"/>
      <c r="I151" s="25"/>
      <c r="J151" s="25"/>
      <c r="K151" s="25"/>
      <c r="L151" s="25"/>
      <c r="M151" s="25"/>
      <c r="N151" s="25"/>
      <c r="O151" s="25"/>
      <c r="P151" s="25"/>
      <c r="Q151" s="1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3:33" ht="23.1" customHeight="1">
      <c r="C152" s="3"/>
      <c r="D152" s="12"/>
      <c r="E152" s="12"/>
      <c r="F152" s="19"/>
      <c r="G152" s="6"/>
      <c r="H152" s="25"/>
      <c r="I152" s="25"/>
      <c r="J152" s="25"/>
      <c r="K152" s="25"/>
      <c r="L152" s="25"/>
      <c r="M152" s="25"/>
      <c r="N152" s="25"/>
      <c r="O152" s="25"/>
      <c r="P152" s="25"/>
      <c r="Q152" s="1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3:33" ht="23.1" customHeight="1">
      <c r="C153" s="3"/>
      <c r="D153" s="12"/>
      <c r="E153" s="12"/>
      <c r="F153" s="19"/>
      <c r="G153" s="6"/>
      <c r="H153" s="25"/>
      <c r="I153" s="25"/>
      <c r="J153" s="25"/>
      <c r="K153" s="25"/>
      <c r="L153" s="25"/>
      <c r="M153" s="25"/>
      <c r="N153" s="25"/>
      <c r="O153" s="25"/>
      <c r="P153" s="25"/>
      <c r="Q153" s="1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3:33" ht="23.1" customHeight="1">
      <c r="C154" s="3"/>
      <c r="D154" s="12"/>
      <c r="E154" s="12"/>
      <c r="F154" s="19"/>
      <c r="G154" s="6"/>
      <c r="H154" s="25"/>
      <c r="I154" s="25"/>
      <c r="J154" s="25"/>
      <c r="K154" s="25"/>
      <c r="L154" s="25"/>
      <c r="M154" s="25"/>
      <c r="N154" s="25"/>
      <c r="O154" s="25"/>
      <c r="P154" s="25"/>
      <c r="Q154" s="1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3:33" ht="23.1" customHeight="1">
      <c r="C155" s="3"/>
      <c r="D155" s="12"/>
      <c r="E155" s="12"/>
      <c r="F155" s="19"/>
      <c r="G155" s="6"/>
      <c r="H155" s="25"/>
      <c r="I155" s="25"/>
      <c r="J155" s="25"/>
      <c r="K155" s="25"/>
      <c r="L155" s="25"/>
      <c r="M155" s="25"/>
      <c r="N155" s="25"/>
      <c r="O155" s="25"/>
      <c r="P155" s="25"/>
      <c r="Q155" s="1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3:33" ht="23.1" customHeight="1">
      <c r="C156" s="3"/>
      <c r="D156" s="12"/>
      <c r="E156" s="12"/>
      <c r="F156" s="19"/>
      <c r="G156" s="6"/>
      <c r="H156" s="25"/>
      <c r="I156" s="25"/>
      <c r="J156" s="25"/>
      <c r="K156" s="25"/>
      <c r="L156" s="25"/>
      <c r="M156" s="25"/>
      <c r="N156" s="25"/>
      <c r="O156" s="25"/>
      <c r="P156" s="25"/>
      <c r="Q156" s="1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3:33" ht="23.1" customHeight="1">
      <c r="C157" s="3"/>
      <c r="D157" s="12"/>
      <c r="E157" s="12"/>
      <c r="F157" s="19"/>
      <c r="G157" s="6"/>
      <c r="H157" s="25"/>
      <c r="I157" s="25"/>
      <c r="J157" s="25"/>
      <c r="K157" s="25"/>
      <c r="L157" s="25"/>
      <c r="M157" s="25"/>
      <c r="N157" s="25"/>
      <c r="O157" s="25"/>
      <c r="P157" s="25"/>
      <c r="Q157" s="1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3:33" ht="23.1" customHeight="1">
      <c r="C158" s="3"/>
      <c r="D158" s="12"/>
      <c r="E158" s="12"/>
      <c r="F158" s="19"/>
      <c r="G158" s="6"/>
      <c r="H158" s="25"/>
      <c r="I158" s="25"/>
      <c r="J158" s="25"/>
      <c r="K158" s="25"/>
      <c r="L158" s="25"/>
      <c r="M158" s="25"/>
      <c r="N158" s="25"/>
      <c r="O158" s="25"/>
      <c r="P158" s="25"/>
      <c r="Q158" s="1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3:33" ht="23.1" customHeight="1">
      <c r="C159" s="3"/>
      <c r="D159" s="12"/>
      <c r="E159" s="12"/>
      <c r="F159" s="19"/>
      <c r="G159" s="6"/>
      <c r="H159" s="25"/>
      <c r="I159" s="25"/>
      <c r="J159" s="25"/>
      <c r="K159" s="25"/>
      <c r="L159" s="25"/>
      <c r="M159" s="25"/>
      <c r="N159" s="25"/>
      <c r="O159" s="25"/>
      <c r="P159" s="25"/>
      <c r="Q159" s="1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</sheetData>
  <mergeCells count="13">
    <mergeCell ref="A2:A3"/>
    <mergeCell ref="B2:B3"/>
    <mergeCell ref="C2:C3"/>
    <mergeCell ref="D2:D3"/>
    <mergeCell ref="E2:E3"/>
    <mergeCell ref="C1:N1"/>
    <mergeCell ref="M2:N2"/>
    <mergeCell ref="J2:L2"/>
    <mergeCell ref="Q2:Q3"/>
    <mergeCell ref="P2:P3"/>
    <mergeCell ref="F2:F3"/>
    <mergeCell ref="G2:G3"/>
    <mergeCell ref="H2:I2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75" orientation="landscape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095"/>
  <sheetViews>
    <sheetView showZeros="0" view="pageBreakPreview" topLeftCell="D1" zoomScaleNormal="100" zoomScaleSheetLayoutView="100" workbookViewId="0">
      <pane ySplit="3" topLeftCell="A619" activePane="bottomLeft" state="frozen"/>
      <selection activeCell="D14" sqref="D14"/>
      <selection pane="bottomLeft" activeCell="D14" sqref="D14"/>
    </sheetView>
  </sheetViews>
  <sheetFormatPr defaultRowHeight="23.25" customHeight="1"/>
  <cols>
    <col min="1" max="1" width="11.5546875" style="13" hidden="1" customWidth="1"/>
    <col min="2" max="2" width="10.77734375" style="13" hidden="1" customWidth="1"/>
    <col min="3" max="3" width="11.109375" style="1" hidden="1" customWidth="1"/>
    <col min="4" max="4" width="24.33203125" style="13" customWidth="1"/>
    <col min="5" max="5" width="25.33203125" style="13" customWidth="1"/>
    <col min="6" max="6" width="4.21875" style="18" customWidth="1"/>
    <col min="7" max="7" width="8.33203125" style="2" customWidth="1"/>
    <col min="8" max="8" width="11.88671875" style="2" customWidth="1"/>
    <col min="9" max="9" width="12.44140625" style="2" customWidth="1"/>
    <col min="10" max="10" width="6.6640625" style="2" customWidth="1"/>
    <col min="11" max="12" width="11.44140625" style="2" customWidth="1"/>
    <col min="13" max="13" width="6.33203125" style="2" customWidth="1"/>
    <col min="14" max="14" width="8.5546875" style="2" customWidth="1"/>
    <col min="15" max="15" width="9.109375" style="2" hidden="1" customWidth="1"/>
    <col min="16" max="16" width="11" style="2" customWidth="1"/>
    <col min="17" max="17" width="11.5546875" style="13" customWidth="1"/>
    <col min="18" max="16384" width="8.88671875" style="2"/>
  </cols>
  <sheetData>
    <row r="1" spans="1:31" ht="23.25" customHeight="1">
      <c r="A1" s="42"/>
      <c r="B1" s="13" t="s">
        <v>2045</v>
      </c>
      <c r="D1" s="353" t="s">
        <v>1596</v>
      </c>
      <c r="E1" s="351"/>
      <c r="F1" s="351"/>
      <c r="G1" s="351"/>
      <c r="H1" s="351"/>
      <c r="I1" s="351"/>
      <c r="J1" s="351"/>
      <c r="K1" s="351"/>
      <c r="L1" s="351"/>
      <c r="M1" s="351"/>
      <c r="N1" s="351"/>
      <c r="W1" s="349" t="s">
        <v>51</v>
      </c>
      <c r="X1" s="349"/>
      <c r="Y1" s="349"/>
      <c r="Z1" s="18"/>
      <c r="AA1" s="18" t="s">
        <v>56</v>
      </c>
      <c r="AB1" s="18"/>
      <c r="AC1" s="18"/>
      <c r="AD1" s="18"/>
      <c r="AE1" s="18"/>
    </row>
    <row r="2" spans="1:31" s="14" customFormat="1" ht="23.25" customHeight="1">
      <c r="A2" s="343" t="s">
        <v>39</v>
      </c>
      <c r="B2" s="343" t="s">
        <v>67</v>
      </c>
      <c r="C2" s="343" t="s">
        <v>40</v>
      </c>
      <c r="D2" s="344" t="s">
        <v>45</v>
      </c>
      <c r="E2" s="344" t="s">
        <v>46</v>
      </c>
      <c r="F2" s="345" t="s">
        <v>0</v>
      </c>
      <c r="G2" s="345" t="s">
        <v>1</v>
      </c>
      <c r="H2" s="345" t="s">
        <v>25</v>
      </c>
      <c r="I2" s="345"/>
      <c r="J2" s="345" t="s">
        <v>26</v>
      </c>
      <c r="K2" s="345"/>
      <c r="L2" s="345"/>
      <c r="M2" s="345" t="s">
        <v>27</v>
      </c>
      <c r="N2" s="345"/>
      <c r="O2" s="16"/>
      <c r="P2" s="345" t="s">
        <v>8</v>
      </c>
      <c r="Q2" s="344" t="s">
        <v>29</v>
      </c>
      <c r="W2" s="14" t="s">
        <v>52</v>
      </c>
      <c r="X2" s="14" t="s">
        <v>53</v>
      </c>
      <c r="Y2" s="14" t="s">
        <v>54</v>
      </c>
      <c r="Z2" s="14" t="s">
        <v>55</v>
      </c>
      <c r="AA2" s="27" t="s">
        <v>77</v>
      </c>
      <c r="AB2" s="27" t="s">
        <v>76</v>
      </c>
      <c r="AC2" s="27" t="s">
        <v>57</v>
      </c>
      <c r="AD2" s="27" t="s">
        <v>59</v>
      </c>
      <c r="AE2" s="27" t="s">
        <v>58</v>
      </c>
    </row>
    <row r="3" spans="1:31" s="14" customFormat="1" ht="23.25" customHeight="1">
      <c r="A3" s="343"/>
      <c r="B3" s="343"/>
      <c r="C3" s="343"/>
      <c r="D3" s="344"/>
      <c r="E3" s="344"/>
      <c r="F3" s="345"/>
      <c r="G3" s="345"/>
      <c r="H3" s="16" t="s">
        <v>32</v>
      </c>
      <c r="I3" s="16" t="s">
        <v>33</v>
      </c>
      <c r="J3" s="16" t="s">
        <v>1</v>
      </c>
      <c r="K3" s="16" t="s">
        <v>32</v>
      </c>
      <c r="L3" s="16" t="s">
        <v>33</v>
      </c>
      <c r="M3" s="16" t="s">
        <v>34</v>
      </c>
      <c r="N3" s="16" t="s">
        <v>33</v>
      </c>
      <c r="O3" s="16" t="s">
        <v>41</v>
      </c>
      <c r="P3" s="345"/>
      <c r="Q3" s="344"/>
      <c r="W3" s="2"/>
      <c r="X3" s="2"/>
      <c r="Y3" s="2"/>
      <c r="Z3" s="2"/>
      <c r="AA3" s="23"/>
      <c r="AB3" s="23"/>
      <c r="AC3" s="23"/>
      <c r="AD3" s="23">
        <v>1</v>
      </c>
      <c r="AE3" s="23">
        <v>1</v>
      </c>
    </row>
    <row r="4" spans="1:31" ht="23.25" customHeight="1">
      <c r="A4" s="13" t="s">
        <v>1622</v>
      </c>
      <c r="B4" s="13" t="s">
        <v>1623</v>
      </c>
      <c r="C4" s="1" t="s">
        <v>1624</v>
      </c>
      <c r="D4" s="346" t="s">
        <v>1621</v>
      </c>
      <c r="E4" s="348"/>
      <c r="F4" s="19"/>
      <c r="G4" s="15"/>
      <c r="H4" s="15"/>
      <c r="I4" s="36"/>
      <c r="J4" s="15"/>
      <c r="K4" s="15"/>
      <c r="L4" s="36"/>
      <c r="M4" s="15"/>
      <c r="N4" s="36"/>
      <c r="O4" s="15"/>
      <c r="P4" s="15"/>
      <c r="Q4" s="12"/>
    </row>
    <row r="5" spans="1:31" ht="23.25" customHeight="1">
      <c r="A5" s="13" t="s">
        <v>911</v>
      </c>
      <c r="B5" s="13" t="s">
        <v>1125</v>
      </c>
      <c r="C5" s="1" t="s">
        <v>683</v>
      </c>
      <c r="D5" s="12" t="s">
        <v>671</v>
      </c>
      <c r="E5" s="12" t="s">
        <v>684</v>
      </c>
      <c r="F5" s="19" t="s">
        <v>610</v>
      </c>
      <c r="G5" s="15">
        <f>일위노임!G6</f>
        <v>0.2</v>
      </c>
      <c r="H5" s="15">
        <f>합산자재!H216</f>
        <v>0</v>
      </c>
      <c r="I5" s="36" t="str">
        <f>IF(G5*H5&lt;&gt;0, TRUNC(G5*H5, 1), "")</f>
        <v/>
      </c>
      <c r="J5" s="15">
        <v>0.2</v>
      </c>
      <c r="K5" s="15">
        <f>합산자재!I216</f>
        <v>172068</v>
      </c>
      <c r="L5" s="36">
        <f>IF(G5*K5&lt;&gt;0, TRUNC(G5*K5, 1), "")</f>
        <v>34413.599999999999</v>
      </c>
      <c r="M5" s="15">
        <f>합산자재!J216</f>
        <v>0</v>
      </c>
      <c r="N5" s="36" t="str">
        <f>IF(G5*M5&lt;&gt;0, TRUNC(G5*M5, 1), "")</f>
        <v/>
      </c>
      <c r="O5" s="15">
        <f>IF((H5+K5+M5)=0, "", (H5+K5+M5))</f>
        <v>172068</v>
      </c>
      <c r="P5" s="15">
        <f>IF(SUM(I5,L5,N5)&lt;&gt;0,SUM(I5,L5,N5),"")</f>
        <v>34413.599999999999</v>
      </c>
      <c r="Q5" s="12"/>
      <c r="AE5" s="2">
        <f>L5</f>
        <v>34413.599999999999</v>
      </c>
    </row>
    <row r="6" spans="1:31" ht="23.25" customHeight="1">
      <c r="B6" s="13" t="s">
        <v>1597</v>
      </c>
      <c r="D6" s="12" t="s">
        <v>1598</v>
      </c>
      <c r="E6" s="12"/>
      <c r="F6" s="19"/>
      <c r="G6" s="15"/>
      <c r="H6" s="15"/>
      <c r="I6" s="36">
        <f>TRUNC(SUM(I4:I5))</f>
        <v>0</v>
      </c>
      <c r="J6" s="15"/>
      <c r="K6" s="15"/>
      <c r="L6" s="36">
        <f>TRUNC(SUM(L4:L5))</f>
        <v>34413</v>
      </c>
      <c r="M6" s="15"/>
      <c r="N6" s="36">
        <f>TRUNC(SUM(N4:N5))</f>
        <v>0</v>
      </c>
      <c r="O6" s="15" t="str">
        <f>IF((H6+K6+M6)=0, "", (H6+K6+M6))</f>
        <v/>
      </c>
      <c r="P6" s="15">
        <f>IF(SUM(I6,L6,N6)&lt;&gt;0,SUM(I6,L6,N6),"")</f>
        <v>34413</v>
      </c>
      <c r="Q6" s="12"/>
      <c r="AE6" s="2">
        <f>TRUNC(SUM(AE4:AE5))</f>
        <v>34413</v>
      </c>
    </row>
    <row r="7" spans="1:31" ht="23.25" customHeight="1">
      <c r="D7" s="12"/>
      <c r="E7" s="12"/>
      <c r="F7" s="19"/>
      <c r="G7" s="15"/>
      <c r="H7" s="15"/>
      <c r="I7" s="36"/>
      <c r="J7" s="15"/>
      <c r="K7" s="15"/>
      <c r="L7" s="36"/>
      <c r="M7" s="15"/>
      <c r="N7" s="36"/>
      <c r="O7" s="15"/>
      <c r="P7" s="15"/>
      <c r="Q7" s="12"/>
    </row>
    <row r="8" spans="1:31" ht="23.25" customHeight="1">
      <c r="A8" s="13" t="s">
        <v>1626</v>
      </c>
      <c r="B8" s="13" t="s">
        <v>1623</v>
      </c>
      <c r="C8" s="1" t="s">
        <v>1627</v>
      </c>
      <c r="D8" s="346" t="s">
        <v>1625</v>
      </c>
      <c r="E8" s="348"/>
      <c r="F8" s="19"/>
      <c r="G8" s="15"/>
      <c r="H8" s="15"/>
      <c r="I8" s="36"/>
      <c r="J8" s="15"/>
      <c r="K8" s="15"/>
      <c r="L8" s="36"/>
      <c r="M8" s="15"/>
      <c r="N8" s="36"/>
      <c r="O8" s="15"/>
      <c r="P8" s="15"/>
      <c r="Q8" s="12"/>
    </row>
    <row r="9" spans="1:31" ht="23.25" customHeight="1">
      <c r="A9" s="13" t="s">
        <v>911</v>
      </c>
      <c r="B9" s="13" t="s">
        <v>1131</v>
      </c>
      <c r="C9" s="1" t="s">
        <v>683</v>
      </c>
      <c r="D9" s="12" t="s">
        <v>671</v>
      </c>
      <c r="E9" s="12" t="s">
        <v>684</v>
      </c>
      <c r="F9" s="19" t="s">
        <v>610</v>
      </c>
      <c r="G9" s="15">
        <f>일위노임!G9</f>
        <v>0.11</v>
      </c>
      <c r="H9" s="15">
        <f>합산자재!H216</f>
        <v>0</v>
      </c>
      <c r="I9" s="36" t="str">
        <f>IF(G9*H9&lt;&gt;0, TRUNC(G9*H9, 1), "")</f>
        <v/>
      </c>
      <c r="J9" s="15">
        <v>0.11</v>
      </c>
      <c r="K9" s="15">
        <f>합산자재!I216</f>
        <v>172068</v>
      </c>
      <c r="L9" s="36">
        <f>IF(G9*K9&lt;&gt;0, TRUNC(G9*K9, 1), "")</f>
        <v>18927.400000000001</v>
      </c>
      <c r="M9" s="15">
        <f>합산자재!J216</f>
        <v>0</v>
      </c>
      <c r="N9" s="36" t="str">
        <f>IF(G9*M9&lt;&gt;0, TRUNC(G9*M9, 1), "")</f>
        <v/>
      </c>
      <c r="O9" s="15">
        <f>IF((H9+K9+M9)=0, "", (H9+K9+M9))</f>
        <v>172068</v>
      </c>
      <c r="P9" s="15">
        <f>IF(SUM(I9,L9,N9)&lt;&gt;0,SUM(I9,L9,N9),"")</f>
        <v>18927.400000000001</v>
      </c>
      <c r="Q9" s="12"/>
      <c r="AE9" s="2">
        <f>L9</f>
        <v>18927.400000000001</v>
      </c>
    </row>
    <row r="10" spans="1:31" ht="23.25" customHeight="1">
      <c r="B10" s="13" t="s">
        <v>1597</v>
      </c>
      <c r="D10" s="12" t="s">
        <v>1598</v>
      </c>
      <c r="E10" s="12"/>
      <c r="F10" s="19"/>
      <c r="G10" s="15"/>
      <c r="H10" s="15"/>
      <c r="I10" s="36">
        <f>TRUNC(SUM(I8:I9))</f>
        <v>0</v>
      </c>
      <c r="J10" s="15"/>
      <c r="K10" s="15"/>
      <c r="L10" s="36">
        <f>TRUNC(SUM(L8:L9))</f>
        <v>18927</v>
      </c>
      <c r="M10" s="15"/>
      <c r="N10" s="36">
        <f>TRUNC(SUM(N8:N9))</f>
        <v>0</v>
      </c>
      <c r="O10" s="15" t="str">
        <f>IF((H10+K10+M10)=0, "", (H10+K10+M10))</f>
        <v/>
      </c>
      <c r="P10" s="15">
        <f>IF(SUM(I10,L10,N10)&lt;&gt;0,SUM(I10,L10,N10),"")</f>
        <v>18927</v>
      </c>
      <c r="Q10" s="12"/>
      <c r="AE10" s="2">
        <f>TRUNC(SUM(AE8:AE9))</f>
        <v>18927</v>
      </c>
    </row>
    <row r="11" spans="1:31" ht="23.25" customHeight="1">
      <c r="D11" s="12"/>
      <c r="E11" s="12"/>
      <c r="F11" s="19"/>
      <c r="G11" s="15"/>
      <c r="H11" s="15"/>
      <c r="I11" s="36"/>
      <c r="J11" s="15"/>
      <c r="K11" s="15"/>
      <c r="L11" s="36"/>
      <c r="M11" s="15"/>
      <c r="N11" s="36"/>
      <c r="O11" s="15"/>
      <c r="P11" s="15"/>
      <c r="Q11" s="12"/>
    </row>
    <row r="12" spans="1:31" ht="23.25" customHeight="1">
      <c r="A12" s="13" t="s">
        <v>1629</v>
      </c>
      <c r="B12" s="13" t="s">
        <v>1623</v>
      </c>
      <c r="C12" s="1" t="s">
        <v>1630</v>
      </c>
      <c r="D12" s="346" t="s">
        <v>1628</v>
      </c>
      <c r="E12" s="348"/>
      <c r="F12" s="19"/>
      <c r="G12" s="15"/>
      <c r="H12" s="15"/>
      <c r="I12" s="36"/>
      <c r="J12" s="15"/>
      <c r="K12" s="15"/>
      <c r="L12" s="36"/>
      <c r="M12" s="15"/>
      <c r="N12" s="36"/>
      <c r="O12" s="15"/>
      <c r="P12" s="15"/>
      <c r="Q12" s="12"/>
    </row>
    <row r="13" spans="1:31" ht="23.25" customHeight="1">
      <c r="A13" s="13" t="s">
        <v>1123</v>
      </c>
      <c r="B13" s="13" t="s">
        <v>1135</v>
      </c>
      <c r="C13" s="1" t="s">
        <v>1124</v>
      </c>
      <c r="D13" s="12" t="s">
        <v>1126</v>
      </c>
      <c r="E13" s="12" t="s">
        <v>1127</v>
      </c>
      <c r="F13" s="19" t="s">
        <v>1128</v>
      </c>
      <c r="G13" s="15">
        <v>0.1</v>
      </c>
      <c r="H13" s="15">
        <f>일대목차!H4</f>
        <v>0</v>
      </c>
      <c r="I13" s="36" t="str">
        <f>IF(G13*H13&lt;&gt;0, TRUNC(G13*H13, 1), "")</f>
        <v/>
      </c>
      <c r="J13" s="15">
        <v>0.1</v>
      </c>
      <c r="K13" s="15">
        <f>일대목차!K4</f>
        <v>34413</v>
      </c>
      <c r="L13" s="36">
        <f>IF(G13*K13&lt;&gt;0, TRUNC(G13*K13, 1), "")</f>
        <v>3441.3</v>
      </c>
      <c r="M13" s="15">
        <f>일대목차!M4</f>
        <v>0</v>
      </c>
      <c r="N13" s="36" t="str">
        <f>IF(G13*M13&lt;&gt;0, TRUNC(G13*M13, 1), "")</f>
        <v/>
      </c>
      <c r="O13" s="15">
        <f>IF((H13+K13+M13)=0, "", (H13+K13+M13))</f>
        <v>34413</v>
      </c>
      <c r="P13" s="15">
        <f>IF(SUM(I13,L13,N13)&lt;&gt;0,SUM(I13,L13,N13),"")</f>
        <v>3441.3</v>
      </c>
      <c r="Q13" s="12" t="s">
        <v>1125</v>
      </c>
      <c r="R13" s="2" t="s">
        <v>1599</v>
      </c>
    </row>
    <row r="14" spans="1:31" ht="23.25" customHeight="1">
      <c r="A14" s="13" t="s">
        <v>894</v>
      </c>
      <c r="B14" s="13" t="s">
        <v>1135</v>
      </c>
      <c r="C14" s="1" t="s">
        <v>651</v>
      </c>
      <c r="D14" s="12" t="s">
        <v>652</v>
      </c>
      <c r="E14" s="12" t="s">
        <v>653</v>
      </c>
      <c r="F14" s="19" t="s">
        <v>654</v>
      </c>
      <c r="G14" s="15">
        <v>0.9</v>
      </c>
      <c r="H14" s="15">
        <f>합산자재!H204</f>
        <v>484</v>
      </c>
      <c r="I14" s="36">
        <f>IF(G14*H14&lt;&gt;0, TRUNC(G14*H14, 1), "")</f>
        <v>435.6</v>
      </c>
      <c r="J14" s="15">
        <v>0.9</v>
      </c>
      <c r="K14" s="15">
        <f>합산자재!I204</f>
        <v>1335</v>
      </c>
      <c r="L14" s="36">
        <f>IF(G14*K14&lt;&gt;0, TRUNC(G14*K14, 1), "")</f>
        <v>1201.5</v>
      </c>
      <c r="M14" s="15">
        <f>합산자재!J204</f>
        <v>607</v>
      </c>
      <c r="N14" s="36">
        <f>IF(G14*M14&lt;&gt;0, TRUNC(G14*M14, 1), "")</f>
        <v>546.29999999999995</v>
      </c>
      <c r="O14" s="15">
        <f>IF((H14+K14+M14)=0, "", (H14+K14+M14))</f>
        <v>2426</v>
      </c>
      <c r="P14" s="15">
        <f>IF(SUM(I14,L14,N14)&lt;&gt;0,SUM(I14,L14,N14),"")</f>
        <v>2183.3999999999996</v>
      </c>
      <c r="Q14" s="12" t="s">
        <v>895</v>
      </c>
      <c r="R14" s="2" t="s">
        <v>1600</v>
      </c>
    </row>
    <row r="15" spans="1:31" ht="23.25" customHeight="1">
      <c r="B15" s="13" t="s">
        <v>1597</v>
      </c>
      <c r="D15" s="12" t="s">
        <v>1598</v>
      </c>
      <c r="E15" s="12"/>
      <c r="F15" s="19"/>
      <c r="G15" s="15"/>
      <c r="H15" s="15"/>
      <c r="I15" s="36">
        <f>TRUNC(SUM(I12:I14))</f>
        <v>435</v>
      </c>
      <c r="J15" s="15"/>
      <c r="K15" s="15"/>
      <c r="L15" s="36">
        <f>TRUNC(SUM(L12:L14))</f>
        <v>4642</v>
      </c>
      <c r="M15" s="15"/>
      <c r="N15" s="36">
        <f>TRUNC(SUM(N12:N14))</f>
        <v>546</v>
      </c>
      <c r="O15" s="15" t="str">
        <f>IF((H15+K15+M15)=0, "", (H15+K15+M15))</f>
        <v/>
      </c>
      <c r="P15" s="15">
        <f>IF(SUM(I15,L15,N15)&lt;&gt;0,SUM(I15,L15,N15),"")</f>
        <v>5623</v>
      </c>
      <c r="Q15" s="12"/>
      <c r="AE15" s="2">
        <f>TRUNC(SUM(AE12:AE14))</f>
        <v>0</v>
      </c>
    </row>
    <row r="16" spans="1:31" ht="23.25" customHeight="1">
      <c r="D16" s="12"/>
      <c r="E16" s="12"/>
      <c r="F16" s="19"/>
      <c r="G16" s="15"/>
      <c r="H16" s="15"/>
      <c r="I16" s="36"/>
      <c r="J16" s="15"/>
      <c r="K16" s="15"/>
      <c r="L16" s="36"/>
      <c r="M16" s="15"/>
      <c r="N16" s="36"/>
      <c r="O16" s="15"/>
      <c r="P16" s="15"/>
      <c r="Q16" s="12"/>
    </row>
    <row r="17" spans="1:31" ht="23.25" customHeight="1">
      <c r="A17" s="13" t="s">
        <v>1632</v>
      </c>
      <c r="B17" s="13" t="s">
        <v>1623</v>
      </c>
      <c r="C17" s="1" t="s">
        <v>1633</v>
      </c>
      <c r="D17" s="346" t="s">
        <v>1631</v>
      </c>
      <c r="E17" s="348"/>
      <c r="F17" s="19"/>
      <c r="G17" s="15"/>
      <c r="H17" s="15"/>
      <c r="I17" s="36"/>
      <c r="J17" s="15"/>
      <c r="K17" s="15"/>
      <c r="L17" s="36"/>
      <c r="M17" s="15"/>
      <c r="N17" s="36"/>
      <c r="O17" s="15"/>
      <c r="P17" s="15"/>
      <c r="Q17" s="12"/>
    </row>
    <row r="18" spans="1:31" ht="23.25" customHeight="1">
      <c r="A18" s="13" t="s">
        <v>1129</v>
      </c>
      <c r="B18" s="13" t="s">
        <v>1140</v>
      </c>
      <c r="C18" s="1" t="s">
        <v>1130</v>
      </c>
      <c r="D18" s="12" t="s">
        <v>1132</v>
      </c>
      <c r="E18" s="12" t="s">
        <v>1127</v>
      </c>
      <c r="F18" s="19" t="s">
        <v>1128</v>
      </c>
      <c r="G18" s="15">
        <v>0.1</v>
      </c>
      <c r="H18" s="15">
        <f>일대목차!H5</f>
        <v>0</v>
      </c>
      <c r="I18" s="36" t="str">
        <f>IF(G18*H18&lt;&gt;0, TRUNC(G18*H18, 1), "")</f>
        <v/>
      </c>
      <c r="J18" s="15">
        <v>0.1</v>
      </c>
      <c r="K18" s="15">
        <f>일대목차!K5</f>
        <v>18927</v>
      </c>
      <c r="L18" s="36">
        <f>IF(G18*K18&lt;&gt;0, TRUNC(G18*K18, 1), "")</f>
        <v>1892.7</v>
      </c>
      <c r="M18" s="15">
        <f>일대목차!M5</f>
        <v>0</v>
      </c>
      <c r="N18" s="36" t="str">
        <f>IF(G18*M18&lt;&gt;0, TRUNC(G18*M18, 1), "")</f>
        <v/>
      </c>
      <c r="O18" s="15">
        <f>IF((H18+K18+M18)=0, "", (H18+K18+M18))</f>
        <v>18927</v>
      </c>
      <c r="P18" s="15">
        <f>IF(SUM(I18,L18,N18)&lt;&gt;0,SUM(I18,L18,N18),"")</f>
        <v>1892.7</v>
      </c>
      <c r="Q18" s="12" t="s">
        <v>1131</v>
      </c>
      <c r="R18" s="2" t="s">
        <v>1599</v>
      </c>
    </row>
    <row r="19" spans="1:31" ht="23.25" customHeight="1">
      <c r="A19" s="13" t="s">
        <v>896</v>
      </c>
      <c r="B19" s="13" t="s">
        <v>1140</v>
      </c>
      <c r="C19" s="1" t="s">
        <v>658</v>
      </c>
      <c r="D19" s="12" t="s">
        <v>659</v>
      </c>
      <c r="E19" s="12" t="s">
        <v>653</v>
      </c>
      <c r="F19" s="19" t="s">
        <v>654</v>
      </c>
      <c r="G19" s="15">
        <v>0.9</v>
      </c>
      <c r="H19" s="15">
        <f>합산자재!H205</f>
        <v>484</v>
      </c>
      <c r="I19" s="36">
        <f>IF(G19*H19&lt;&gt;0, TRUNC(G19*H19, 1), "")</f>
        <v>435.6</v>
      </c>
      <c r="J19" s="15">
        <v>0.9</v>
      </c>
      <c r="K19" s="15">
        <f>합산자재!I205</f>
        <v>1335</v>
      </c>
      <c r="L19" s="36">
        <f>IF(G19*K19&lt;&gt;0, TRUNC(G19*K19, 1), "")</f>
        <v>1201.5</v>
      </c>
      <c r="M19" s="15">
        <f>합산자재!J205</f>
        <v>607</v>
      </c>
      <c r="N19" s="36">
        <f>IF(G19*M19&lt;&gt;0, TRUNC(G19*M19, 1), "")</f>
        <v>546.29999999999995</v>
      </c>
      <c r="O19" s="15">
        <f>IF((H19+K19+M19)=0, "", (H19+K19+M19))</f>
        <v>2426</v>
      </c>
      <c r="P19" s="15">
        <f>IF(SUM(I19,L19,N19)&lt;&gt;0,SUM(I19,L19,N19),"")</f>
        <v>2183.3999999999996</v>
      </c>
      <c r="Q19" s="12" t="s">
        <v>895</v>
      </c>
      <c r="R19" s="2" t="s">
        <v>1600</v>
      </c>
    </row>
    <row r="20" spans="1:31" ht="23.25" customHeight="1">
      <c r="B20" s="13" t="s">
        <v>1597</v>
      </c>
      <c r="D20" s="12" t="s">
        <v>1598</v>
      </c>
      <c r="E20" s="12"/>
      <c r="F20" s="19"/>
      <c r="G20" s="15"/>
      <c r="H20" s="15"/>
      <c r="I20" s="36">
        <f>TRUNC(SUM(I17:I19))</f>
        <v>435</v>
      </c>
      <c r="J20" s="15"/>
      <c r="K20" s="15"/>
      <c r="L20" s="36">
        <f>TRUNC(SUM(L17:L19))</f>
        <v>3094</v>
      </c>
      <c r="M20" s="15"/>
      <c r="N20" s="36">
        <f>TRUNC(SUM(N17:N19))</f>
        <v>546</v>
      </c>
      <c r="O20" s="15" t="str">
        <f>IF((H20+K20+M20)=0, "", (H20+K20+M20))</f>
        <v/>
      </c>
      <c r="P20" s="15">
        <f>IF(SUM(I20,L20,N20)&lt;&gt;0,SUM(I20,L20,N20),"")</f>
        <v>4075</v>
      </c>
      <c r="Q20" s="12"/>
      <c r="AE20" s="2">
        <f>TRUNC(SUM(AE17:AE19))</f>
        <v>0</v>
      </c>
    </row>
    <row r="21" spans="1:31" ht="23.25" customHeight="1">
      <c r="D21" s="12"/>
      <c r="E21" s="12"/>
      <c r="F21" s="19"/>
      <c r="G21" s="15"/>
      <c r="H21" s="15"/>
      <c r="I21" s="36"/>
      <c r="J21" s="15"/>
      <c r="K21" s="15"/>
      <c r="L21" s="36"/>
      <c r="M21" s="15"/>
      <c r="N21" s="36"/>
      <c r="O21" s="15"/>
      <c r="P21" s="15"/>
      <c r="Q21" s="12"/>
    </row>
    <row r="22" spans="1:31" ht="23.25" customHeight="1">
      <c r="A22" s="13" t="s">
        <v>1635</v>
      </c>
      <c r="B22" s="13" t="s">
        <v>1623</v>
      </c>
      <c r="C22" s="1" t="s">
        <v>1636</v>
      </c>
      <c r="D22" s="346" t="s">
        <v>1634</v>
      </c>
      <c r="E22" s="348"/>
      <c r="F22" s="19"/>
      <c r="G22" s="15"/>
      <c r="H22" s="15"/>
      <c r="I22" s="36"/>
      <c r="J22" s="15"/>
      <c r="K22" s="15"/>
      <c r="L22" s="36"/>
      <c r="M22" s="15"/>
      <c r="N22" s="36"/>
      <c r="O22" s="15"/>
      <c r="P22" s="15"/>
      <c r="Q22" s="12"/>
    </row>
    <row r="23" spans="1:31" ht="23.25" customHeight="1">
      <c r="A23" s="13" t="s">
        <v>796</v>
      </c>
      <c r="B23" s="13" t="s">
        <v>1144</v>
      </c>
      <c r="C23" s="1" t="s">
        <v>431</v>
      </c>
      <c r="D23" s="12" t="s">
        <v>432</v>
      </c>
      <c r="E23" s="12" t="s">
        <v>433</v>
      </c>
      <c r="F23" s="19" t="s">
        <v>139</v>
      </c>
      <c r="G23" s="15">
        <v>1</v>
      </c>
      <c r="H23" s="15">
        <f>합산자재!H107</f>
        <v>88</v>
      </c>
      <c r="I23" s="36">
        <f>IF(G23*H23&lt;&gt;0, TRUNC(G23*H23, 1), "")</f>
        <v>88</v>
      </c>
      <c r="J23" s="15">
        <v>1</v>
      </c>
      <c r="K23" s="15">
        <f>합산자재!I107</f>
        <v>0</v>
      </c>
      <c r="L23" s="36" t="str">
        <f>IF(G23*K23&lt;&gt;0, TRUNC(G23*K23, 1), "")</f>
        <v/>
      </c>
      <c r="M23" s="15">
        <f>합산자재!J107</f>
        <v>0</v>
      </c>
      <c r="N23" s="36" t="str">
        <f>IF(G23*M23&lt;&gt;0, TRUNC(G23*M23, 1), "")</f>
        <v/>
      </c>
      <c r="O23" s="15">
        <f>IF((H23+K23+M23)=0, "", (H23+K23+M23))</f>
        <v>88</v>
      </c>
      <c r="P23" s="15">
        <f>IF(SUM(I23,L23,N23)&lt;&gt;0,SUM(I23,L23,N23),"")</f>
        <v>88</v>
      </c>
      <c r="Q23" s="12"/>
    </row>
    <row r="24" spans="1:31" ht="23.25" customHeight="1">
      <c r="A24" s="13" t="s">
        <v>906</v>
      </c>
      <c r="B24" s="13" t="s">
        <v>1144</v>
      </c>
      <c r="C24" s="1" t="s">
        <v>673</v>
      </c>
      <c r="D24" s="12" t="s">
        <v>671</v>
      </c>
      <c r="E24" s="12" t="s">
        <v>674</v>
      </c>
      <c r="F24" s="19" t="s">
        <v>610</v>
      </c>
      <c r="G24" s="15">
        <f>일위노임!G13</f>
        <v>5.0000000000000001E-4</v>
      </c>
      <c r="H24" s="15">
        <f>합산자재!H211</f>
        <v>0</v>
      </c>
      <c r="I24" s="36" t="str">
        <f>IF(G24*H24&lt;&gt;0, TRUNC(G24*H24, 1), "")</f>
        <v/>
      </c>
      <c r="J24" s="15">
        <v>5.0000000000000001E-4</v>
      </c>
      <c r="K24" s="15">
        <f>합산자재!I211</f>
        <v>304156</v>
      </c>
      <c r="L24" s="36">
        <f>IF(G24*K24&lt;&gt;0, TRUNC(G24*K24, 1), "")</f>
        <v>152</v>
      </c>
      <c r="M24" s="15">
        <f>합산자재!J211</f>
        <v>0</v>
      </c>
      <c r="N24" s="36" t="str">
        <f>IF(G24*M24&lt;&gt;0, TRUNC(G24*M24, 1), "")</f>
        <v/>
      </c>
      <c r="O24" s="15">
        <f>IF((H24+K24+M24)=0, "", (H24+K24+M24))</f>
        <v>304156</v>
      </c>
      <c r="P24" s="15">
        <f>IF(SUM(I24,L24,N24)&lt;&gt;0,SUM(I24,L24,N24),"")</f>
        <v>152</v>
      </c>
      <c r="Q24" s="12"/>
      <c r="AE24" s="2">
        <f>L24</f>
        <v>152</v>
      </c>
    </row>
    <row r="25" spans="1:31" ht="23.25" customHeight="1">
      <c r="A25" s="13" t="s">
        <v>911</v>
      </c>
      <c r="B25" s="13" t="s">
        <v>1144</v>
      </c>
      <c r="C25" s="1" t="s">
        <v>683</v>
      </c>
      <c r="D25" s="12" t="s">
        <v>671</v>
      </c>
      <c r="E25" s="12" t="s">
        <v>684</v>
      </c>
      <c r="F25" s="19" t="s">
        <v>610</v>
      </c>
      <c r="G25" s="15">
        <f>일위노임!G14</f>
        <v>1E-3</v>
      </c>
      <c r="H25" s="15">
        <f>합산자재!H216</f>
        <v>0</v>
      </c>
      <c r="I25" s="36" t="str">
        <f>IF(G25*H25&lt;&gt;0, TRUNC(G25*H25, 1), "")</f>
        <v/>
      </c>
      <c r="J25" s="15">
        <v>1E-3</v>
      </c>
      <c r="K25" s="15">
        <f>합산자재!I216</f>
        <v>172068</v>
      </c>
      <c r="L25" s="36">
        <f>IF(G25*K25&lt;&gt;0, TRUNC(G25*K25, 1), "")</f>
        <v>172</v>
      </c>
      <c r="M25" s="15">
        <f>합산자재!J216</f>
        <v>0</v>
      </c>
      <c r="N25" s="36" t="str">
        <f>IF(G25*M25&lt;&gt;0, TRUNC(G25*M25, 1), "")</f>
        <v/>
      </c>
      <c r="O25" s="15">
        <f>IF((H25+K25+M25)=0, "", (H25+K25+M25))</f>
        <v>172068</v>
      </c>
      <c r="P25" s="15">
        <f>IF(SUM(I25,L25,N25)&lt;&gt;0,SUM(I25,L25,N25),"")</f>
        <v>172</v>
      </c>
      <c r="Q25" s="12"/>
      <c r="AE25" s="2">
        <f>L25</f>
        <v>172</v>
      </c>
    </row>
    <row r="26" spans="1:31" ht="23.25" customHeight="1">
      <c r="A26" s="13" t="s">
        <v>1601</v>
      </c>
      <c r="B26" s="13" t="s">
        <v>1144</v>
      </c>
      <c r="C26" s="1" t="s">
        <v>1602</v>
      </c>
      <c r="D26" s="12" t="s">
        <v>1603</v>
      </c>
      <c r="E26" s="12" t="s">
        <v>1604</v>
      </c>
      <c r="F26" s="19" t="s">
        <v>567</v>
      </c>
      <c r="G26" s="15">
        <v>1</v>
      </c>
      <c r="H26" s="15">
        <f>IF(TRUNC((AD27+AC27)/$AE$3,1)*$AE$3-AD27 &lt;0, AC27, TRUNC((AD27+AC27)/$AE$3,1)*$AE$3-AD27)</f>
        <v>9.6999999999999886</v>
      </c>
      <c r="I26" s="36">
        <f>H26</f>
        <v>9.6999999999999886</v>
      </c>
      <c r="J26" s="15">
        <v>1</v>
      </c>
      <c r="K26" s="15"/>
      <c r="L26" s="36" t="str">
        <f>IF(G26*K26&lt;&gt;0, TRUNC(G26*K26, 1), "")</f>
        <v/>
      </c>
      <c r="M26" s="15"/>
      <c r="N26" s="36" t="str">
        <f>IF(G26*M26&lt;&gt;0, TRUNC(G26*M26, 1), "")</f>
        <v/>
      </c>
      <c r="O26" s="15">
        <f>IF((H26+K26+M26)=0, "", (H26+K26+M26))</f>
        <v>9.6999999999999886</v>
      </c>
      <c r="P26" s="15">
        <f>IF(SUM(I26,L26,N26)&lt;&gt;0,SUM(I26,L26,N26),"")</f>
        <v>9.6999999999999886</v>
      </c>
      <c r="Q26" s="12"/>
    </row>
    <row r="27" spans="1:31" ht="23.25" customHeight="1">
      <c r="B27" s="13" t="s">
        <v>1597</v>
      </c>
      <c r="D27" s="12" t="s">
        <v>1598</v>
      </c>
      <c r="E27" s="12"/>
      <c r="F27" s="19"/>
      <c r="G27" s="15"/>
      <c r="H27" s="15"/>
      <c r="I27" s="36">
        <f>TRUNC(SUM(I22:I26))</f>
        <v>97</v>
      </c>
      <c r="J27" s="15"/>
      <c r="K27" s="15"/>
      <c r="L27" s="36">
        <f>TRUNC(SUM(L22:L26))</f>
        <v>324</v>
      </c>
      <c r="M27" s="15"/>
      <c r="N27" s="36">
        <f>TRUNC(SUM(N22:N26))</f>
        <v>0</v>
      </c>
      <c r="O27" s="15" t="str">
        <f>IF((H27+K27+M27)=0, "", (H27+K27+M27))</f>
        <v/>
      </c>
      <c r="P27" s="15">
        <f>IF(SUM(I27,L27,N27)&lt;&gt;0,SUM(I27,L27,N27),"")</f>
        <v>421</v>
      </c>
      <c r="Q27" s="12"/>
      <c r="AC27" s="2">
        <f>TRUNC(AE27*옵션!$B$36/100,1)</f>
        <v>9.6999999999999993</v>
      </c>
      <c r="AD27" s="2">
        <f>TRUNC(SUM(L22:L25))</f>
        <v>324</v>
      </c>
      <c r="AE27" s="2">
        <f>TRUNC(SUM(AE22:AE26))</f>
        <v>324</v>
      </c>
    </row>
    <row r="28" spans="1:31" ht="23.25" customHeight="1">
      <c r="D28" s="12"/>
      <c r="E28" s="12"/>
      <c r="F28" s="19"/>
      <c r="G28" s="15"/>
      <c r="H28" s="15"/>
      <c r="I28" s="36"/>
      <c r="J28" s="15"/>
      <c r="K28" s="15"/>
      <c r="L28" s="36"/>
      <c r="M28" s="15"/>
      <c r="N28" s="36"/>
      <c r="O28" s="15"/>
      <c r="P28" s="15"/>
      <c r="Q28" s="12"/>
    </row>
    <row r="29" spans="1:31" ht="23.25" customHeight="1">
      <c r="A29" s="13" t="s">
        <v>1638</v>
      </c>
      <c r="B29" s="13" t="s">
        <v>1623</v>
      </c>
      <c r="C29" s="1" t="s">
        <v>1639</v>
      </c>
      <c r="D29" s="346" t="s">
        <v>1637</v>
      </c>
      <c r="E29" s="348"/>
      <c r="F29" s="19"/>
      <c r="G29" s="15"/>
      <c r="H29" s="15"/>
      <c r="I29" s="36"/>
      <c r="J29" s="15"/>
      <c r="K29" s="15"/>
      <c r="L29" s="36"/>
      <c r="M29" s="15"/>
      <c r="N29" s="36"/>
      <c r="O29" s="15"/>
      <c r="P29" s="15"/>
      <c r="Q29" s="12"/>
    </row>
    <row r="30" spans="1:31" ht="23.25" customHeight="1">
      <c r="A30" s="13" t="s">
        <v>911</v>
      </c>
      <c r="B30" s="13" t="s">
        <v>1148</v>
      </c>
      <c r="C30" s="1" t="s">
        <v>683</v>
      </c>
      <c r="D30" s="12" t="s">
        <v>671</v>
      </c>
      <c r="E30" s="12" t="s">
        <v>684</v>
      </c>
      <c r="F30" s="19" t="s">
        <v>610</v>
      </c>
      <c r="G30" s="15">
        <f>일위노임!G17</f>
        <v>0.2</v>
      </c>
      <c r="H30" s="15">
        <f>합산자재!H216</f>
        <v>0</v>
      </c>
      <c r="I30" s="36" t="str">
        <f>IF(G30*H30&lt;&gt;0, TRUNC(G30*H30, 1), "")</f>
        <v/>
      </c>
      <c r="J30" s="15">
        <v>0.2</v>
      </c>
      <c r="K30" s="15">
        <f>합산자재!I216</f>
        <v>172068</v>
      </c>
      <c r="L30" s="36">
        <f>IF(G30*K30&lt;&gt;0, TRUNC(G30*K30, 1), "")</f>
        <v>34413.599999999999</v>
      </c>
      <c r="M30" s="15">
        <f>합산자재!J216</f>
        <v>0</v>
      </c>
      <c r="N30" s="36" t="str">
        <f>IF(G30*M30&lt;&gt;0, TRUNC(G30*M30, 1), "")</f>
        <v/>
      </c>
      <c r="O30" s="15">
        <f>IF((H30+K30+M30)=0, "", (H30+K30+M30))</f>
        <v>172068</v>
      </c>
      <c r="P30" s="15">
        <f>IF(SUM(I30,L30,N30)&lt;&gt;0,SUM(I30,L30,N30),"")</f>
        <v>34413.599999999999</v>
      </c>
      <c r="Q30" s="12"/>
      <c r="AE30" s="2">
        <f>L30</f>
        <v>34413.599999999999</v>
      </c>
    </row>
    <row r="31" spans="1:31" ht="23.25" customHeight="1">
      <c r="B31" s="13" t="s">
        <v>1597</v>
      </c>
      <c r="D31" s="12" t="s">
        <v>1598</v>
      </c>
      <c r="E31" s="12"/>
      <c r="F31" s="19"/>
      <c r="G31" s="15"/>
      <c r="H31" s="15"/>
      <c r="I31" s="36">
        <f>TRUNC(SUM(I29:I30))</f>
        <v>0</v>
      </c>
      <c r="J31" s="15"/>
      <c r="K31" s="15"/>
      <c r="L31" s="36">
        <f>TRUNC(SUM(L29:L30))</f>
        <v>34413</v>
      </c>
      <c r="M31" s="15"/>
      <c r="N31" s="36">
        <f>TRUNC(SUM(N29:N30))</f>
        <v>0</v>
      </c>
      <c r="O31" s="15" t="str">
        <f>IF((H31+K31+M31)=0, "", (H31+K31+M31))</f>
        <v/>
      </c>
      <c r="P31" s="15">
        <f>IF(SUM(I31,L31,N31)&lt;&gt;0,SUM(I31,L31,N31),"")</f>
        <v>34413</v>
      </c>
      <c r="Q31" s="12"/>
      <c r="AE31" s="2">
        <f>TRUNC(SUM(AE29:AE30))</f>
        <v>34413</v>
      </c>
    </row>
    <row r="32" spans="1:31" ht="23.25" customHeight="1">
      <c r="D32" s="12"/>
      <c r="E32" s="12"/>
      <c r="F32" s="19"/>
      <c r="G32" s="15"/>
      <c r="H32" s="15"/>
      <c r="I32" s="36"/>
      <c r="J32" s="15"/>
      <c r="K32" s="15"/>
      <c r="L32" s="36"/>
      <c r="M32" s="15"/>
      <c r="N32" s="36"/>
      <c r="O32" s="15"/>
      <c r="P32" s="15"/>
      <c r="Q32" s="12"/>
    </row>
    <row r="33" spans="1:31" ht="23.25" customHeight="1">
      <c r="A33" s="13" t="s">
        <v>1641</v>
      </c>
      <c r="B33" s="13" t="s">
        <v>1623</v>
      </c>
      <c r="C33" s="1" t="s">
        <v>1642</v>
      </c>
      <c r="D33" s="346" t="s">
        <v>1640</v>
      </c>
      <c r="E33" s="348"/>
      <c r="F33" s="19"/>
      <c r="G33" s="15"/>
      <c r="H33" s="15"/>
      <c r="I33" s="36"/>
      <c r="J33" s="15"/>
      <c r="K33" s="15"/>
      <c r="L33" s="36"/>
      <c r="M33" s="15"/>
      <c r="N33" s="36"/>
      <c r="O33" s="15"/>
      <c r="P33" s="15"/>
      <c r="Q33" s="12"/>
    </row>
    <row r="34" spans="1:31" ht="23.25" customHeight="1">
      <c r="A34" s="13" t="s">
        <v>911</v>
      </c>
      <c r="B34" s="13" t="s">
        <v>1153</v>
      </c>
      <c r="C34" s="1" t="s">
        <v>683</v>
      </c>
      <c r="D34" s="12" t="s">
        <v>671</v>
      </c>
      <c r="E34" s="12" t="s">
        <v>684</v>
      </c>
      <c r="F34" s="19" t="s">
        <v>610</v>
      </c>
      <c r="G34" s="15">
        <f>일위노임!G20</f>
        <v>1.7999999999999999E-2</v>
      </c>
      <c r="H34" s="15">
        <f>합산자재!H216</f>
        <v>0</v>
      </c>
      <c r="I34" s="36" t="str">
        <f>IF(G34*H34&lt;&gt;0, TRUNC(G34*H34, 1), "")</f>
        <v/>
      </c>
      <c r="J34" s="15">
        <v>1.7999999999999999E-2</v>
      </c>
      <c r="K34" s="15">
        <f>합산자재!I216</f>
        <v>172068</v>
      </c>
      <c r="L34" s="36">
        <f>IF(G34*K34&lt;&gt;0, TRUNC(G34*K34, 1), "")</f>
        <v>3097.2</v>
      </c>
      <c r="M34" s="15">
        <f>합산자재!J216</f>
        <v>0</v>
      </c>
      <c r="N34" s="36" t="str">
        <f>IF(G34*M34&lt;&gt;0, TRUNC(G34*M34, 1), "")</f>
        <v/>
      </c>
      <c r="O34" s="15">
        <f>IF((H34+K34+M34)=0, "", (H34+K34+M34))</f>
        <v>172068</v>
      </c>
      <c r="P34" s="15">
        <f>IF(SUM(I34,L34,N34)&lt;&gt;0,SUM(I34,L34,N34),"")</f>
        <v>3097.2</v>
      </c>
      <c r="Q34" s="12"/>
      <c r="AE34" s="2">
        <f>L34</f>
        <v>3097.2</v>
      </c>
    </row>
    <row r="35" spans="1:31" ht="23.25" customHeight="1">
      <c r="A35" s="13" t="s">
        <v>1601</v>
      </c>
      <c r="B35" s="13" t="s">
        <v>1153</v>
      </c>
      <c r="C35" s="1" t="s">
        <v>1602</v>
      </c>
      <c r="D35" s="12" t="s">
        <v>1603</v>
      </c>
      <c r="E35" s="12" t="s">
        <v>1604</v>
      </c>
      <c r="F35" s="19" t="s">
        <v>567</v>
      </c>
      <c r="G35" s="15">
        <v>1</v>
      </c>
      <c r="H35" s="15">
        <f>IF(TRUNC((AD36+AC36)/$AE$3,1)*$AE$3-AD36 &lt;0, AC36, TRUNC((AD36+AC36)/$AE$3,1)*$AE$3-AD36)</f>
        <v>92.900000000000091</v>
      </c>
      <c r="I35" s="36">
        <f>H35</f>
        <v>92.900000000000091</v>
      </c>
      <c r="J35" s="15">
        <v>1</v>
      </c>
      <c r="K35" s="15"/>
      <c r="L35" s="36" t="str">
        <f>IF(G35*K35&lt;&gt;0, TRUNC(G35*K35, 1), "")</f>
        <v/>
      </c>
      <c r="M35" s="15"/>
      <c r="N35" s="36" t="str">
        <f>IF(G35*M35&lt;&gt;0, TRUNC(G35*M35, 1), "")</f>
        <v/>
      </c>
      <c r="O35" s="15">
        <f>IF((H35+K35+M35)=0, "", (H35+K35+M35))</f>
        <v>92.900000000000091</v>
      </c>
      <c r="P35" s="15">
        <f>IF(SUM(I35,L35,N35)&lt;&gt;0,SUM(I35,L35,N35),"")</f>
        <v>92.900000000000091</v>
      </c>
      <c r="Q35" s="12"/>
    </row>
    <row r="36" spans="1:31" ht="23.25" customHeight="1">
      <c r="B36" s="13" t="s">
        <v>1597</v>
      </c>
      <c r="D36" s="12" t="s">
        <v>1598</v>
      </c>
      <c r="E36" s="12"/>
      <c r="F36" s="19"/>
      <c r="G36" s="15"/>
      <c r="H36" s="15"/>
      <c r="I36" s="36">
        <f>TRUNC(SUM(I33:I35))</f>
        <v>92</v>
      </c>
      <c r="J36" s="15"/>
      <c r="K36" s="15"/>
      <c r="L36" s="36">
        <f>TRUNC(SUM(L33:L35))</f>
        <v>3097</v>
      </c>
      <c r="M36" s="15"/>
      <c r="N36" s="36">
        <f>TRUNC(SUM(N33:N35))</f>
        <v>0</v>
      </c>
      <c r="O36" s="15" t="str">
        <f>IF((H36+K36+M36)=0, "", (H36+K36+M36))</f>
        <v/>
      </c>
      <c r="P36" s="15">
        <f>IF(SUM(I36,L36,N36)&lt;&gt;0,SUM(I36,L36,N36),"")</f>
        <v>3189</v>
      </c>
      <c r="Q36" s="12"/>
      <c r="AC36" s="2">
        <f>TRUNC(AE36*옵션!$B$36/100,1)</f>
        <v>92.9</v>
      </c>
      <c r="AD36" s="2">
        <f>TRUNC(SUM(L33:L34))</f>
        <v>3097</v>
      </c>
      <c r="AE36" s="2">
        <f>TRUNC(SUM(AE33:AE35))</f>
        <v>3097</v>
      </c>
    </row>
    <row r="37" spans="1:31" ht="23.25" customHeight="1">
      <c r="D37" s="12"/>
      <c r="E37" s="12"/>
      <c r="F37" s="19"/>
      <c r="G37" s="15"/>
      <c r="H37" s="15"/>
      <c r="I37" s="36"/>
      <c r="J37" s="15"/>
      <c r="K37" s="15"/>
      <c r="L37" s="36"/>
      <c r="M37" s="15"/>
      <c r="N37" s="36"/>
      <c r="O37" s="15"/>
      <c r="P37" s="15"/>
      <c r="Q37" s="12"/>
    </row>
    <row r="38" spans="1:31" ht="23.25" customHeight="1">
      <c r="A38" s="13" t="s">
        <v>1644</v>
      </c>
      <c r="B38" s="13" t="s">
        <v>1623</v>
      </c>
      <c r="C38" s="1" t="s">
        <v>1645</v>
      </c>
      <c r="D38" s="346" t="s">
        <v>1643</v>
      </c>
      <c r="E38" s="348"/>
      <c r="F38" s="19"/>
      <c r="G38" s="15"/>
      <c r="H38" s="15"/>
      <c r="I38" s="36"/>
      <c r="J38" s="15"/>
      <c r="K38" s="15"/>
      <c r="L38" s="36"/>
      <c r="M38" s="15"/>
      <c r="N38" s="36"/>
      <c r="O38" s="15"/>
      <c r="P38" s="15"/>
      <c r="Q38" s="12"/>
    </row>
    <row r="39" spans="1:31" ht="23.25" customHeight="1">
      <c r="A39" s="13" t="s">
        <v>798</v>
      </c>
      <c r="B39" s="13" t="s">
        <v>1158</v>
      </c>
      <c r="C39" s="1" t="s">
        <v>437</v>
      </c>
      <c r="D39" s="12" t="s">
        <v>438</v>
      </c>
      <c r="E39" s="12" t="s">
        <v>439</v>
      </c>
      <c r="F39" s="19" t="s">
        <v>195</v>
      </c>
      <c r="G39" s="15">
        <v>1</v>
      </c>
      <c r="H39" s="15">
        <f>합산자재!H109</f>
        <v>170000</v>
      </c>
      <c r="I39" s="36">
        <f t="shared" ref="I39:I47" si="0">IF(G39*H39&lt;&gt;0, TRUNC(G39*H39, 1), "")</f>
        <v>170000</v>
      </c>
      <c r="J39" s="15">
        <v>1</v>
      </c>
      <c r="K39" s="15">
        <f>합산자재!I109</f>
        <v>0</v>
      </c>
      <c r="L39" s="36" t="str">
        <f t="shared" ref="L39:L55" si="1">IF(G39*K39&lt;&gt;0, TRUNC(G39*K39, 1), "")</f>
        <v/>
      </c>
      <c r="M39" s="15">
        <f>합산자재!J109</f>
        <v>0</v>
      </c>
      <c r="N39" s="36" t="str">
        <f t="shared" ref="N39:N55" si="2">IF(G39*M39&lt;&gt;0, TRUNC(G39*M39, 1), "")</f>
        <v/>
      </c>
      <c r="O39" s="15">
        <f t="shared" ref="O39:O56" si="3">IF((H39+K39+M39)=0, "", (H39+K39+M39))</f>
        <v>170000</v>
      </c>
      <c r="P39" s="15">
        <f t="shared" ref="P39:P56" si="4">IF(SUM(I39,L39,N39)&lt;&gt;0,SUM(I39,L39,N39),"")</f>
        <v>170000</v>
      </c>
      <c r="Q39" s="12"/>
    </row>
    <row r="40" spans="1:31" ht="23.25" customHeight="1">
      <c r="A40" s="13" t="s">
        <v>799</v>
      </c>
      <c r="B40" s="13" t="s">
        <v>1158</v>
      </c>
      <c r="C40" s="1" t="s">
        <v>441</v>
      </c>
      <c r="D40" s="12" t="s">
        <v>442</v>
      </c>
      <c r="E40" s="12"/>
      <c r="F40" s="19" t="s">
        <v>195</v>
      </c>
      <c r="G40" s="15">
        <v>1</v>
      </c>
      <c r="H40" s="15">
        <f>합산자재!H110</f>
        <v>370000</v>
      </c>
      <c r="I40" s="36">
        <f t="shared" si="0"/>
        <v>370000</v>
      </c>
      <c r="J40" s="15">
        <v>1</v>
      </c>
      <c r="K40" s="15">
        <f>합산자재!I110</f>
        <v>0</v>
      </c>
      <c r="L40" s="36" t="str">
        <f t="shared" si="1"/>
        <v/>
      </c>
      <c r="M40" s="15">
        <f>합산자재!J110</f>
        <v>0</v>
      </c>
      <c r="N40" s="36" t="str">
        <f t="shared" si="2"/>
        <v/>
      </c>
      <c r="O40" s="15">
        <f t="shared" si="3"/>
        <v>370000</v>
      </c>
      <c r="P40" s="15">
        <f t="shared" si="4"/>
        <v>370000</v>
      </c>
      <c r="Q40" s="12"/>
    </row>
    <row r="41" spans="1:31" ht="23.25" customHeight="1">
      <c r="A41" s="13" t="s">
        <v>747</v>
      </c>
      <c r="B41" s="13" t="s">
        <v>1158</v>
      </c>
      <c r="C41" s="1" t="s">
        <v>288</v>
      </c>
      <c r="D41" s="12" t="s">
        <v>278</v>
      </c>
      <c r="E41" s="12" t="s">
        <v>289</v>
      </c>
      <c r="F41" s="19" t="s">
        <v>139</v>
      </c>
      <c r="G41" s="15">
        <v>5</v>
      </c>
      <c r="H41" s="15">
        <f>합산자재!H58</f>
        <v>5522</v>
      </c>
      <c r="I41" s="36">
        <f t="shared" si="0"/>
        <v>27610</v>
      </c>
      <c r="J41" s="15">
        <v>5</v>
      </c>
      <c r="K41" s="15">
        <f>합산자재!I58</f>
        <v>0</v>
      </c>
      <c r="L41" s="36" t="str">
        <f t="shared" si="1"/>
        <v/>
      </c>
      <c r="M41" s="15">
        <f>합산자재!J58</f>
        <v>0</v>
      </c>
      <c r="N41" s="36" t="str">
        <f t="shared" si="2"/>
        <v/>
      </c>
      <c r="O41" s="15">
        <f t="shared" si="3"/>
        <v>5522</v>
      </c>
      <c r="P41" s="15">
        <f t="shared" si="4"/>
        <v>27610</v>
      </c>
      <c r="Q41" s="12"/>
      <c r="AC41" s="2">
        <f>G41*H41</f>
        <v>27610</v>
      </c>
    </row>
    <row r="42" spans="1:31" ht="23.25" customHeight="1">
      <c r="A42" s="13" t="s">
        <v>778</v>
      </c>
      <c r="B42" s="13" t="s">
        <v>1158</v>
      </c>
      <c r="C42" s="1" t="s">
        <v>377</v>
      </c>
      <c r="D42" s="12" t="s">
        <v>378</v>
      </c>
      <c r="E42" s="12" t="s">
        <v>379</v>
      </c>
      <c r="F42" s="19" t="s">
        <v>187</v>
      </c>
      <c r="G42" s="15">
        <v>1</v>
      </c>
      <c r="H42" s="15">
        <f>합산자재!H89</f>
        <v>3316</v>
      </c>
      <c r="I42" s="36">
        <f t="shared" si="0"/>
        <v>3316</v>
      </c>
      <c r="J42" s="15">
        <v>1</v>
      </c>
      <c r="K42" s="15">
        <f>합산자재!I89</f>
        <v>0</v>
      </c>
      <c r="L42" s="36" t="str">
        <f t="shared" si="1"/>
        <v/>
      </c>
      <c r="M42" s="15">
        <f>합산자재!J89</f>
        <v>0</v>
      </c>
      <c r="N42" s="36" t="str">
        <f t="shared" si="2"/>
        <v/>
      </c>
      <c r="O42" s="15">
        <f t="shared" si="3"/>
        <v>3316</v>
      </c>
      <c r="P42" s="15">
        <f t="shared" si="4"/>
        <v>3316</v>
      </c>
      <c r="Q42" s="12"/>
    </row>
    <row r="43" spans="1:31" ht="23.25" customHeight="1">
      <c r="A43" s="13" t="s">
        <v>1133</v>
      </c>
      <c r="B43" s="13" t="s">
        <v>1158</v>
      </c>
      <c r="C43" s="1" t="s">
        <v>1134</v>
      </c>
      <c r="D43" s="12" t="s">
        <v>1136</v>
      </c>
      <c r="E43" s="12" t="s">
        <v>1137</v>
      </c>
      <c r="F43" s="19" t="s">
        <v>654</v>
      </c>
      <c r="G43" s="15">
        <v>2.4157999999999999</v>
      </c>
      <c r="H43" s="15">
        <f>일대목차!H6</f>
        <v>435</v>
      </c>
      <c r="I43" s="36">
        <f t="shared" si="0"/>
        <v>1050.8</v>
      </c>
      <c r="J43" s="15">
        <v>2.4157999999999999</v>
      </c>
      <c r="K43" s="15">
        <f>일대목차!K6</f>
        <v>4642</v>
      </c>
      <c r="L43" s="36">
        <f t="shared" si="1"/>
        <v>11214.1</v>
      </c>
      <c r="M43" s="15">
        <f>일대목차!M6</f>
        <v>546</v>
      </c>
      <c r="N43" s="36">
        <f t="shared" si="2"/>
        <v>1319</v>
      </c>
      <c r="O43" s="15">
        <f t="shared" si="3"/>
        <v>5623</v>
      </c>
      <c r="P43" s="15">
        <f t="shared" si="4"/>
        <v>13583.9</v>
      </c>
      <c r="Q43" s="12" t="s">
        <v>1135</v>
      </c>
      <c r="R43" s="2" t="s">
        <v>1599</v>
      </c>
    </row>
    <row r="44" spans="1:31" ht="23.25" customHeight="1">
      <c r="A44" s="13" t="s">
        <v>1138</v>
      </c>
      <c r="B44" s="13" t="s">
        <v>1158</v>
      </c>
      <c r="C44" s="1" t="s">
        <v>1139</v>
      </c>
      <c r="D44" s="12" t="s">
        <v>1141</v>
      </c>
      <c r="E44" s="12" t="s">
        <v>1137</v>
      </c>
      <c r="F44" s="19" t="s">
        <v>654</v>
      </c>
      <c r="G44" s="15">
        <v>1.5133000000000001</v>
      </c>
      <c r="H44" s="15">
        <f>일대목차!H7</f>
        <v>435</v>
      </c>
      <c r="I44" s="36">
        <f t="shared" si="0"/>
        <v>658.2</v>
      </c>
      <c r="J44" s="15">
        <v>1.5133000000000001</v>
      </c>
      <c r="K44" s="15">
        <f>일대목차!K7</f>
        <v>3094</v>
      </c>
      <c r="L44" s="36">
        <f t="shared" si="1"/>
        <v>4682.1000000000004</v>
      </c>
      <c r="M44" s="15">
        <f>일대목차!M7</f>
        <v>546</v>
      </c>
      <c r="N44" s="36">
        <f t="shared" si="2"/>
        <v>826.2</v>
      </c>
      <c r="O44" s="15">
        <f t="shared" si="3"/>
        <v>4075</v>
      </c>
      <c r="P44" s="15">
        <f t="shared" si="4"/>
        <v>6166.5</v>
      </c>
      <c r="Q44" s="12" t="s">
        <v>1140</v>
      </c>
      <c r="R44" s="2" t="s">
        <v>1599</v>
      </c>
    </row>
    <row r="45" spans="1:31" ht="23.25" customHeight="1">
      <c r="A45" s="13" t="s">
        <v>1146</v>
      </c>
      <c r="B45" s="13" t="s">
        <v>1158</v>
      </c>
      <c r="C45" s="1" t="s">
        <v>1147</v>
      </c>
      <c r="D45" s="12" t="s">
        <v>1149</v>
      </c>
      <c r="E45" s="12" t="s">
        <v>1150</v>
      </c>
      <c r="F45" s="19" t="s">
        <v>1128</v>
      </c>
      <c r="G45" s="15">
        <v>0.90249999999999997</v>
      </c>
      <c r="H45" s="15">
        <f>일대목차!H9</f>
        <v>0</v>
      </c>
      <c r="I45" s="36" t="str">
        <f t="shared" si="0"/>
        <v/>
      </c>
      <c r="J45" s="15">
        <v>0.90249999999999997</v>
      </c>
      <c r="K45" s="15">
        <f>일대목차!K9</f>
        <v>34413</v>
      </c>
      <c r="L45" s="36">
        <f t="shared" si="1"/>
        <v>31057.7</v>
      </c>
      <c r="M45" s="15">
        <f>일대목차!M9</f>
        <v>0</v>
      </c>
      <c r="N45" s="36" t="str">
        <f t="shared" si="2"/>
        <v/>
      </c>
      <c r="O45" s="15">
        <f t="shared" si="3"/>
        <v>34413</v>
      </c>
      <c r="P45" s="15">
        <f t="shared" si="4"/>
        <v>31057.7</v>
      </c>
      <c r="Q45" s="12" t="s">
        <v>1148</v>
      </c>
      <c r="R45" s="2" t="s">
        <v>1599</v>
      </c>
    </row>
    <row r="46" spans="1:31" ht="23.25" customHeight="1">
      <c r="A46" s="13" t="s">
        <v>1151</v>
      </c>
      <c r="B46" s="13" t="s">
        <v>1158</v>
      </c>
      <c r="C46" s="1" t="s">
        <v>1152</v>
      </c>
      <c r="D46" s="12" t="s">
        <v>1154</v>
      </c>
      <c r="E46" s="12" t="s">
        <v>1155</v>
      </c>
      <c r="F46" s="19" t="s">
        <v>654</v>
      </c>
      <c r="G46" s="15">
        <v>0.18049999999999999</v>
      </c>
      <c r="H46" s="15">
        <f>일대목차!H10</f>
        <v>92</v>
      </c>
      <c r="I46" s="36">
        <f t="shared" si="0"/>
        <v>16.600000000000001</v>
      </c>
      <c r="J46" s="15">
        <v>0.18049999999999999</v>
      </c>
      <c r="K46" s="15">
        <f>일대목차!K10</f>
        <v>3097</v>
      </c>
      <c r="L46" s="36">
        <f t="shared" si="1"/>
        <v>559</v>
      </c>
      <c r="M46" s="15">
        <f>일대목차!M10</f>
        <v>0</v>
      </c>
      <c r="N46" s="36" t="str">
        <f t="shared" si="2"/>
        <v/>
      </c>
      <c r="O46" s="15">
        <f t="shared" si="3"/>
        <v>3189</v>
      </c>
      <c r="P46" s="15">
        <f t="shared" si="4"/>
        <v>575.6</v>
      </c>
      <c r="Q46" s="12" t="s">
        <v>1153</v>
      </c>
      <c r="R46" s="2" t="s">
        <v>1599</v>
      </c>
    </row>
    <row r="47" spans="1:31" ht="23.25" customHeight="1">
      <c r="A47" s="13" t="s">
        <v>897</v>
      </c>
      <c r="B47" s="13" t="s">
        <v>1158</v>
      </c>
      <c r="C47" s="1" t="s">
        <v>660</v>
      </c>
      <c r="D47" s="12" t="s">
        <v>661</v>
      </c>
      <c r="E47" s="12" t="s">
        <v>662</v>
      </c>
      <c r="F47" s="19" t="s">
        <v>663</v>
      </c>
      <c r="G47" s="15">
        <v>136.80000000000001</v>
      </c>
      <c r="H47" s="15">
        <f>합산자재!H206</f>
        <v>302</v>
      </c>
      <c r="I47" s="36">
        <f t="shared" si="0"/>
        <v>41313.599999999999</v>
      </c>
      <c r="J47" s="15">
        <v>136.80000000000001</v>
      </c>
      <c r="K47" s="15">
        <f>합산자재!I206</f>
        <v>834</v>
      </c>
      <c r="L47" s="36">
        <f t="shared" si="1"/>
        <v>114091.2</v>
      </c>
      <c r="M47" s="15">
        <f>합산자재!J206</f>
        <v>376</v>
      </c>
      <c r="N47" s="36">
        <f t="shared" si="2"/>
        <v>51436.800000000003</v>
      </c>
      <c r="O47" s="15">
        <f t="shared" si="3"/>
        <v>1512</v>
      </c>
      <c r="P47" s="15">
        <f t="shared" si="4"/>
        <v>206841.59999999998</v>
      </c>
      <c r="Q47" s="12" t="s">
        <v>898</v>
      </c>
      <c r="R47" s="2" t="s">
        <v>1600</v>
      </c>
    </row>
    <row r="48" spans="1:31" ht="23.25" customHeight="1">
      <c r="A48" s="13" t="s">
        <v>1605</v>
      </c>
      <c r="B48" s="13" t="s">
        <v>1158</v>
      </c>
      <c r="C48" s="1" t="s">
        <v>1606</v>
      </c>
      <c r="D48" s="12" t="s">
        <v>1607</v>
      </c>
      <c r="E48" s="12" t="s">
        <v>1608</v>
      </c>
      <c r="F48" s="19" t="s">
        <v>567</v>
      </c>
      <c r="G48" s="15">
        <v>1</v>
      </c>
      <c r="H48" s="15">
        <f>IF(TRUNC((AD48+AC48)/$AD$3,1)*$AD$3-AD48 &lt;0, AC48, TRUNC((AD48+AC48)/$AD$3,1)*$AD$3-AD48)</f>
        <v>552.19999999995343</v>
      </c>
      <c r="I48" s="36">
        <f>H48</f>
        <v>552.19999999995343</v>
      </c>
      <c r="J48" s="15">
        <v>1</v>
      </c>
      <c r="K48" s="15"/>
      <c r="L48" s="36" t="str">
        <f t="shared" si="1"/>
        <v/>
      </c>
      <c r="M48" s="15"/>
      <c r="N48" s="36" t="str">
        <f t="shared" si="2"/>
        <v/>
      </c>
      <c r="O48" s="15">
        <f t="shared" si="3"/>
        <v>552.19999999995343</v>
      </c>
      <c r="P48" s="15">
        <f t="shared" si="4"/>
        <v>552.19999999995343</v>
      </c>
      <c r="Q48" s="12"/>
      <c r="AC48" s="2">
        <f>TRUNC(TRUNC(SUM(AC38:AC47))*옵션!$B$33/100,1)</f>
        <v>552.20000000000005</v>
      </c>
      <c r="AD48" s="2">
        <f>TRUNC(SUM(I38:I47))+TRUNC(SUM(N38:N47))</f>
        <v>667547</v>
      </c>
    </row>
    <row r="49" spans="1:31" ht="23.25" customHeight="1">
      <c r="A49" s="13" t="s">
        <v>905</v>
      </c>
      <c r="B49" s="13" t="s">
        <v>1158</v>
      </c>
      <c r="C49" s="1" t="s">
        <v>670</v>
      </c>
      <c r="D49" s="12" t="s">
        <v>671</v>
      </c>
      <c r="E49" s="12" t="s">
        <v>672</v>
      </c>
      <c r="F49" s="19" t="s">
        <v>610</v>
      </c>
      <c r="G49" s="15">
        <f>일위노임!G30</f>
        <v>0.16250000000000001</v>
      </c>
      <c r="H49" s="15">
        <f>합산자재!H210</f>
        <v>0</v>
      </c>
      <c r="I49" s="36" t="str">
        <f t="shared" ref="I49:I54" si="5">IF(G49*H49&lt;&gt;0, TRUNC(G49*H49, 1), "")</f>
        <v/>
      </c>
      <c r="J49" s="15">
        <v>0.16250000000000001</v>
      </c>
      <c r="K49" s="15">
        <f>합산자재!I210</f>
        <v>273676</v>
      </c>
      <c r="L49" s="36">
        <f t="shared" si="1"/>
        <v>44472.3</v>
      </c>
      <c r="M49" s="15">
        <f>합산자재!J210</f>
        <v>0</v>
      </c>
      <c r="N49" s="36" t="str">
        <f t="shared" si="2"/>
        <v/>
      </c>
      <c r="O49" s="15">
        <f t="shared" si="3"/>
        <v>273676</v>
      </c>
      <c r="P49" s="15">
        <f t="shared" si="4"/>
        <v>44472.3</v>
      </c>
      <c r="Q49" s="12"/>
      <c r="AE49" s="2">
        <f t="shared" ref="AE49:AE54" si="6">L49</f>
        <v>44472.3</v>
      </c>
    </row>
    <row r="50" spans="1:31" ht="23.25" customHeight="1">
      <c r="A50" s="13" t="s">
        <v>907</v>
      </c>
      <c r="B50" s="13" t="s">
        <v>1158</v>
      </c>
      <c r="C50" s="1" t="s">
        <v>675</v>
      </c>
      <c r="D50" s="12" t="s">
        <v>671</v>
      </c>
      <c r="E50" s="12" t="s">
        <v>676</v>
      </c>
      <c r="F50" s="19" t="s">
        <v>610</v>
      </c>
      <c r="G50" s="15">
        <f>일위노임!G31</f>
        <v>0.36</v>
      </c>
      <c r="H50" s="15">
        <f>합산자재!H212</f>
        <v>0</v>
      </c>
      <c r="I50" s="36" t="str">
        <f t="shared" si="5"/>
        <v/>
      </c>
      <c r="J50" s="15">
        <v>0.36</v>
      </c>
      <c r="K50" s="15">
        <f>합산자재!I212</f>
        <v>440616</v>
      </c>
      <c r="L50" s="36">
        <f t="shared" si="1"/>
        <v>158621.70000000001</v>
      </c>
      <c r="M50" s="15">
        <f>합산자재!J212</f>
        <v>0</v>
      </c>
      <c r="N50" s="36" t="str">
        <f t="shared" si="2"/>
        <v/>
      </c>
      <c r="O50" s="15">
        <f t="shared" si="3"/>
        <v>440616</v>
      </c>
      <c r="P50" s="15">
        <f t="shared" si="4"/>
        <v>158621.70000000001</v>
      </c>
      <c r="Q50" s="12"/>
      <c r="AE50" s="2">
        <f t="shared" si="6"/>
        <v>158621.70000000001</v>
      </c>
    </row>
    <row r="51" spans="1:31" ht="23.25" customHeight="1">
      <c r="A51" s="13" t="s">
        <v>911</v>
      </c>
      <c r="B51" s="13" t="s">
        <v>1158</v>
      </c>
      <c r="C51" s="1" t="s">
        <v>683</v>
      </c>
      <c r="D51" s="12" t="s">
        <v>671</v>
      </c>
      <c r="E51" s="12" t="s">
        <v>684</v>
      </c>
      <c r="F51" s="19" t="s">
        <v>610</v>
      </c>
      <c r="G51" s="15">
        <f>일위노임!G32</f>
        <v>0.44</v>
      </c>
      <c r="H51" s="15">
        <f>합산자재!H216</f>
        <v>0</v>
      </c>
      <c r="I51" s="36" t="str">
        <f t="shared" si="5"/>
        <v/>
      </c>
      <c r="J51" s="15">
        <v>0.44</v>
      </c>
      <c r="K51" s="15">
        <f>합산자재!I216</f>
        <v>172068</v>
      </c>
      <c r="L51" s="36">
        <f t="shared" si="1"/>
        <v>75709.899999999994</v>
      </c>
      <c r="M51" s="15">
        <f>합산자재!J216</f>
        <v>0</v>
      </c>
      <c r="N51" s="36" t="str">
        <f t="shared" si="2"/>
        <v/>
      </c>
      <c r="O51" s="15">
        <f t="shared" si="3"/>
        <v>172068</v>
      </c>
      <c r="P51" s="15">
        <f t="shared" si="4"/>
        <v>75709.899999999994</v>
      </c>
      <c r="Q51" s="12"/>
      <c r="AE51" s="2">
        <f t="shared" si="6"/>
        <v>75709.899999999994</v>
      </c>
    </row>
    <row r="52" spans="1:31" ht="23.25" customHeight="1">
      <c r="A52" s="13" t="s">
        <v>912</v>
      </c>
      <c r="B52" s="13" t="s">
        <v>1158</v>
      </c>
      <c r="C52" s="1" t="s">
        <v>685</v>
      </c>
      <c r="D52" s="12" t="s">
        <v>671</v>
      </c>
      <c r="E52" s="12" t="s">
        <v>686</v>
      </c>
      <c r="F52" s="19" t="s">
        <v>610</v>
      </c>
      <c r="G52" s="15">
        <f>일위노임!G33</f>
        <v>1.63</v>
      </c>
      <c r="H52" s="15">
        <f>합산자재!H217</f>
        <v>0</v>
      </c>
      <c r="I52" s="36" t="str">
        <f t="shared" si="5"/>
        <v/>
      </c>
      <c r="J52" s="15">
        <v>1.63</v>
      </c>
      <c r="K52" s="15">
        <f>합산자재!I217</f>
        <v>226122</v>
      </c>
      <c r="L52" s="36">
        <f t="shared" si="1"/>
        <v>368578.8</v>
      </c>
      <c r="M52" s="15">
        <f>합산자재!J217</f>
        <v>0</v>
      </c>
      <c r="N52" s="36" t="str">
        <f t="shared" si="2"/>
        <v/>
      </c>
      <c r="O52" s="15">
        <f t="shared" si="3"/>
        <v>226122</v>
      </c>
      <c r="P52" s="15">
        <f t="shared" si="4"/>
        <v>368578.8</v>
      </c>
      <c r="Q52" s="12"/>
      <c r="AE52" s="2">
        <f t="shared" si="6"/>
        <v>368578.8</v>
      </c>
    </row>
    <row r="53" spans="1:31" ht="23.25" customHeight="1">
      <c r="A53" s="13" t="s">
        <v>913</v>
      </c>
      <c r="B53" s="13" t="s">
        <v>1158</v>
      </c>
      <c r="C53" s="1" t="s">
        <v>687</v>
      </c>
      <c r="D53" s="12" t="s">
        <v>671</v>
      </c>
      <c r="E53" s="12" t="s">
        <v>688</v>
      </c>
      <c r="F53" s="19" t="s">
        <v>610</v>
      </c>
      <c r="G53" s="15">
        <f>일위노임!G34</f>
        <v>0.05</v>
      </c>
      <c r="H53" s="15">
        <f>합산자재!H218</f>
        <v>0</v>
      </c>
      <c r="I53" s="36" t="str">
        <f t="shared" si="5"/>
        <v/>
      </c>
      <c r="J53" s="15">
        <v>0.05</v>
      </c>
      <c r="K53" s="15">
        <f>합산자재!I218</f>
        <v>211653</v>
      </c>
      <c r="L53" s="36">
        <f t="shared" si="1"/>
        <v>10582.6</v>
      </c>
      <c r="M53" s="15">
        <f>합산자재!J218</f>
        <v>0</v>
      </c>
      <c r="N53" s="36" t="str">
        <f t="shared" si="2"/>
        <v/>
      </c>
      <c r="O53" s="15">
        <f t="shared" si="3"/>
        <v>211653</v>
      </c>
      <c r="P53" s="15">
        <f t="shared" si="4"/>
        <v>10582.6</v>
      </c>
      <c r="Q53" s="12"/>
      <c r="AE53" s="2">
        <f t="shared" si="6"/>
        <v>10582.6</v>
      </c>
    </row>
    <row r="54" spans="1:31" ht="23.25" customHeight="1">
      <c r="A54" s="13" t="s">
        <v>914</v>
      </c>
      <c r="B54" s="13" t="s">
        <v>1158</v>
      </c>
      <c r="C54" s="1" t="s">
        <v>689</v>
      </c>
      <c r="D54" s="12" t="s">
        <v>671</v>
      </c>
      <c r="E54" s="12" t="s">
        <v>690</v>
      </c>
      <c r="F54" s="19" t="s">
        <v>610</v>
      </c>
      <c r="G54" s="15">
        <f>일위노임!G35</f>
        <v>0.34</v>
      </c>
      <c r="H54" s="15">
        <f>합산자재!H219</f>
        <v>0</v>
      </c>
      <c r="I54" s="36" t="str">
        <f t="shared" si="5"/>
        <v/>
      </c>
      <c r="J54" s="15">
        <v>0.34</v>
      </c>
      <c r="K54" s="15">
        <f>합산자재!I219</f>
        <v>215907</v>
      </c>
      <c r="L54" s="36">
        <f t="shared" si="1"/>
        <v>73408.3</v>
      </c>
      <c r="M54" s="15">
        <f>합산자재!J219</f>
        <v>0</v>
      </c>
      <c r="N54" s="36" t="str">
        <f t="shared" si="2"/>
        <v/>
      </c>
      <c r="O54" s="15">
        <f t="shared" si="3"/>
        <v>215907</v>
      </c>
      <c r="P54" s="15">
        <f t="shared" si="4"/>
        <v>73408.3</v>
      </c>
      <c r="Q54" s="12"/>
      <c r="AE54" s="2">
        <f t="shared" si="6"/>
        <v>73408.3</v>
      </c>
    </row>
    <row r="55" spans="1:31" ht="23.25" customHeight="1">
      <c r="A55" s="13" t="s">
        <v>1601</v>
      </c>
      <c r="B55" s="13" t="s">
        <v>1158</v>
      </c>
      <c r="C55" s="1" t="s">
        <v>1602</v>
      </c>
      <c r="D55" s="12" t="s">
        <v>1603</v>
      </c>
      <c r="E55" s="12" t="s">
        <v>1604</v>
      </c>
      <c r="F55" s="19" t="s">
        <v>567</v>
      </c>
      <c r="G55" s="15">
        <v>1</v>
      </c>
      <c r="H55" s="15">
        <f>IF(TRUNC((AD56+AC56)/$AE$3,1)*$AE$3-AD56 &lt;0, AC56, TRUNC((AD56+AC56)/$AE$3,1)*$AE$3-AD56)</f>
        <v>21941.099999999977</v>
      </c>
      <c r="I55" s="36">
        <f>H55</f>
        <v>21941.099999999977</v>
      </c>
      <c r="J55" s="15">
        <v>1</v>
      </c>
      <c r="K55" s="15"/>
      <c r="L55" s="36" t="str">
        <f t="shared" si="1"/>
        <v/>
      </c>
      <c r="M55" s="15"/>
      <c r="N55" s="36" t="str">
        <f t="shared" si="2"/>
        <v/>
      </c>
      <c r="O55" s="15">
        <f t="shared" si="3"/>
        <v>21941.099999999977</v>
      </c>
      <c r="P55" s="15">
        <f t="shared" si="4"/>
        <v>21941.099999999977</v>
      </c>
      <c r="Q55" s="12"/>
    </row>
    <row r="56" spans="1:31" ht="23.25" customHeight="1">
      <c r="B56" s="13" t="s">
        <v>1597</v>
      </c>
      <c r="D56" s="12" t="s">
        <v>1598</v>
      </c>
      <c r="E56" s="12"/>
      <c r="F56" s="19"/>
      <c r="G56" s="15"/>
      <c r="H56" s="15"/>
      <c r="I56" s="36">
        <f>TRUNC(SUM(I38:I55))</f>
        <v>636458</v>
      </c>
      <c r="J56" s="15"/>
      <c r="K56" s="15"/>
      <c r="L56" s="36">
        <f>TRUNC(SUM(L38:L55))</f>
        <v>892977</v>
      </c>
      <c r="M56" s="15"/>
      <c r="N56" s="36">
        <f>TRUNC(SUM(N38:N55))</f>
        <v>53582</v>
      </c>
      <c r="O56" s="15" t="str">
        <f t="shared" si="3"/>
        <v/>
      </c>
      <c r="P56" s="15">
        <f t="shared" si="4"/>
        <v>1583017</v>
      </c>
      <c r="Q56" s="12"/>
      <c r="AC56" s="2">
        <f>TRUNC(AE56*옵션!$B$36/100,1)</f>
        <v>21941.1</v>
      </c>
      <c r="AD56" s="2">
        <f>TRUNC(SUM(L38:L54))</f>
        <v>892977</v>
      </c>
      <c r="AE56" s="2">
        <f>TRUNC(SUM(AE38:AE55))</f>
        <v>731373</v>
      </c>
    </row>
    <row r="57" spans="1:31" ht="23.25" customHeight="1">
      <c r="D57" s="12"/>
      <c r="E57" s="12"/>
      <c r="F57" s="19"/>
      <c r="G57" s="15"/>
      <c r="H57" s="15"/>
      <c r="I57" s="36"/>
      <c r="J57" s="15"/>
      <c r="K57" s="15"/>
      <c r="L57" s="36"/>
      <c r="M57" s="15"/>
      <c r="N57" s="36"/>
      <c r="O57" s="15"/>
      <c r="P57" s="15"/>
      <c r="Q57" s="12"/>
    </row>
    <row r="58" spans="1:31" ht="23.25" customHeight="1">
      <c r="A58" s="13" t="s">
        <v>1647</v>
      </c>
      <c r="B58" s="13" t="s">
        <v>1623</v>
      </c>
      <c r="C58" s="1" t="s">
        <v>1648</v>
      </c>
      <c r="D58" s="346" t="s">
        <v>1646</v>
      </c>
      <c r="E58" s="348"/>
      <c r="F58" s="19"/>
      <c r="G58" s="15"/>
      <c r="H58" s="15"/>
      <c r="I58" s="36"/>
      <c r="J58" s="15"/>
      <c r="K58" s="15"/>
      <c r="L58" s="36"/>
      <c r="M58" s="15"/>
      <c r="N58" s="36"/>
      <c r="O58" s="15"/>
      <c r="P58" s="15"/>
      <c r="Q58" s="12"/>
    </row>
    <row r="59" spans="1:31" ht="23.25" customHeight="1">
      <c r="A59" s="13" t="s">
        <v>791</v>
      </c>
      <c r="B59" s="13" t="s">
        <v>1164</v>
      </c>
      <c r="C59" s="1" t="s">
        <v>417</v>
      </c>
      <c r="D59" s="12" t="s">
        <v>418</v>
      </c>
      <c r="E59" s="12" t="s">
        <v>419</v>
      </c>
      <c r="F59" s="19" t="s">
        <v>187</v>
      </c>
      <c r="G59" s="15">
        <v>2</v>
      </c>
      <c r="H59" s="15">
        <f>합산자재!H102</f>
        <v>23250</v>
      </c>
      <c r="I59" s="36">
        <f t="shared" ref="I59:I70" si="7">IF(G59*H59&lt;&gt;0, TRUNC(G59*H59, 1), "")</f>
        <v>46500</v>
      </c>
      <c r="J59" s="15">
        <v>2</v>
      </c>
      <c r="K59" s="15">
        <f>합산자재!I102</f>
        <v>0</v>
      </c>
      <c r="L59" s="36" t="str">
        <f t="shared" ref="L59:L71" si="8">IF(G59*K59&lt;&gt;0, TRUNC(G59*K59, 1), "")</f>
        <v/>
      </c>
      <c r="M59" s="15">
        <f>합산자재!J102</f>
        <v>0</v>
      </c>
      <c r="N59" s="36" t="str">
        <f t="shared" ref="N59:N71" si="9">IF(G59*M59&lt;&gt;0, TRUNC(G59*M59, 1), "")</f>
        <v/>
      </c>
      <c r="O59" s="15">
        <f t="shared" ref="O59:O72" si="10">IF((H59+K59+M59)=0, "", (H59+K59+M59))</f>
        <v>23250</v>
      </c>
      <c r="P59" s="15">
        <f t="shared" ref="P59:P72" si="11">IF(SUM(I59,L59,N59)&lt;&gt;0,SUM(I59,L59,N59),"")</f>
        <v>46500</v>
      </c>
      <c r="Q59" s="12"/>
    </row>
    <row r="60" spans="1:31" ht="23.25" customHeight="1">
      <c r="A60" s="13" t="s">
        <v>790</v>
      </c>
      <c r="B60" s="13" t="s">
        <v>1164</v>
      </c>
      <c r="C60" s="1" t="s">
        <v>412</v>
      </c>
      <c r="D60" s="12" t="s">
        <v>413</v>
      </c>
      <c r="E60" s="12" t="s">
        <v>414</v>
      </c>
      <c r="F60" s="19" t="s">
        <v>258</v>
      </c>
      <c r="G60" s="15">
        <v>2</v>
      </c>
      <c r="H60" s="15">
        <f>합산자재!H101</f>
        <v>4430</v>
      </c>
      <c r="I60" s="36">
        <f t="shared" si="7"/>
        <v>8860</v>
      </c>
      <c r="J60" s="15">
        <v>2</v>
      </c>
      <c r="K60" s="15">
        <f>합산자재!I101</f>
        <v>0</v>
      </c>
      <c r="L60" s="36" t="str">
        <f t="shared" si="8"/>
        <v/>
      </c>
      <c r="M60" s="15">
        <f>합산자재!J101</f>
        <v>0</v>
      </c>
      <c r="N60" s="36" t="str">
        <f t="shared" si="9"/>
        <v/>
      </c>
      <c r="O60" s="15">
        <f t="shared" si="10"/>
        <v>4430</v>
      </c>
      <c r="P60" s="15">
        <f t="shared" si="11"/>
        <v>8860</v>
      </c>
      <c r="Q60" s="12"/>
    </row>
    <row r="61" spans="1:31" ht="23.25" customHeight="1">
      <c r="A61" s="13" t="s">
        <v>788</v>
      </c>
      <c r="B61" s="13" t="s">
        <v>1164</v>
      </c>
      <c r="C61" s="1" t="s">
        <v>406</v>
      </c>
      <c r="D61" s="12" t="s">
        <v>407</v>
      </c>
      <c r="E61" s="12" t="s">
        <v>408</v>
      </c>
      <c r="F61" s="19" t="s">
        <v>258</v>
      </c>
      <c r="G61" s="15">
        <v>2</v>
      </c>
      <c r="H61" s="15">
        <f>합산자재!H99</f>
        <v>17146</v>
      </c>
      <c r="I61" s="36">
        <f t="shared" si="7"/>
        <v>34292</v>
      </c>
      <c r="J61" s="15">
        <v>2</v>
      </c>
      <c r="K61" s="15">
        <f>합산자재!I99</f>
        <v>0</v>
      </c>
      <c r="L61" s="36" t="str">
        <f t="shared" si="8"/>
        <v/>
      </c>
      <c r="M61" s="15">
        <f>합산자재!J99</f>
        <v>0</v>
      </c>
      <c r="N61" s="36" t="str">
        <f t="shared" si="9"/>
        <v/>
      </c>
      <c r="O61" s="15">
        <f t="shared" si="10"/>
        <v>17146</v>
      </c>
      <c r="P61" s="15">
        <f t="shared" si="11"/>
        <v>34292</v>
      </c>
      <c r="Q61" s="12"/>
    </row>
    <row r="62" spans="1:31" ht="23.25" customHeight="1">
      <c r="A62" s="13" t="s">
        <v>789</v>
      </c>
      <c r="B62" s="13" t="s">
        <v>1164</v>
      </c>
      <c r="C62" s="1" t="s">
        <v>410</v>
      </c>
      <c r="D62" s="12" t="s">
        <v>407</v>
      </c>
      <c r="E62" s="12" t="s">
        <v>411</v>
      </c>
      <c r="F62" s="19" t="s">
        <v>187</v>
      </c>
      <c r="G62" s="15">
        <v>2</v>
      </c>
      <c r="H62" s="15">
        <f>합산자재!H100</f>
        <v>33054</v>
      </c>
      <c r="I62" s="36">
        <f t="shared" si="7"/>
        <v>66108</v>
      </c>
      <c r="J62" s="15">
        <v>2</v>
      </c>
      <c r="K62" s="15">
        <f>합산자재!I100</f>
        <v>0</v>
      </c>
      <c r="L62" s="36" t="str">
        <f t="shared" si="8"/>
        <v/>
      </c>
      <c r="M62" s="15">
        <f>합산자재!J100</f>
        <v>0</v>
      </c>
      <c r="N62" s="36" t="str">
        <f t="shared" si="9"/>
        <v/>
      </c>
      <c r="O62" s="15">
        <f t="shared" si="10"/>
        <v>33054</v>
      </c>
      <c r="P62" s="15">
        <f t="shared" si="11"/>
        <v>66108</v>
      </c>
      <c r="Q62" s="12"/>
    </row>
    <row r="63" spans="1:31" ht="23.25" customHeight="1">
      <c r="A63" s="13" t="s">
        <v>792</v>
      </c>
      <c r="B63" s="13" t="s">
        <v>1164</v>
      </c>
      <c r="C63" s="1" t="s">
        <v>420</v>
      </c>
      <c r="D63" s="12" t="s">
        <v>421</v>
      </c>
      <c r="E63" s="12" t="s">
        <v>422</v>
      </c>
      <c r="F63" s="19" t="s">
        <v>187</v>
      </c>
      <c r="G63" s="15">
        <v>1</v>
      </c>
      <c r="H63" s="15">
        <f>합산자재!H103</f>
        <v>160000</v>
      </c>
      <c r="I63" s="36">
        <f t="shared" si="7"/>
        <v>160000</v>
      </c>
      <c r="J63" s="15">
        <v>1</v>
      </c>
      <c r="K63" s="15">
        <f>합산자재!I103</f>
        <v>0</v>
      </c>
      <c r="L63" s="36" t="str">
        <f t="shared" si="8"/>
        <v/>
      </c>
      <c r="M63" s="15">
        <f>합산자재!J103</f>
        <v>0</v>
      </c>
      <c r="N63" s="36" t="str">
        <f t="shared" si="9"/>
        <v/>
      </c>
      <c r="O63" s="15">
        <f t="shared" si="10"/>
        <v>160000</v>
      </c>
      <c r="P63" s="15">
        <f t="shared" si="11"/>
        <v>160000</v>
      </c>
      <c r="Q63" s="12"/>
    </row>
    <row r="64" spans="1:31" ht="23.25" customHeight="1">
      <c r="A64" s="13" t="s">
        <v>804</v>
      </c>
      <c r="B64" s="13" t="s">
        <v>1164</v>
      </c>
      <c r="C64" s="1" t="s">
        <v>461</v>
      </c>
      <c r="D64" s="12" t="s">
        <v>462</v>
      </c>
      <c r="E64" s="12" t="s">
        <v>463</v>
      </c>
      <c r="F64" s="19" t="s">
        <v>258</v>
      </c>
      <c r="G64" s="15">
        <v>3</v>
      </c>
      <c r="H64" s="15">
        <f>합산자재!H115</f>
        <v>13400</v>
      </c>
      <c r="I64" s="36">
        <f t="shared" si="7"/>
        <v>40200</v>
      </c>
      <c r="J64" s="15">
        <v>3</v>
      </c>
      <c r="K64" s="15">
        <f>합산자재!I115</f>
        <v>0</v>
      </c>
      <c r="L64" s="36" t="str">
        <f t="shared" si="8"/>
        <v/>
      </c>
      <c r="M64" s="15">
        <f>합산자재!J115</f>
        <v>0</v>
      </c>
      <c r="N64" s="36" t="str">
        <f t="shared" si="9"/>
        <v/>
      </c>
      <c r="O64" s="15">
        <f t="shared" si="10"/>
        <v>13400</v>
      </c>
      <c r="P64" s="15">
        <f t="shared" si="11"/>
        <v>40200</v>
      </c>
      <c r="Q64" s="12"/>
    </row>
    <row r="65" spans="1:31" ht="23.25" customHeight="1">
      <c r="A65" s="13" t="s">
        <v>795</v>
      </c>
      <c r="B65" s="13" t="s">
        <v>1164</v>
      </c>
      <c r="C65" s="1" t="s">
        <v>429</v>
      </c>
      <c r="D65" s="12" t="s">
        <v>425</v>
      </c>
      <c r="E65" s="12" t="s">
        <v>430</v>
      </c>
      <c r="F65" s="19" t="s">
        <v>258</v>
      </c>
      <c r="G65" s="15">
        <v>1</v>
      </c>
      <c r="H65" s="15">
        <f>합산자재!H106</f>
        <v>8212</v>
      </c>
      <c r="I65" s="36">
        <f t="shared" si="7"/>
        <v>8212</v>
      </c>
      <c r="J65" s="15">
        <v>1</v>
      </c>
      <c r="K65" s="15">
        <f>합산자재!I106</f>
        <v>0</v>
      </c>
      <c r="L65" s="36" t="str">
        <f t="shared" si="8"/>
        <v/>
      </c>
      <c r="M65" s="15">
        <f>합산자재!J106</f>
        <v>0</v>
      </c>
      <c r="N65" s="36" t="str">
        <f t="shared" si="9"/>
        <v/>
      </c>
      <c r="O65" s="15">
        <f t="shared" si="10"/>
        <v>8212</v>
      </c>
      <c r="P65" s="15">
        <f t="shared" si="11"/>
        <v>8212</v>
      </c>
      <c r="Q65" s="12"/>
    </row>
    <row r="66" spans="1:31" ht="23.25" customHeight="1">
      <c r="A66" s="13" t="s">
        <v>797</v>
      </c>
      <c r="B66" s="13" t="s">
        <v>1164</v>
      </c>
      <c r="C66" s="1" t="s">
        <v>435</v>
      </c>
      <c r="D66" s="12" t="s">
        <v>425</v>
      </c>
      <c r="E66" s="12" t="s">
        <v>436</v>
      </c>
      <c r="F66" s="19" t="s">
        <v>195</v>
      </c>
      <c r="G66" s="15">
        <v>1</v>
      </c>
      <c r="H66" s="15">
        <f>합산자재!H108</f>
        <v>2800</v>
      </c>
      <c r="I66" s="36">
        <f t="shared" si="7"/>
        <v>2800</v>
      </c>
      <c r="J66" s="15">
        <v>1</v>
      </c>
      <c r="K66" s="15">
        <f>합산자재!I108</f>
        <v>0</v>
      </c>
      <c r="L66" s="36" t="str">
        <f t="shared" si="8"/>
        <v/>
      </c>
      <c r="M66" s="15">
        <f>합산자재!J108</f>
        <v>0</v>
      </c>
      <c r="N66" s="36" t="str">
        <f t="shared" si="9"/>
        <v/>
      </c>
      <c r="O66" s="15">
        <f t="shared" si="10"/>
        <v>2800</v>
      </c>
      <c r="P66" s="15">
        <f t="shared" si="11"/>
        <v>2800</v>
      </c>
      <c r="Q66" s="12"/>
    </row>
    <row r="67" spans="1:31" ht="23.25" customHeight="1">
      <c r="A67" s="13" t="s">
        <v>793</v>
      </c>
      <c r="B67" s="13" t="s">
        <v>1164</v>
      </c>
      <c r="C67" s="1" t="s">
        <v>424</v>
      </c>
      <c r="D67" s="12" t="s">
        <v>425</v>
      </c>
      <c r="E67" s="12" t="s">
        <v>426</v>
      </c>
      <c r="F67" s="19" t="s">
        <v>258</v>
      </c>
      <c r="G67" s="15">
        <v>3</v>
      </c>
      <c r="H67" s="15">
        <f>합산자재!H104</f>
        <v>51689</v>
      </c>
      <c r="I67" s="36">
        <f t="shared" si="7"/>
        <v>155067</v>
      </c>
      <c r="J67" s="15">
        <v>3</v>
      </c>
      <c r="K67" s="15">
        <f>합산자재!I104</f>
        <v>0</v>
      </c>
      <c r="L67" s="36" t="str">
        <f t="shared" si="8"/>
        <v/>
      </c>
      <c r="M67" s="15">
        <f>합산자재!J104</f>
        <v>0</v>
      </c>
      <c r="N67" s="36" t="str">
        <f t="shared" si="9"/>
        <v/>
      </c>
      <c r="O67" s="15">
        <f t="shared" si="10"/>
        <v>51689</v>
      </c>
      <c r="P67" s="15">
        <f t="shared" si="11"/>
        <v>155067</v>
      </c>
      <c r="Q67" s="12"/>
    </row>
    <row r="68" spans="1:31" ht="23.25" customHeight="1">
      <c r="A68" s="13" t="s">
        <v>794</v>
      </c>
      <c r="B68" s="13" t="s">
        <v>1164</v>
      </c>
      <c r="C68" s="1" t="s">
        <v>427</v>
      </c>
      <c r="D68" s="12" t="s">
        <v>425</v>
      </c>
      <c r="E68" s="12" t="s">
        <v>428</v>
      </c>
      <c r="F68" s="19" t="s">
        <v>258</v>
      </c>
      <c r="G68" s="15">
        <v>1</v>
      </c>
      <c r="H68" s="15">
        <f>합산자재!H105</f>
        <v>88911</v>
      </c>
      <c r="I68" s="36">
        <f t="shared" si="7"/>
        <v>88911</v>
      </c>
      <c r="J68" s="15">
        <v>1</v>
      </c>
      <c r="K68" s="15">
        <f>합산자재!I105</f>
        <v>0</v>
      </c>
      <c r="L68" s="36" t="str">
        <f t="shared" si="8"/>
        <v/>
      </c>
      <c r="M68" s="15">
        <f>합산자재!J105</f>
        <v>0</v>
      </c>
      <c r="N68" s="36" t="str">
        <f t="shared" si="9"/>
        <v/>
      </c>
      <c r="O68" s="15">
        <f t="shared" si="10"/>
        <v>88911</v>
      </c>
      <c r="P68" s="15">
        <f t="shared" si="11"/>
        <v>88911</v>
      </c>
      <c r="Q68" s="12"/>
    </row>
    <row r="69" spans="1:31" ht="23.25" customHeight="1">
      <c r="A69" s="13" t="s">
        <v>908</v>
      </c>
      <c r="B69" s="13" t="s">
        <v>1164</v>
      </c>
      <c r="C69" s="1" t="s">
        <v>677</v>
      </c>
      <c r="D69" s="12" t="s">
        <v>671</v>
      </c>
      <c r="E69" s="12" t="s">
        <v>678</v>
      </c>
      <c r="F69" s="19" t="s">
        <v>610</v>
      </c>
      <c r="G69" s="15">
        <f>일위노임!G44</f>
        <v>0.42499999999999999</v>
      </c>
      <c r="H69" s="15">
        <f>합산자재!H213</f>
        <v>0</v>
      </c>
      <c r="I69" s="36" t="str">
        <f t="shared" si="7"/>
        <v/>
      </c>
      <c r="J69" s="15">
        <v>0.42499999999999999</v>
      </c>
      <c r="K69" s="15">
        <f>합산자재!I213</f>
        <v>414968</v>
      </c>
      <c r="L69" s="36">
        <f t="shared" si="8"/>
        <v>176361.4</v>
      </c>
      <c r="M69" s="15">
        <f>합산자재!J213</f>
        <v>0</v>
      </c>
      <c r="N69" s="36" t="str">
        <f t="shared" si="9"/>
        <v/>
      </c>
      <c r="O69" s="15">
        <f t="shared" si="10"/>
        <v>414968</v>
      </c>
      <c r="P69" s="15">
        <f t="shared" si="11"/>
        <v>176361.4</v>
      </c>
      <c r="Q69" s="12"/>
      <c r="AE69" s="2">
        <f>L69</f>
        <v>176361.4</v>
      </c>
    </row>
    <row r="70" spans="1:31" ht="23.25" customHeight="1">
      <c r="A70" s="13" t="s">
        <v>911</v>
      </c>
      <c r="B70" s="13" t="s">
        <v>1164</v>
      </c>
      <c r="C70" s="1" t="s">
        <v>683</v>
      </c>
      <c r="D70" s="12" t="s">
        <v>671</v>
      </c>
      <c r="E70" s="12" t="s">
        <v>684</v>
      </c>
      <c r="F70" s="19" t="s">
        <v>610</v>
      </c>
      <c r="G70" s="15">
        <f>일위노임!G45</f>
        <v>0.315</v>
      </c>
      <c r="H70" s="15">
        <f>합산자재!H216</f>
        <v>0</v>
      </c>
      <c r="I70" s="36" t="str">
        <f t="shared" si="7"/>
        <v/>
      </c>
      <c r="J70" s="15">
        <v>0.315</v>
      </c>
      <c r="K70" s="15">
        <f>합산자재!I216</f>
        <v>172068</v>
      </c>
      <c r="L70" s="36">
        <f t="shared" si="8"/>
        <v>54201.4</v>
      </c>
      <c r="M70" s="15">
        <f>합산자재!J216</f>
        <v>0</v>
      </c>
      <c r="N70" s="36" t="str">
        <f t="shared" si="9"/>
        <v/>
      </c>
      <c r="O70" s="15">
        <f t="shared" si="10"/>
        <v>172068</v>
      </c>
      <c r="P70" s="15">
        <f t="shared" si="11"/>
        <v>54201.4</v>
      </c>
      <c r="Q70" s="12"/>
      <c r="AE70" s="2">
        <f>L70</f>
        <v>54201.4</v>
      </c>
    </row>
    <row r="71" spans="1:31" ht="23.25" customHeight="1">
      <c r="A71" s="13" t="s">
        <v>1601</v>
      </c>
      <c r="B71" s="13" t="s">
        <v>1164</v>
      </c>
      <c r="C71" s="1" t="s">
        <v>1602</v>
      </c>
      <c r="D71" s="12" t="s">
        <v>1603</v>
      </c>
      <c r="E71" s="12" t="s">
        <v>1604</v>
      </c>
      <c r="F71" s="19" t="s">
        <v>567</v>
      </c>
      <c r="G71" s="15">
        <v>1</v>
      </c>
      <c r="H71" s="15">
        <f>IF(TRUNC((AD72+AC72)/$AE$3,1)*$AE$3-AD72 &lt;0, AC72, TRUNC((AD72+AC72)/$AE$3,1)*$AE$3-AD72)</f>
        <v>6916.7999999999884</v>
      </c>
      <c r="I71" s="36">
        <f>H71</f>
        <v>6916.7999999999884</v>
      </c>
      <c r="J71" s="15">
        <v>1</v>
      </c>
      <c r="K71" s="15"/>
      <c r="L71" s="36" t="str">
        <f t="shared" si="8"/>
        <v/>
      </c>
      <c r="M71" s="15"/>
      <c r="N71" s="36" t="str">
        <f t="shared" si="9"/>
        <v/>
      </c>
      <c r="O71" s="15">
        <f t="shared" si="10"/>
        <v>6916.7999999999884</v>
      </c>
      <c r="P71" s="15">
        <f t="shared" si="11"/>
        <v>6916.7999999999884</v>
      </c>
      <c r="Q71" s="12"/>
    </row>
    <row r="72" spans="1:31" ht="23.25" customHeight="1">
      <c r="B72" s="13" t="s">
        <v>1597</v>
      </c>
      <c r="D72" s="12" t="s">
        <v>1598</v>
      </c>
      <c r="E72" s="12"/>
      <c r="F72" s="19"/>
      <c r="G72" s="15"/>
      <c r="H72" s="15"/>
      <c r="I72" s="36">
        <f>TRUNC(SUM(I58:I71))</f>
        <v>617866</v>
      </c>
      <c r="J72" s="15"/>
      <c r="K72" s="15"/>
      <c r="L72" s="36">
        <f>TRUNC(SUM(L58:L71))</f>
        <v>230562</v>
      </c>
      <c r="M72" s="15"/>
      <c r="N72" s="36">
        <f>TRUNC(SUM(N58:N71))</f>
        <v>0</v>
      </c>
      <c r="O72" s="15" t="str">
        <f t="shared" si="10"/>
        <v/>
      </c>
      <c r="P72" s="15">
        <f t="shared" si="11"/>
        <v>848428</v>
      </c>
      <c r="Q72" s="12"/>
      <c r="AC72" s="2">
        <f>TRUNC(AE72*옵션!$B$36/100,1)</f>
        <v>6916.8</v>
      </c>
      <c r="AD72" s="2">
        <f>TRUNC(SUM(L58:L70))</f>
        <v>230562</v>
      </c>
      <c r="AE72" s="2">
        <f>TRUNC(SUM(AE58:AE71))</f>
        <v>230562</v>
      </c>
    </row>
    <row r="73" spans="1:31" ht="23.25" customHeight="1">
      <c r="D73" s="12"/>
      <c r="E73" s="12"/>
      <c r="F73" s="19"/>
      <c r="G73" s="15"/>
      <c r="H73" s="15"/>
      <c r="I73" s="36"/>
      <c r="J73" s="15"/>
      <c r="K73" s="15"/>
      <c r="L73" s="36"/>
      <c r="M73" s="15"/>
      <c r="N73" s="36"/>
      <c r="O73" s="15"/>
      <c r="P73" s="15"/>
      <c r="Q73" s="12"/>
    </row>
    <row r="74" spans="1:31" ht="23.25" customHeight="1">
      <c r="A74" s="13" t="s">
        <v>1650</v>
      </c>
      <c r="B74" s="13" t="s">
        <v>1623</v>
      </c>
      <c r="C74" s="1" t="s">
        <v>1651</v>
      </c>
      <c r="D74" s="346" t="s">
        <v>1649</v>
      </c>
      <c r="E74" s="348"/>
      <c r="F74" s="19"/>
      <c r="G74" s="15"/>
      <c r="H74" s="15"/>
      <c r="I74" s="36"/>
      <c r="J74" s="15"/>
      <c r="K74" s="15"/>
      <c r="L74" s="36"/>
      <c r="M74" s="15"/>
      <c r="N74" s="36"/>
      <c r="O74" s="15"/>
      <c r="P74" s="15"/>
      <c r="Q74" s="12"/>
    </row>
    <row r="75" spans="1:31" ht="23.25" customHeight="1">
      <c r="A75" s="13" t="s">
        <v>693</v>
      </c>
      <c r="B75" s="13" t="s">
        <v>1169</v>
      </c>
      <c r="C75" s="1" t="s">
        <v>136</v>
      </c>
      <c r="D75" s="12" t="s">
        <v>137</v>
      </c>
      <c r="E75" s="12" t="s">
        <v>138</v>
      </c>
      <c r="F75" s="19" t="s">
        <v>139</v>
      </c>
      <c r="G75" s="15">
        <v>1</v>
      </c>
      <c r="H75" s="15">
        <f>합산자재!H4</f>
        <v>19626</v>
      </c>
      <c r="I75" s="36">
        <f>IF(G75*H75&lt;&gt;0, TRUNC(G75*H75, 1), "")</f>
        <v>19626</v>
      </c>
      <c r="J75" s="15">
        <v>1</v>
      </c>
      <c r="K75" s="15">
        <f>합산자재!I4</f>
        <v>0</v>
      </c>
      <c r="L75" s="36" t="str">
        <f t="shared" ref="L75:L80" si="12">IF(G75*K75&lt;&gt;0, TRUNC(G75*K75, 1), "")</f>
        <v/>
      </c>
      <c r="M75" s="15">
        <f>합산자재!J4</f>
        <v>0</v>
      </c>
      <c r="N75" s="36" t="str">
        <f t="shared" ref="N75:N80" si="13">IF(G75*M75&lt;&gt;0, TRUNC(G75*M75, 1), "")</f>
        <v/>
      </c>
      <c r="O75" s="15">
        <f t="shared" ref="O75:O81" si="14">IF((H75+K75+M75)=0, "", (H75+K75+M75))</f>
        <v>19626</v>
      </c>
      <c r="P75" s="15">
        <f t="shared" ref="P75:P81" si="15">IF(SUM(I75,L75,N75)&lt;&gt;0,SUM(I75,L75,N75),"")</f>
        <v>19626</v>
      </c>
      <c r="Q75" s="12"/>
      <c r="R75" s="2" t="s">
        <v>1609</v>
      </c>
      <c r="AB75" s="2">
        <f>I75</f>
        <v>19626</v>
      </c>
      <c r="AC75" s="2">
        <f>G75*H75</f>
        <v>19626</v>
      </c>
    </row>
    <row r="76" spans="1:31" ht="23.25" customHeight="1">
      <c r="A76" s="13" t="s">
        <v>693</v>
      </c>
      <c r="B76" s="13" t="s">
        <v>1169</v>
      </c>
      <c r="C76" s="1" t="s">
        <v>136</v>
      </c>
      <c r="D76" s="12" t="s">
        <v>137</v>
      </c>
      <c r="E76" s="12" t="s">
        <v>138</v>
      </c>
      <c r="F76" s="19" t="s">
        <v>139</v>
      </c>
      <c r="G76" s="15">
        <v>0.1</v>
      </c>
      <c r="H76" s="15">
        <f>합산자재!H4</f>
        <v>19626</v>
      </c>
      <c r="I76" s="36">
        <f>IF(G76*H76&lt;&gt;0, TRUNC(G76*H76, 1), "")</f>
        <v>1962.6</v>
      </c>
      <c r="J76" s="15">
        <v>0.1</v>
      </c>
      <c r="K76" s="15">
        <f>합산자재!I4</f>
        <v>0</v>
      </c>
      <c r="L76" s="36" t="str">
        <f t="shared" si="12"/>
        <v/>
      </c>
      <c r="M76" s="15">
        <f>합산자재!J4</f>
        <v>0</v>
      </c>
      <c r="N76" s="36" t="str">
        <f t="shared" si="13"/>
        <v/>
      </c>
      <c r="O76" s="15">
        <f t="shared" si="14"/>
        <v>19626</v>
      </c>
      <c r="P76" s="15">
        <f t="shared" si="15"/>
        <v>1962.6</v>
      </c>
      <c r="Q76" s="12"/>
      <c r="R76" s="2" t="s">
        <v>1609</v>
      </c>
    </row>
    <row r="77" spans="1:31" ht="23.25" customHeight="1">
      <c r="A77" s="13" t="s">
        <v>1610</v>
      </c>
      <c r="B77" s="13" t="s">
        <v>1169</v>
      </c>
      <c r="C77" s="1" t="s">
        <v>1611</v>
      </c>
      <c r="D77" s="12" t="s">
        <v>1612</v>
      </c>
      <c r="E77" s="12" t="s">
        <v>1613</v>
      </c>
      <c r="F77" s="19" t="s">
        <v>567</v>
      </c>
      <c r="G77" s="15">
        <v>1</v>
      </c>
      <c r="H77" s="15">
        <f>TRUNC(AB77*옵션!$B$31/100,1)</f>
        <v>2943.9</v>
      </c>
      <c r="I77" s="36">
        <f>IF(G77*H77&lt;&gt;0, TRUNC(G77*H77, 1), "")</f>
        <v>2943.9</v>
      </c>
      <c r="J77" s="15">
        <v>1</v>
      </c>
      <c r="K77" s="15"/>
      <c r="L77" s="36" t="str">
        <f t="shared" si="12"/>
        <v/>
      </c>
      <c r="M77" s="15"/>
      <c r="N77" s="36" t="str">
        <f t="shared" si="13"/>
        <v/>
      </c>
      <c r="O77" s="15">
        <f t="shared" si="14"/>
        <v>2943.9</v>
      </c>
      <c r="P77" s="15">
        <f t="shared" si="15"/>
        <v>2943.9</v>
      </c>
      <c r="Q77" s="12"/>
      <c r="AB77" s="2">
        <f>TRUNC(SUM(AB74:AB76))</f>
        <v>19626</v>
      </c>
    </row>
    <row r="78" spans="1:31" ht="23.25" customHeight="1">
      <c r="A78" s="13" t="s">
        <v>1605</v>
      </c>
      <c r="B78" s="13" t="s">
        <v>1169</v>
      </c>
      <c r="C78" s="1" t="s">
        <v>1606</v>
      </c>
      <c r="D78" s="12" t="s">
        <v>1607</v>
      </c>
      <c r="E78" s="12" t="s">
        <v>1608</v>
      </c>
      <c r="F78" s="19" t="s">
        <v>567</v>
      </c>
      <c r="G78" s="15">
        <v>1</v>
      </c>
      <c r="H78" s="15">
        <f>IF(TRUNC((AD78+AC78)/$AD$3,1)*$AD$3-AD78 &lt;0, AC78, TRUNC((AD78+AC78)/$AD$3,1)*$AD$3-AD78)</f>
        <v>392.5</v>
      </c>
      <c r="I78" s="36">
        <f>H78</f>
        <v>392.5</v>
      </c>
      <c r="J78" s="15">
        <v>1</v>
      </c>
      <c r="K78" s="15"/>
      <c r="L78" s="36" t="str">
        <f t="shared" si="12"/>
        <v/>
      </c>
      <c r="M78" s="15"/>
      <c r="N78" s="36" t="str">
        <f t="shared" si="13"/>
        <v/>
      </c>
      <c r="O78" s="15">
        <f t="shared" si="14"/>
        <v>392.5</v>
      </c>
      <c r="P78" s="15">
        <f t="shared" si="15"/>
        <v>392.5</v>
      </c>
      <c r="Q78" s="12"/>
      <c r="AC78" s="2">
        <f>TRUNC(TRUNC(SUM(AC74:AC77))*옵션!$B$33/100,1)</f>
        <v>392.5</v>
      </c>
      <c r="AD78" s="2">
        <f>TRUNC(SUM(I74:I77))+TRUNC(SUM(N74:N77))</f>
        <v>24532</v>
      </c>
    </row>
    <row r="79" spans="1:31" ht="23.25" customHeight="1">
      <c r="A79" s="13" t="s">
        <v>905</v>
      </c>
      <c r="B79" s="13" t="s">
        <v>1169</v>
      </c>
      <c r="C79" s="1" t="s">
        <v>670</v>
      </c>
      <c r="D79" s="12" t="s">
        <v>671</v>
      </c>
      <c r="E79" s="12" t="s">
        <v>672</v>
      </c>
      <c r="F79" s="19" t="s">
        <v>610</v>
      </c>
      <c r="G79" s="15">
        <f>일위노임!G48</f>
        <v>0.71</v>
      </c>
      <c r="H79" s="15">
        <f>합산자재!H210</f>
        <v>0</v>
      </c>
      <c r="I79" s="36" t="str">
        <f>IF(G79*H79&lt;&gt;0, TRUNC(G79*H79, 1), "")</f>
        <v/>
      </c>
      <c r="J79" s="15">
        <v>0.71</v>
      </c>
      <c r="K79" s="15">
        <f>합산자재!I210</f>
        <v>273676</v>
      </c>
      <c r="L79" s="36">
        <f t="shared" si="12"/>
        <v>194309.9</v>
      </c>
      <c r="M79" s="15">
        <f>합산자재!J210</f>
        <v>0</v>
      </c>
      <c r="N79" s="36" t="str">
        <f t="shared" si="13"/>
        <v/>
      </c>
      <c r="O79" s="15">
        <f t="shared" si="14"/>
        <v>273676</v>
      </c>
      <c r="P79" s="15">
        <f t="shared" si="15"/>
        <v>194309.9</v>
      </c>
      <c r="Q79" s="12"/>
      <c r="AE79" s="2">
        <f>L79</f>
        <v>194309.9</v>
      </c>
    </row>
    <row r="80" spans="1:31" ht="23.25" customHeight="1">
      <c r="A80" s="13" t="s">
        <v>1601</v>
      </c>
      <c r="B80" s="13" t="s">
        <v>1169</v>
      </c>
      <c r="C80" s="1" t="s">
        <v>1602</v>
      </c>
      <c r="D80" s="12" t="s">
        <v>1603</v>
      </c>
      <c r="E80" s="12" t="s">
        <v>1604</v>
      </c>
      <c r="F80" s="19" t="s">
        <v>567</v>
      </c>
      <c r="G80" s="15">
        <v>1</v>
      </c>
      <c r="H80" s="15">
        <f>IF(TRUNC((AD81+AC81)/$AE$3,1)*$AE$3-AD81 &lt;0, AC81, TRUNC((AD81+AC81)/$AE$3,1)*$AE$3-AD81)</f>
        <v>5829.2000000000116</v>
      </c>
      <c r="I80" s="36">
        <f>H80</f>
        <v>5829.2000000000116</v>
      </c>
      <c r="J80" s="15">
        <v>1</v>
      </c>
      <c r="K80" s="15"/>
      <c r="L80" s="36" t="str">
        <f t="shared" si="12"/>
        <v/>
      </c>
      <c r="M80" s="15"/>
      <c r="N80" s="36" t="str">
        <f t="shared" si="13"/>
        <v/>
      </c>
      <c r="O80" s="15">
        <f t="shared" si="14"/>
        <v>5829.2000000000116</v>
      </c>
      <c r="P80" s="15">
        <f t="shared" si="15"/>
        <v>5829.2000000000116</v>
      </c>
      <c r="Q80" s="12"/>
    </row>
    <row r="81" spans="1:31" ht="23.25" customHeight="1">
      <c r="B81" s="13" t="s">
        <v>1597</v>
      </c>
      <c r="D81" s="12" t="s">
        <v>1598</v>
      </c>
      <c r="E81" s="12"/>
      <c r="F81" s="19"/>
      <c r="G81" s="15"/>
      <c r="H81" s="15"/>
      <c r="I81" s="36">
        <f>TRUNC(SUM(I74:I80))</f>
        <v>30754</v>
      </c>
      <c r="J81" s="15"/>
      <c r="K81" s="15"/>
      <c r="L81" s="36">
        <f>TRUNC(SUM(L74:L80))</f>
        <v>194309</v>
      </c>
      <c r="M81" s="15"/>
      <c r="N81" s="36">
        <f>TRUNC(SUM(N74:N80))</f>
        <v>0</v>
      </c>
      <c r="O81" s="15" t="str">
        <f t="shared" si="14"/>
        <v/>
      </c>
      <c r="P81" s="15">
        <f t="shared" si="15"/>
        <v>225063</v>
      </c>
      <c r="Q81" s="12"/>
      <c r="AC81" s="2">
        <f>TRUNC(AE81*옵션!$B$36/100,1)</f>
        <v>5829.2</v>
      </c>
      <c r="AD81" s="2">
        <f>TRUNC(SUM(L74:L79))</f>
        <v>194309</v>
      </c>
      <c r="AE81" s="2">
        <f>TRUNC(SUM(AE74:AE80))</f>
        <v>194309</v>
      </c>
    </row>
    <row r="82" spans="1:31" ht="23.25" customHeight="1">
      <c r="D82" s="12"/>
      <c r="E82" s="12"/>
      <c r="F82" s="19"/>
      <c r="G82" s="15"/>
      <c r="H82" s="15"/>
      <c r="I82" s="36"/>
      <c r="J82" s="15"/>
      <c r="K82" s="15"/>
      <c r="L82" s="36"/>
      <c r="M82" s="15"/>
      <c r="N82" s="36"/>
      <c r="O82" s="15"/>
      <c r="P82" s="15"/>
      <c r="Q82" s="12"/>
    </row>
    <row r="83" spans="1:31" ht="23.25" customHeight="1">
      <c r="A83" s="13" t="s">
        <v>1653</v>
      </c>
      <c r="B83" s="13" t="s">
        <v>1623</v>
      </c>
      <c r="C83" s="1" t="s">
        <v>1654</v>
      </c>
      <c r="D83" s="346" t="s">
        <v>1652</v>
      </c>
      <c r="E83" s="348"/>
      <c r="F83" s="19"/>
      <c r="G83" s="15"/>
      <c r="H83" s="15"/>
      <c r="I83" s="36"/>
      <c r="J83" s="15"/>
      <c r="K83" s="15"/>
      <c r="L83" s="36"/>
      <c r="M83" s="15"/>
      <c r="N83" s="36"/>
      <c r="O83" s="15"/>
      <c r="P83" s="15"/>
      <c r="Q83" s="12"/>
    </row>
    <row r="84" spans="1:31" ht="23.25" customHeight="1">
      <c r="A84" s="13" t="s">
        <v>694</v>
      </c>
      <c r="B84" s="13" t="s">
        <v>1172</v>
      </c>
      <c r="C84" s="1" t="s">
        <v>143</v>
      </c>
      <c r="D84" s="12" t="s">
        <v>144</v>
      </c>
      <c r="E84" s="12" t="s">
        <v>145</v>
      </c>
      <c r="F84" s="19" t="s">
        <v>139</v>
      </c>
      <c r="G84" s="15">
        <v>1</v>
      </c>
      <c r="H84" s="15">
        <f>합산자재!H5</f>
        <v>700</v>
      </c>
      <c r="I84" s="36">
        <f>IF(G84*H84&lt;&gt;0, TRUNC(G84*H84, 1), "")</f>
        <v>700</v>
      </c>
      <c r="J84" s="15">
        <v>1</v>
      </c>
      <c r="K84" s="15">
        <f>합산자재!I5</f>
        <v>0</v>
      </c>
      <c r="L84" s="36" t="str">
        <f t="shared" ref="L84:L89" si="16">IF(G84*K84&lt;&gt;0, TRUNC(G84*K84, 1), "")</f>
        <v/>
      </c>
      <c r="M84" s="15">
        <f>합산자재!J5</f>
        <v>0</v>
      </c>
      <c r="N84" s="36" t="str">
        <f t="shared" ref="N84:N89" si="17">IF(G84*M84&lt;&gt;0, TRUNC(G84*M84, 1), "")</f>
        <v/>
      </c>
      <c r="O84" s="15">
        <f t="shared" ref="O84:O90" si="18">IF((H84+K84+M84)=0, "", (H84+K84+M84))</f>
        <v>700</v>
      </c>
      <c r="P84" s="15">
        <f t="shared" ref="P84:P90" si="19">IF(SUM(I84,L84,N84)&lt;&gt;0,SUM(I84,L84,N84),"")</f>
        <v>700</v>
      </c>
      <c r="Q84" s="12"/>
      <c r="R84" s="2" t="s">
        <v>1614</v>
      </c>
      <c r="AB84" s="2">
        <f>I84</f>
        <v>700</v>
      </c>
      <c r="AC84" s="2">
        <f>G84*H84</f>
        <v>700</v>
      </c>
    </row>
    <row r="85" spans="1:31" ht="23.25" customHeight="1">
      <c r="A85" s="13" t="s">
        <v>694</v>
      </c>
      <c r="B85" s="13" t="s">
        <v>1172</v>
      </c>
      <c r="C85" s="1" t="s">
        <v>143</v>
      </c>
      <c r="D85" s="12" t="s">
        <v>144</v>
      </c>
      <c r="E85" s="12" t="s">
        <v>145</v>
      </c>
      <c r="F85" s="19" t="s">
        <v>139</v>
      </c>
      <c r="G85" s="15">
        <v>0.1</v>
      </c>
      <c r="H85" s="15">
        <f>합산자재!H5</f>
        <v>700</v>
      </c>
      <c r="I85" s="36">
        <f>IF(G85*H85&lt;&gt;0, TRUNC(G85*H85, 1), "")</f>
        <v>70</v>
      </c>
      <c r="J85" s="15">
        <v>0.1</v>
      </c>
      <c r="K85" s="15">
        <f>합산자재!I5</f>
        <v>0</v>
      </c>
      <c r="L85" s="36" t="str">
        <f t="shared" si="16"/>
        <v/>
      </c>
      <c r="M85" s="15">
        <f>합산자재!J5</f>
        <v>0</v>
      </c>
      <c r="N85" s="36" t="str">
        <f t="shared" si="17"/>
        <v/>
      </c>
      <c r="O85" s="15">
        <f t="shared" si="18"/>
        <v>700</v>
      </c>
      <c r="P85" s="15">
        <f t="shared" si="19"/>
        <v>70</v>
      </c>
      <c r="Q85" s="12"/>
      <c r="R85" s="2" t="s">
        <v>1614</v>
      </c>
    </row>
    <row r="86" spans="1:31" ht="23.25" customHeight="1">
      <c r="A86" s="13" t="s">
        <v>1610</v>
      </c>
      <c r="B86" s="13" t="s">
        <v>1172</v>
      </c>
      <c r="C86" s="1" t="s">
        <v>1611</v>
      </c>
      <c r="D86" s="12" t="s">
        <v>1612</v>
      </c>
      <c r="E86" s="12" t="s">
        <v>1613</v>
      </c>
      <c r="F86" s="19" t="s">
        <v>567</v>
      </c>
      <c r="G86" s="15">
        <v>1</v>
      </c>
      <c r="H86" s="15">
        <f>TRUNC(AB86*옵션!$B$31/100,1)</f>
        <v>105</v>
      </c>
      <c r="I86" s="36">
        <f>IF(G86*H86&lt;&gt;0, TRUNC(G86*H86, 1), "")</f>
        <v>105</v>
      </c>
      <c r="J86" s="15">
        <v>1</v>
      </c>
      <c r="K86" s="15"/>
      <c r="L86" s="36" t="str">
        <f t="shared" si="16"/>
        <v/>
      </c>
      <c r="M86" s="15"/>
      <c r="N86" s="36" t="str">
        <f t="shared" si="17"/>
        <v/>
      </c>
      <c r="O86" s="15">
        <f t="shared" si="18"/>
        <v>105</v>
      </c>
      <c r="P86" s="15">
        <f t="shared" si="19"/>
        <v>105</v>
      </c>
      <c r="Q86" s="12"/>
      <c r="AB86" s="2">
        <f>TRUNC(SUM(AB83:AB85))</f>
        <v>700</v>
      </c>
    </row>
    <row r="87" spans="1:31" ht="23.25" customHeight="1">
      <c r="A87" s="13" t="s">
        <v>1605</v>
      </c>
      <c r="B87" s="13" t="s">
        <v>1172</v>
      </c>
      <c r="C87" s="1" t="s">
        <v>1606</v>
      </c>
      <c r="D87" s="12" t="s">
        <v>1607</v>
      </c>
      <c r="E87" s="12" t="s">
        <v>1608</v>
      </c>
      <c r="F87" s="19" t="s">
        <v>567</v>
      </c>
      <c r="G87" s="15">
        <v>1</v>
      </c>
      <c r="H87" s="15">
        <f>IF(TRUNC((AD87+AC87)/$AD$3,1)*$AD$3-AD87 &lt;0, AC87, TRUNC((AD87+AC87)/$AD$3,1)*$AD$3-AD87)</f>
        <v>14</v>
      </c>
      <c r="I87" s="36">
        <f>H87</f>
        <v>14</v>
      </c>
      <c r="J87" s="15">
        <v>1</v>
      </c>
      <c r="K87" s="15"/>
      <c r="L87" s="36" t="str">
        <f t="shared" si="16"/>
        <v/>
      </c>
      <c r="M87" s="15"/>
      <c r="N87" s="36" t="str">
        <f t="shared" si="17"/>
        <v/>
      </c>
      <c r="O87" s="15">
        <f t="shared" si="18"/>
        <v>14</v>
      </c>
      <c r="P87" s="15">
        <f t="shared" si="19"/>
        <v>14</v>
      </c>
      <c r="Q87" s="12"/>
      <c r="AC87" s="2">
        <f>TRUNC(TRUNC(SUM(AC83:AC86))*옵션!$B$33/100,1)</f>
        <v>14</v>
      </c>
      <c r="AD87" s="2">
        <f>TRUNC(SUM(I83:I86))+TRUNC(SUM(N83:N86))</f>
        <v>875</v>
      </c>
    </row>
    <row r="88" spans="1:31" ht="23.25" customHeight="1">
      <c r="A88" s="13" t="s">
        <v>905</v>
      </c>
      <c r="B88" s="13" t="s">
        <v>1172</v>
      </c>
      <c r="C88" s="1" t="s">
        <v>670</v>
      </c>
      <c r="D88" s="12" t="s">
        <v>671</v>
      </c>
      <c r="E88" s="12" t="s">
        <v>672</v>
      </c>
      <c r="F88" s="19" t="s">
        <v>610</v>
      </c>
      <c r="G88" s="15">
        <f>일위노임!G51</f>
        <v>0.08</v>
      </c>
      <c r="H88" s="15">
        <f>합산자재!H210</f>
        <v>0</v>
      </c>
      <c r="I88" s="36" t="str">
        <f>IF(G88*H88&lt;&gt;0, TRUNC(G88*H88, 1), "")</f>
        <v/>
      </c>
      <c r="J88" s="15">
        <v>0.08</v>
      </c>
      <c r="K88" s="15">
        <f>합산자재!I210</f>
        <v>273676</v>
      </c>
      <c r="L88" s="36">
        <f t="shared" si="16"/>
        <v>21894</v>
      </c>
      <c r="M88" s="15">
        <f>합산자재!J210</f>
        <v>0</v>
      </c>
      <c r="N88" s="36" t="str">
        <f t="shared" si="17"/>
        <v/>
      </c>
      <c r="O88" s="15">
        <f t="shared" si="18"/>
        <v>273676</v>
      </c>
      <c r="P88" s="15">
        <f t="shared" si="19"/>
        <v>21894</v>
      </c>
      <c r="Q88" s="12"/>
      <c r="AE88" s="2">
        <f>L88</f>
        <v>21894</v>
      </c>
    </row>
    <row r="89" spans="1:31" ht="23.25" customHeight="1">
      <c r="A89" s="13" t="s">
        <v>1601</v>
      </c>
      <c r="B89" s="13" t="s">
        <v>1172</v>
      </c>
      <c r="C89" s="1" t="s">
        <v>1602</v>
      </c>
      <c r="D89" s="12" t="s">
        <v>1603</v>
      </c>
      <c r="E89" s="12" t="s">
        <v>1604</v>
      </c>
      <c r="F89" s="19" t="s">
        <v>567</v>
      </c>
      <c r="G89" s="15">
        <v>1</v>
      </c>
      <c r="H89" s="15">
        <f>IF(TRUNC((AD90+AC90)/$AE$3,1)*$AE$3-AD90 &lt;0, AC90, TRUNC((AD90+AC90)/$AE$3,1)*$AE$3-AD90)</f>
        <v>656.79999999999927</v>
      </c>
      <c r="I89" s="36">
        <f>H89</f>
        <v>656.79999999999927</v>
      </c>
      <c r="J89" s="15">
        <v>1</v>
      </c>
      <c r="K89" s="15"/>
      <c r="L89" s="36" t="str">
        <f t="shared" si="16"/>
        <v/>
      </c>
      <c r="M89" s="15"/>
      <c r="N89" s="36" t="str">
        <f t="shared" si="17"/>
        <v/>
      </c>
      <c r="O89" s="15">
        <f t="shared" si="18"/>
        <v>656.79999999999927</v>
      </c>
      <c r="P89" s="15">
        <f t="shared" si="19"/>
        <v>656.79999999999927</v>
      </c>
      <c r="Q89" s="12"/>
    </row>
    <row r="90" spans="1:31" ht="23.25" customHeight="1">
      <c r="B90" s="13" t="s">
        <v>1597</v>
      </c>
      <c r="D90" s="12" t="s">
        <v>1598</v>
      </c>
      <c r="E90" s="12"/>
      <c r="F90" s="19"/>
      <c r="G90" s="15"/>
      <c r="H90" s="15"/>
      <c r="I90" s="36">
        <f>TRUNC(SUM(I83:I89))</f>
        <v>1545</v>
      </c>
      <c r="J90" s="15"/>
      <c r="K90" s="15"/>
      <c r="L90" s="36">
        <f>TRUNC(SUM(L83:L89))</f>
        <v>21894</v>
      </c>
      <c r="M90" s="15"/>
      <c r="N90" s="36">
        <f>TRUNC(SUM(N83:N89))</f>
        <v>0</v>
      </c>
      <c r="O90" s="15" t="str">
        <f t="shared" si="18"/>
        <v/>
      </c>
      <c r="P90" s="15">
        <f t="shared" si="19"/>
        <v>23439</v>
      </c>
      <c r="Q90" s="12"/>
      <c r="AC90" s="2">
        <f>TRUNC(AE90*옵션!$B$36/100,1)</f>
        <v>656.8</v>
      </c>
      <c r="AD90" s="2">
        <f>TRUNC(SUM(L83:L88))</f>
        <v>21894</v>
      </c>
      <c r="AE90" s="2">
        <f>TRUNC(SUM(AE83:AE89))</f>
        <v>21894</v>
      </c>
    </row>
    <row r="91" spans="1:31" ht="23.25" customHeight="1">
      <c r="D91" s="12"/>
      <c r="E91" s="12"/>
      <c r="F91" s="19"/>
      <c r="G91" s="15"/>
      <c r="H91" s="15"/>
      <c r="I91" s="36"/>
      <c r="J91" s="15"/>
      <c r="K91" s="15"/>
      <c r="L91" s="36"/>
      <c r="M91" s="15"/>
      <c r="N91" s="36"/>
      <c r="O91" s="15"/>
      <c r="P91" s="15"/>
      <c r="Q91" s="12"/>
    </row>
    <row r="92" spans="1:31" ht="23.25" customHeight="1">
      <c r="A92" s="13" t="s">
        <v>1656</v>
      </c>
      <c r="B92" s="13" t="s">
        <v>1623</v>
      </c>
      <c r="C92" s="1" t="s">
        <v>1657</v>
      </c>
      <c r="D92" s="346" t="s">
        <v>1655</v>
      </c>
      <c r="E92" s="348"/>
      <c r="F92" s="19"/>
      <c r="G92" s="15"/>
      <c r="H92" s="15"/>
      <c r="I92" s="36"/>
      <c r="J92" s="15"/>
      <c r="K92" s="15"/>
      <c r="L92" s="36"/>
      <c r="M92" s="15"/>
      <c r="N92" s="36"/>
      <c r="O92" s="15"/>
      <c r="P92" s="15"/>
      <c r="Q92" s="12"/>
    </row>
    <row r="93" spans="1:31" ht="23.25" customHeight="1">
      <c r="A93" s="13" t="s">
        <v>695</v>
      </c>
      <c r="B93" s="13" t="s">
        <v>1175</v>
      </c>
      <c r="C93" s="1" t="s">
        <v>149</v>
      </c>
      <c r="D93" s="12" t="s">
        <v>144</v>
      </c>
      <c r="E93" s="12" t="s">
        <v>150</v>
      </c>
      <c r="F93" s="19" t="s">
        <v>139</v>
      </c>
      <c r="G93" s="15">
        <v>1</v>
      </c>
      <c r="H93" s="15">
        <f>합산자재!H6</f>
        <v>1007</v>
      </c>
      <c r="I93" s="36">
        <f>IF(G93*H93&lt;&gt;0, TRUNC(G93*H93, 1), "")</f>
        <v>1007</v>
      </c>
      <c r="J93" s="15">
        <v>1</v>
      </c>
      <c r="K93" s="15">
        <f>합산자재!I6</f>
        <v>0</v>
      </c>
      <c r="L93" s="36" t="str">
        <f t="shared" ref="L93:L98" si="20">IF(G93*K93&lt;&gt;0, TRUNC(G93*K93, 1), "")</f>
        <v/>
      </c>
      <c r="M93" s="15">
        <f>합산자재!J6</f>
        <v>0</v>
      </c>
      <c r="N93" s="36" t="str">
        <f t="shared" ref="N93:N98" si="21">IF(G93*M93&lt;&gt;0, TRUNC(G93*M93, 1), "")</f>
        <v/>
      </c>
      <c r="O93" s="15">
        <f t="shared" ref="O93:O99" si="22">IF((H93+K93+M93)=0, "", (H93+K93+M93))</f>
        <v>1007</v>
      </c>
      <c r="P93" s="15">
        <f t="shared" ref="P93:P99" si="23">IF(SUM(I93,L93,N93)&lt;&gt;0,SUM(I93,L93,N93),"")</f>
        <v>1007</v>
      </c>
      <c r="Q93" s="12"/>
      <c r="R93" s="2" t="s">
        <v>1614</v>
      </c>
      <c r="AB93" s="2">
        <f>I93</f>
        <v>1007</v>
      </c>
      <c r="AC93" s="2">
        <f>G93*H93</f>
        <v>1007</v>
      </c>
    </row>
    <row r="94" spans="1:31" ht="23.25" customHeight="1">
      <c r="A94" s="13" t="s">
        <v>695</v>
      </c>
      <c r="B94" s="13" t="s">
        <v>1175</v>
      </c>
      <c r="C94" s="1" t="s">
        <v>149</v>
      </c>
      <c r="D94" s="12" t="s">
        <v>144</v>
      </c>
      <c r="E94" s="12" t="s">
        <v>150</v>
      </c>
      <c r="F94" s="19" t="s">
        <v>139</v>
      </c>
      <c r="G94" s="15">
        <v>0.1</v>
      </c>
      <c r="H94" s="15">
        <f>합산자재!H6</f>
        <v>1007</v>
      </c>
      <c r="I94" s="36">
        <f>IF(G94*H94&lt;&gt;0, TRUNC(G94*H94, 1), "")</f>
        <v>100.7</v>
      </c>
      <c r="J94" s="15">
        <v>0.1</v>
      </c>
      <c r="K94" s="15">
        <f>합산자재!I6</f>
        <v>0</v>
      </c>
      <c r="L94" s="36" t="str">
        <f t="shared" si="20"/>
        <v/>
      </c>
      <c r="M94" s="15">
        <f>합산자재!J6</f>
        <v>0</v>
      </c>
      <c r="N94" s="36" t="str">
        <f t="shared" si="21"/>
        <v/>
      </c>
      <c r="O94" s="15">
        <f t="shared" si="22"/>
        <v>1007</v>
      </c>
      <c r="P94" s="15">
        <f t="shared" si="23"/>
        <v>100.7</v>
      </c>
      <c r="Q94" s="12"/>
      <c r="R94" s="2" t="s">
        <v>1614</v>
      </c>
    </row>
    <row r="95" spans="1:31" ht="23.25" customHeight="1">
      <c r="A95" s="13" t="s">
        <v>1610</v>
      </c>
      <c r="B95" s="13" t="s">
        <v>1175</v>
      </c>
      <c r="C95" s="1" t="s">
        <v>1611</v>
      </c>
      <c r="D95" s="12" t="s">
        <v>1612</v>
      </c>
      <c r="E95" s="12" t="s">
        <v>1613</v>
      </c>
      <c r="F95" s="19" t="s">
        <v>567</v>
      </c>
      <c r="G95" s="15">
        <v>1</v>
      </c>
      <c r="H95" s="15">
        <f>TRUNC(AB95*옵션!$B$31/100,1)</f>
        <v>151</v>
      </c>
      <c r="I95" s="36">
        <f>IF(G95*H95&lt;&gt;0, TRUNC(G95*H95, 1), "")</f>
        <v>151</v>
      </c>
      <c r="J95" s="15">
        <v>1</v>
      </c>
      <c r="K95" s="15"/>
      <c r="L95" s="36" t="str">
        <f t="shared" si="20"/>
        <v/>
      </c>
      <c r="M95" s="15"/>
      <c r="N95" s="36" t="str">
        <f t="shared" si="21"/>
        <v/>
      </c>
      <c r="O95" s="15">
        <f t="shared" si="22"/>
        <v>151</v>
      </c>
      <c r="P95" s="15">
        <f t="shared" si="23"/>
        <v>151</v>
      </c>
      <c r="Q95" s="12"/>
      <c r="AB95" s="2">
        <f>TRUNC(SUM(AB92:AB94))</f>
        <v>1007</v>
      </c>
    </row>
    <row r="96" spans="1:31" ht="23.25" customHeight="1">
      <c r="A96" s="13" t="s">
        <v>1605</v>
      </c>
      <c r="B96" s="13" t="s">
        <v>1175</v>
      </c>
      <c r="C96" s="1" t="s">
        <v>1606</v>
      </c>
      <c r="D96" s="12" t="s">
        <v>1607</v>
      </c>
      <c r="E96" s="12" t="s">
        <v>1608</v>
      </c>
      <c r="F96" s="19" t="s">
        <v>567</v>
      </c>
      <c r="G96" s="15">
        <v>1</v>
      </c>
      <c r="H96" s="15">
        <f>IF(TRUNC((AD96+AC96)/$AD$3,1)*$AD$3-AD96 &lt;0, AC96, TRUNC((AD96+AC96)/$AD$3,1)*$AD$3-AD96)</f>
        <v>20.099999999999909</v>
      </c>
      <c r="I96" s="36">
        <f>H96</f>
        <v>20.099999999999909</v>
      </c>
      <c r="J96" s="15">
        <v>1</v>
      </c>
      <c r="K96" s="15"/>
      <c r="L96" s="36" t="str">
        <f t="shared" si="20"/>
        <v/>
      </c>
      <c r="M96" s="15"/>
      <c r="N96" s="36" t="str">
        <f t="shared" si="21"/>
        <v/>
      </c>
      <c r="O96" s="15">
        <f t="shared" si="22"/>
        <v>20.099999999999909</v>
      </c>
      <c r="P96" s="15">
        <f t="shared" si="23"/>
        <v>20.099999999999909</v>
      </c>
      <c r="Q96" s="12"/>
      <c r="AC96" s="2">
        <f>TRUNC(TRUNC(SUM(AC92:AC95))*옵션!$B$33/100,1)</f>
        <v>20.100000000000001</v>
      </c>
      <c r="AD96" s="2">
        <f>TRUNC(SUM(I92:I95))+TRUNC(SUM(N92:N95))</f>
        <v>1258</v>
      </c>
    </row>
    <row r="97" spans="1:31" ht="23.25" customHeight="1">
      <c r="A97" s="13" t="s">
        <v>905</v>
      </c>
      <c r="B97" s="13" t="s">
        <v>1175</v>
      </c>
      <c r="C97" s="1" t="s">
        <v>670</v>
      </c>
      <c r="D97" s="12" t="s">
        <v>671</v>
      </c>
      <c r="E97" s="12" t="s">
        <v>672</v>
      </c>
      <c r="F97" s="19" t="s">
        <v>610</v>
      </c>
      <c r="G97" s="15">
        <f>일위노임!G54</f>
        <v>0.1</v>
      </c>
      <c r="H97" s="15">
        <f>합산자재!H210</f>
        <v>0</v>
      </c>
      <c r="I97" s="36" t="str">
        <f>IF(G97*H97&lt;&gt;0, TRUNC(G97*H97, 1), "")</f>
        <v/>
      </c>
      <c r="J97" s="15">
        <v>0.1</v>
      </c>
      <c r="K97" s="15">
        <f>합산자재!I210</f>
        <v>273676</v>
      </c>
      <c r="L97" s="36">
        <f t="shared" si="20"/>
        <v>27367.599999999999</v>
      </c>
      <c r="M97" s="15">
        <f>합산자재!J210</f>
        <v>0</v>
      </c>
      <c r="N97" s="36" t="str">
        <f t="shared" si="21"/>
        <v/>
      </c>
      <c r="O97" s="15">
        <f t="shared" si="22"/>
        <v>273676</v>
      </c>
      <c r="P97" s="15">
        <f t="shared" si="23"/>
        <v>27367.599999999999</v>
      </c>
      <c r="Q97" s="12"/>
      <c r="AE97" s="2">
        <f>L97</f>
        <v>27367.599999999999</v>
      </c>
    </row>
    <row r="98" spans="1:31" ht="23.25" customHeight="1">
      <c r="A98" s="13" t="s">
        <v>1601</v>
      </c>
      <c r="B98" s="13" t="s">
        <v>1175</v>
      </c>
      <c r="C98" s="1" t="s">
        <v>1602</v>
      </c>
      <c r="D98" s="12" t="s">
        <v>1603</v>
      </c>
      <c r="E98" s="12" t="s">
        <v>1604</v>
      </c>
      <c r="F98" s="19" t="s">
        <v>567</v>
      </c>
      <c r="G98" s="15">
        <v>1</v>
      </c>
      <c r="H98" s="15">
        <f>IF(TRUNC((AD99+AC99)/$AE$3,1)*$AE$3-AD99 &lt;0, AC99, TRUNC((AD99+AC99)/$AE$3,1)*$AE$3-AD99)</f>
        <v>821</v>
      </c>
      <c r="I98" s="36">
        <f>H98</f>
        <v>821</v>
      </c>
      <c r="J98" s="15">
        <v>1</v>
      </c>
      <c r="K98" s="15"/>
      <c r="L98" s="36" t="str">
        <f t="shared" si="20"/>
        <v/>
      </c>
      <c r="M98" s="15"/>
      <c r="N98" s="36" t="str">
        <f t="shared" si="21"/>
        <v/>
      </c>
      <c r="O98" s="15">
        <f t="shared" si="22"/>
        <v>821</v>
      </c>
      <c r="P98" s="15">
        <f t="shared" si="23"/>
        <v>821</v>
      </c>
      <c r="Q98" s="12"/>
    </row>
    <row r="99" spans="1:31" ht="23.25" customHeight="1">
      <c r="B99" s="13" t="s">
        <v>1597</v>
      </c>
      <c r="D99" s="12" t="s">
        <v>1598</v>
      </c>
      <c r="E99" s="12"/>
      <c r="F99" s="19"/>
      <c r="G99" s="15"/>
      <c r="H99" s="15"/>
      <c r="I99" s="36">
        <f>TRUNC(SUM(I92:I98))</f>
        <v>2099</v>
      </c>
      <c r="J99" s="15"/>
      <c r="K99" s="15"/>
      <c r="L99" s="36">
        <f>TRUNC(SUM(L92:L98))</f>
        <v>27367</v>
      </c>
      <c r="M99" s="15"/>
      <c r="N99" s="36">
        <f>TRUNC(SUM(N92:N98))</f>
        <v>0</v>
      </c>
      <c r="O99" s="15" t="str">
        <f t="shared" si="22"/>
        <v/>
      </c>
      <c r="P99" s="15">
        <f t="shared" si="23"/>
        <v>29466</v>
      </c>
      <c r="Q99" s="12"/>
      <c r="AC99" s="2">
        <f>TRUNC(AE99*옵션!$B$36/100,1)</f>
        <v>821</v>
      </c>
      <c r="AD99" s="2">
        <f>TRUNC(SUM(L92:L97))</f>
        <v>27367</v>
      </c>
      <c r="AE99" s="2">
        <f>TRUNC(SUM(AE92:AE98))</f>
        <v>27367</v>
      </c>
    </row>
    <row r="100" spans="1:31" ht="23.25" customHeight="1">
      <c r="D100" s="12"/>
      <c r="E100" s="12"/>
      <c r="F100" s="19"/>
      <c r="G100" s="15"/>
      <c r="H100" s="15"/>
      <c r="I100" s="36"/>
      <c r="J100" s="15"/>
      <c r="K100" s="15"/>
      <c r="L100" s="36"/>
      <c r="M100" s="15"/>
      <c r="N100" s="36"/>
      <c r="O100" s="15"/>
      <c r="P100" s="15"/>
      <c r="Q100" s="12"/>
    </row>
    <row r="101" spans="1:31" ht="23.25" customHeight="1">
      <c r="A101" s="13" t="s">
        <v>1659</v>
      </c>
      <c r="B101" s="13" t="s">
        <v>1623</v>
      </c>
      <c r="C101" s="1" t="s">
        <v>1660</v>
      </c>
      <c r="D101" s="346" t="s">
        <v>1658</v>
      </c>
      <c r="E101" s="348"/>
      <c r="F101" s="19"/>
      <c r="G101" s="15"/>
      <c r="H101" s="15"/>
      <c r="I101" s="36"/>
      <c r="J101" s="15"/>
      <c r="K101" s="15"/>
      <c r="L101" s="36"/>
      <c r="M101" s="15"/>
      <c r="N101" s="36"/>
      <c r="O101" s="15"/>
      <c r="P101" s="15"/>
      <c r="Q101" s="12"/>
    </row>
    <row r="102" spans="1:31" ht="23.25" customHeight="1">
      <c r="A102" s="13" t="s">
        <v>696</v>
      </c>
      <c r="B102" s="13" t="s">
        <v>1178</v>
      </c>
      <c r="C102" s="1" t="s">
        <v>151</v>
      </c>
      <c r="D102" s="12" t="s">
        <v>144</v>
      </c>
      <c r="E102" s="12" t="s">
        <v>152</v>
      </c>
      <c r="F102" s="19" t="s">
        <v>139</v>
      </c>
      <c r="G102" s="15">
        <v>1</v>
      </c>
      <c r="H102" s="15">
        <f>합산자재!H7</f>
        <v>1246</v>
      </c>
      <c r="I102" s="36">
        <f>IF(G102*H102&lt;&gt;0, TRUNC(G102*H102, 1), "")</f>
        <v>1246</v>
      </c>
      <c r="J102" s="15">
        <v>1</v>
      </c>
      <c r="K102" s="15">
        <f>합산자재!I7</f>
        <v>0</v>
      </c>
      <c r="L102" s="36" t="str">
        <f t="shared" ref="L102:L107" si="24">IF(G102*K102&lt;&gt;0, TRUNC(G102*K102, 1), "")</f>
        <v/>
      </c>
      <c r="M102" s="15">
        <f>합산자재!J7</f>
        <v>0</v>
      </c>
      <c r="N102" s="36" t="str">
        <f t="shared" ref="N102:N107" si="25">IF(G102*M102&lt;&gt;0, TRUNC(G102*M102, 1), "")</f>
        <v/>
      </c>
      <c r="O102" s="15">
        <f t="shared" ref="O102:O108" si="26">IF((H102+K102+M102)=0, "", (H102+K102+M102))</f>
        <v>1246</v>
      </c>
      <c r="P102" s="15">
        <f t="shared" ref="P102:P108" si="27">IF(SUM(I102,L102,N102)&lt;&gt;0,SUM(I102,L102,N102),"")</f>
        <v>1246</v>
      </c>
      <c r="Q102" s="12"/>
      <c r="R102" s="2" t="s">
        <v>1614</v>
      </c>
      <c r="AB102" s="2">
        <f>I102</f>
        <v>1246</v>
      </c>
      <c r="AC102" s="2">
        <f>G102*H102</f>
        <v>1246</v>
      </c>
    </row>
    <row r="103" spans="1:31" ht="23.25" customHeight="1">
      <c r="A103" s="13" t="s">
        <v>696</v>
      </c>
      <c r="B103" s="13" t="s">
        <v>1178</v>
      </c>
      <c r="C103" s="1" t="s">
        <v>151</v>
      </c>
      <c r="D103" s="12" t="s">
        <v>144</v>
      </c>
      <c r="E103" s="12" t="s">
        <v>152</v>
      </c>
      <c r="F103" s="19" t="s">
        <v>139</v>
      </c>
      <c r="G103" s="15">
        <v>0.1</v>
      </c>
      <c r="H103" s="15">
        <f>합산자재!H7</f>
        <v>1246</v>
      </c>
      <c r="I103" s="36">
        <f>IF(G103*H103&lt;&gt;0, TRUNC(G103*H103, 1), "")</f>
        <v>124.6</v>
      </c>
      <c r="J103" s="15">
        <v>0.1</v>
      </c>
      <c r="K103" s="15">
        <f>합산자재!I7</f>
        <v>0</v>
      </c>
      <c r="L103" s="36" t="str">
        <f t="shared" si="24"/>
        <v/>
      </c>
      <c r="M103" s="15">
        <f>합산자재!J7</f>
        <v>0</v>
      </c>
      <c r="N103" s="36" t="str">
        <f t="shared" si="25"/>
        <v/>
      </c>
      <c r="O103" s="15">
        <f t="shared" si="26"/>
        <v>1246</v>
      </c>
      <c r="P103" s="15">
        <f t="shared" si="27"/>
        <v>124.6</v>
      </c>
      <c r="Q103" s="12"/>
      <c r="R103" s="2" t="s">
        <v>1614</v>
      </c>
    </row>
    <row r="104" spans="1:31" ht="23.25" customHeight="1">
      <c r="A104" s="13" t="s">
        <v>1610</v>
      </c>
      <c r="B104" s="13" t="s">
        <v>1178</v>
      </c>
      <c r="C104" s="1" t="s">
        <v>1611</v>
      </c>
      <c r="D104" s="12" t="s">
        <v>1612</v>
      </c>
      <c r="E104" s="12" t="s">
        <v>1613</v>
      </c>
      <c r="F104" s="19" t="s">
        <v>567</v>
      </c>
      <c r="G104" s="15">
        <v>1</v>
      </c>
      <c r="H104" s="15">
        <f>TRUNC(AB104*옵션!$B$31/100,1)</f>
        <v>186.9</v>
      </c>
      <c r="I104" s="36">
        <f>IF(G104*H104&lt;&gt;0, TRUNC(G104*H104, 1), "")</f>
        <v>186.9</v>
      </c>
      <c r="J104" s="15">
        <v>1</v>
      </c>
      <c r="K104" s="15"/>
      <c r="L104" s="36" t="str">
        <f t="shared" si="24"/>
        <v/>
      </c>
      <c r="M104" s="15"/>
      <c r="N104" s="36" t="str">
        <f t="shared" si="25"/>
        <v/>
      </c>
      <c r="O104" s="15">
        <f t="shared" si="26"/>
        <v>186.9</v>
      </c>
      <c r="P104" s="15">
        <f t="shared" si="27"/>
        <v>186.9</v>
      </c>
      <c r="Q104" s="12"/>
      <c r="AB104" s="2">
        <f>TRUNC(SUM(AB101:AB103))</f>
        <v>1246</v>
      </c>
    </row>
    <row r="105" spans="1:31" ht="23.25" customHeight="1">
      <c r="A105" s="13" t="s">
        <v>1605</v>
      </c>
      <c r="B105" s="13" t="s">
        <v>1178</v>
      </c>
      <c r="C105" s="1" t="s">
        <v>1606</v>
      </c>
      <c r="D105" s="12" t="s">
        <v>1607</v>
      </c>
      <c r="E105" s="12" t="s">
        <v>1608</v>
      </c>
      <c r="F105" s="19" t="s">
        <v>567</v>
      </c>
      <c r="G105" s="15">
        <v>1</v>
      </c>
      <c r="H105" s="15">
        <f>IF(TRUNC((AD105+AC105)/$AD$3,1)*$AD$3-AD105 &lt;0, AC105, TRUNC((AD105+AC105)/$AD$3,1)*$AD$3-AD105)</f>
        <v>24.900000000000091</v>
      </c>
      <c r="I105" s="36">
        <f>H105</f>
        <v>24.900000000000091</v>
      </c>
      <c r="J105" s="15">
        <v>1</v>
      </c>
      <c r="K105" s="15"/>
      <c r="L105" s="36" t="str">
        <f t="shared" si="24"/>
        <v/>
      </c>
      <c r="M105" s="15"/>
      <c r="N105" s="36" t="str">
        <f t="shared" si="25"/>
        <v/>
      </c>
      <c r="O105" s="15">
        <f t="shared" si="26"/>
        <v>24.900000000000091</v>
      </c>
      <c r="P105" s="15">
        <f t="shared" si="27"/>
        <v>24.900000000000091</v>
      </c>
      <c r="Q105" s="12"/>
      <c r="AC105" s="2">
        <f>TRUNC(TRUNC(SUM(AC101:AC104))*옵션!$B$33/100,1)</f>
        <v>24.9</v>
      </c>
      <c r="AD105" s="2">
        <f>TRUNC(SUM(I101:I104))+TRUNC(SUM(N101:N104))</f>
        <v>1557</v>
      </c>
    </row>
    <row r="106" spans="1:31" ht="23.25" customHeight="1">
      <c r="A106" s="13" t="s">
        <v>905</v>
      </c>
      <c r="B106" s="13" t="s">
        <v>1178</v>
      </c>
      <c r="C106" s="1" t="s">
        <v>670</v>
      </c>
      <c r="D106" s="12" t="s">
        <v>671</v>
      </c>
      <c r="E106" s="12" t="s">
        <v>672</v>
      </c>
      <c r="F106" s="19" t="s">
        <v>610</v>
      </c>
      <c r="G106" s="15">
        <f>일위노임!G57</f>
        <v>0.13</v>
      </c>
      <c r="H106" s="15">
        <f>합산자재!H210</f>
        <v>0</v>
      </c>
      <c r="I106" s="36" t="str">
        <f>IF(G106*H106&lt;&gt;0, TRUNC(G106*H106, 1), "")</f>
        <v/>
      </c>
      <c r="J106" s="15">
        <v>0.13</v>
      </c>
      <c r="K106" s="15">
        <f>합산자재!I210</f>
        <v>273676</v>
      </c>
      <c r="L106" s="36">
        <f t="shared" si="24"/>
        <v>35577.800000000003</v>
      </c>
      <c r="M106" s="15">
        <f>합산자재!J210</f>
        <v>0</v>
      </c>
      <c r="N106" s="36" t="str">
        <f t="shared" si="25"/>
        <v/>
      </c>
      <c r="O106" s="15">
        <f t="shared" si="26"/>
        <v>273676</v>
      </c>
      <c r="P106" s="15">
        <f t="shared" si="27"/>
        <v>35577.800000000003</v>
      </c>
      <c r="Q106" s="12"/>
      <c r="AE106" s="2">
        <f>L106</f>
        <v>35577.800000000003</v>
      </c>
    </row>
    <row r="107" spans="1:31" ht="23.25" customHeight="1">
      <c r="A107" s="13" t="s">
        <v>1601</v>
      </c>
      <c r="B107" s="13" t="s">
        <v>1178</v>
      </c>
      <c r="C107" s="1" t="s">
        <v>1602</v>
      </c>
      <c r="D107" s="12" t="s">
        <v>1603</v>
      </c>
      <c r="E107" s="12" t="s">
        <v>1604</v>
      </c>
      <c r="F107" s="19" t="s">
        <v>567</v>
      </c>
      <c r="G107" s="15">
        <v>1</v>
      </c>
      <c r="H107" s="15">
        <f>IF(TRUNC((AD108+AC108)/$AE$3,1)*$AE$3-AD108 &lt;0, AC108, TRUNC((AD108+AC108)/$AE$3,1)*$AE$3-AD108)</f>
        <v>1067.3000000000029</v>
      </c>
      <c r="I107" s="36">
        <f>H107</f>
        <v>1067.3000000000029</v>
      </c>
      <c r="J107" s="15">
        <v>1</v>
      </c>
      <c r="K107" s="15"/>
      <c r="L107" s="36" t="str">
        <f t="shared" si="24"/>
        <v/>
      </c>
      <c r="M107" s="15"/>
      <c r="N107" s="36" t="str">
        <f t="shared" si="25"/>
        <v/>
      </c>
      <c r="O107" s="15">
        <f t="shared" si="26"/>
        <v>1067.3000000000029</v>
      </c>
      <c r="P107" s="15">
        <f t="shared" si="27"/>
        <v>1067.3000000000029</v>
      </c>
      <c r="Q107" s="12"/>
    </row>
    <row r="108" spans="1:31" ht="23.25" customHeight="1">
      <c r="B108" s="13" t="s">
        <v>1597</v>
      </c>
      <c r="D108" s="12" t="s">
        <v>1598</v>
      </c>
      <c r="E108" s="12"/>
      <c r="F108" s="19"/>
      <c r="G108" s="15"/>
      <c r="H108" s="15"/>
      <c r="I108" s="36">
        <f>TRUNC(SUM(I101:I107))</f>
        <v>2649</v>
      </c>
      <c r="J108" s="15"/>
      <c r="K108" s="15"/>
      <c r="L108" s="36">
        <f>TRUNC(SUM(L101:L107))</f>
        <v>35577</v>
      </c>
      <c r="M108" s="15"/>
      <c r="N108" s="36">
        <f>TRUNC(SUM(N101:N107))</f>
        <v>0</v>
      </c>
      <c r="O108" s="15" t="str">
        <f t="shared" si="26"/>
        <v/>
      </c>
      <c r="P108" s="15">
        <f t="shared" si="27"/>
        <v>38226</v>
      </c>
      <c r="Q108" s="12"/>
      <c r="AC108" s="2">
        <f>TRUNC(AE108*옵션!$B$36/100,1)</f>
        <v>1067.3</v>
      </c>
      <c r="AD108" s="2">
        <f>TRUNC(SUM(L101:L106))</f>
        <v>35577</v>
      </c>
      <c r="AE108" s="2">
        <f>TRUNC(SUM(AE101:AE107))</f>
        <v>35577</v>
      </c>
    </row>
    <row r="109" spans="1:31" ht="23.25" customHeight="1">
      <c r="D109" s="12"/>
      <c r="E109" s="12"/>
      <c r="F109" s="19"/>
      <c r="G109" s="15"/>
      <c r="H109" s="15"/>
      <c r="I109" s="36"/>
      <c r="J109" s="15"/>
      <c r="K109" s="15"/>
      <c r="L109" s="36"/>
      <c r="M109" s="15"/>
      <c r="N109" s="36"/>
      <c r="O109" s="15"/>
      <c r="P109" s="15"/>
      <c r="Q109" s="12"/>
    </row>
    <row r="110" spans="1:31" ht="23.25" customHeight="1">
      <c r="A110" s="13" t="s">
        <v>1662</v>
      </c>
      <c r="B110" s="13" t="s">
        <v>1623</v>
      </c>
      <c r="C110" s="1" t="s">
        <v>1663</v>
      </c>
      <c r="D110" s="346" t="s">
        <v>1661</v>
      </c>
      <c r="E110" s="348"/>
      <c r="F110" s="19"/>
      <c r="G110" s="15"/>
      <c r="H110" s="15"/>
      <c r="I110" s="36"/>
      <c r="J110" s="15"/>
      <c r="K110" s="15"/>
      <c r="L110" s="36"/>
      <c r="M110" s="15"/>
      <c r="N110" s="36"/>
      <c r="O110" s="15"/>
      <c r="P110" s="15"/>
      <c r="Q110" s="12"/>
    </row>
    <row r="111" spans="1:31" ht="23.25" customHeight="1">
      <c r="A111" s="13" t="s">
        <v>697</v>
      </c>
      <c r="B111" s="13" t="s">
        <v>1181</v>
      </c>
      <c r="C111" s="1" t="s">
        <v>153</v>
      </c>
      <c r="D111" s="12" t="s">
        <v>144</v>
      </c>
      <c r="E111" s="12" t="s">
        <v>154</v>
      </c>
      <c r="F111" s="19" t="s">
        <v>139</v>
      </c>
      <c r="G111" s="15">
        <v>1</v>
      </c>
      <c r="H111" s="15">
        <f>합산자재!H8</f>
        <v>1852</v>
      </c>
      <c r="I111" s="36">
        <f>IF(G111*H111&lt;&gt;0, TRUNC(G111*H111, 1), "")</f>
        <v>1852</v>
      </c>
      <c r="J111" s="15">
        <v>1</v>
      </c>
      <c r="K111" s="15">
        <f>합산자재!I8</f>
        <v>0</v>
      </c>
      <c r="L111" s="36" t="str">
        <f t="shared" ref="L111:L116" si="28">IF(G111*K111&lt;&gt;0, TRUNC(G111*K111, 1), "")</f>
        <v/>
      </c>
      <c r="M111" s="15">
        <f>합산자재!J8</f>
        <v>0</v>
      </c>
      <c r="N111" s="36" t="str">
        <f t="shared" ref="N111:N116" si="29">IF(G111*M111&lt;&gt;0, TRUNC(G111*M111, 1), "")</f>
        <v/>
      </c>
      <c r="O111" s="15">
        <f t="shared" ref="O111:O117" si="30">IF((H111+K111+M111)=0, "", (H111+K111+M111))</f>
        <v>1852</v>
      </c>
      <c r="P111" s="15">
        <f t="shared" ref="P111:P117" si="31">IF(SUM(I111,L111,N111)&lt;&gt;0,SUM(I111,L111,N111),"")</f>
        <v>1852</v>
      </c>
      <c r="Q111" s="12"/>
      <c r="R111" s="2" t="s">
        <v>1614</v>
      </c>
      <c r="AB111" s="2">
        <f>I111</f>
        <v>1852</v>
      </c>
      <c r="AC111" s="2">
        <f>G111*H111</f>
        <v>1852</v>
      </c>
    </row>
    <row r="112" spans="1:31" ht="23.25" customHeight="1">
      <c r="A112" s="13" t="s">
        <v>697</v>
      </c>
      <c r="B112" s="13" t="s">
        <v>1181</v>
      </c>
      <c r="C112" s="1" t="s">
        <v>153</v>
      </c>
      <c r="D112" s="12" t="s">
        <v>144</v>
      </c>
      <c r="E112" s="12" t="s">
        <v>154</v>
      </c>
      <c r="F112" s="19" t="s">
        <v>139</v>
      </c>
      <c r="G112" s="15">
        <v>0.1</v>
      </c>
      <c r="H112" s="15">
        <f>합산자재!H8</f>
        <v>1852</v>
      </c>
      <c r="I112" s="36">
        <f>IF(G112*H112&lt;&gt;0, TRUNC(G112*H112, 1), "")</f>
        <v>185.2</v>
      </c>
      <c r="J112" s="15">
        <v>0.1</v>
      </c>
      <c r="K112" s="15">
        <f>합산자재!I8</f>
        <v>0</v>
      </c>
      <c r="L112" s="36" t="str">
        <f t="shared" si="28"/>
        <v/>
      </c>
      <c r="M112" s="15">
        <f>합산자재!J8</f>
        <v>0</v>
      </c>
      <c r="N112" s="36" t="str">
        <f t="shared" si="29"/>
        <v/>
      </c>
      <c r="O112" s="15">
        <f t="shared" si="30"/>
        <v>1852</v>
      </c>
      <c r="P112" s="15">
        <f t="shared" si="31"/>
        <v>185.2</v>
      </c>
      <c r="Q112" s="12"/>
      <c r="R112" s="2" t="s">
        <v>1614</v>
      </c>
    </row>
    <row r="113" spans="1:31" ht="23.25" customHeight="1">
      <c r="A113" s="13" t="s">
        <v>1610</v>
      </c>
      <c r="B113" s="13" t="s">
        <v>1181</v>
      </c>
      <c r="C113" s="1" t="s">
        <v>1611</v>
      </c>
      <c r="D113" s="12" t="s">
        <v>1612</v>
      </c>
      <c r="E113" s="12" t="s">
        <v>1613</v>
      </c>
      <c r="F113" s="19" t="s">
        <v>567</v>
      </c>
      <c r="G113" s="15">
        <v>1</v>
      </c>
      <c r="H113" s="15">
        <f>TRUNC(AB113*옵션!$B$31/100,1)</f>
        <v>277.8</v>
      </c>
      <c r="I113" s="36">
        <f>IF(G113*H113&lt;&gt;0, TRUNC(G113*H113, 1), "")</f>
        <v>277.8</v>
      </c>
      <c r="J113" s="15">
        <v>1</v>
      </c>
      <c r="K113" s="15"/>
      <c r="L113" s="36" t="str">
        <f t="shared" si="28"/>
        <v/>
      </c>
      <c r="M113" s="15"/>
      <c r="N113" s="36" t="str">
        <f t="shared" si="29"/>
        <v/>
      </c>
      <c r="O113" s="15">
        <f t="shared" si="30"/>
        <v>277.8</v>
      </c>
      <c r="P113" s="15">
        <f t="shared" si="31"/>
        <v>277.8</v>
      </c>
      <c r="Q113" s="12"/>
      <c r="AB113" s="2">
        <f>TRUNC(SUM(AB110:AB112))</f>
        <v>1852</v>
      </c>
    </row>
    <row r="114" spans="1:31" ht="23.25" customHeight="1">
      <c r="A114" s="13" t="s">
        <v>1605</v>
      </c>
      <c r="B114" s="13" t="s">
        <v>1181</v>
      </c>
      <c r="C114" s="1" t="s">
        <v>1606</v>
      </c>
      <c r="D114" s="12" t="s">
        <v>1607</v>
      </c>
      <c r="E114" s="12" t="s">
        <v>1608</v>
      </c>
      <c r="F114" s="19" t="s">
        <v>567</v>
      </c>
      <c r="G114" s="15">
        <v>1</v>
      </c>
      <c r="H114" s="15">
        <f>IF(TRUNC((AD114+AC114)/$AD$3,1)*$AD$3-AD114 &lt;0, AC114, TRUNC((AD114+AC114)/$AD$3,1)*$AD$3-AD114)</f>
        <v>37</v>
      </c>
      <c r="I114" s="36">
        <f>H114</f>
        <v>37</v>
      </c>
      <c r="J114" s="15">
        <v>1</v>
      </c>
      <c r="K114" s="15"/>
      <c r="L114" s="36" t="str">
        <f t="shared" si="28"/>
        <v/>
      </c>
      <c r="M114" s="15"/>
      <c r="N114" s="36" t="str">
        <f t="shared" si="29"/>
        <v/>
      </c>
      <c r="O114" s="15">
        <f t="shared" si="30"/>
        <v>37</v>
      </c>
      <c r="P114" s="15">
        <f t="shared" si="31"/>
        <v>37</v>
      </c>
      <c r="Q114" s="12"/>
      <c r="AC114" s="2">
        <f>TRUNC(TRUNC(SUM(AC110:AC113))*옵션!$B$33/100,1)</f>
        <v>37</v>
      </c>
      <c r="AD114" s="2">
        <f>TRUNC(SUM(I110:I113))+TRUNC(SUM(N110:N113))</f>
        <v>2315</v>
      </c>
    </row>
    <row r="115" spans="1:31" ht="23.25" customHeight="1">
      <c r="A115" s="13" t="s">
        <v>905</v>
      </c>
      <c r="B115" s="13" t="s">
        <v>1181</v>
      </c>
      <c r="C115" s="1" t="s">
        <v>670</v>
      </c>
      <c r="D115" s="12" t="s">
        <v>671</v>
      </c>
      <c r="E115" s="12" t="s">
        <v>672</v>
      </c>
      <c r="F115" s="19" t="s">
        <v>610</v>
      </c>
      <c r="G115" s="15">
        <f>일위노임!G60</f>
        <v>0.19</v>
      </c>
      <c r="H115" s="15">
        <f>합산자재!H210</f>
        <v>0</v>
      </c>
      <c r="I115" s="36" t="str">
        <f>IF(G115*H115&lt;&gt;0, TRUNC(G115*H115, 1), "")</f>
        <v/>
      </c>
      <c r="J115" s="15">
        <v>0.19</v>
      </c>
      <c r="K115" s="15">
        <f>합산자재!I210</f>
        <v>273676</v>
      </c>
      <c r="L115" s="36">
        <f t="shared" si="28"/>
        <v>51998.400000000001</v>
      </c>
      <c r="M115" s="15">
        <f>합산자재!J210</f>
        <v>0</v>
      </c>
      <c r="N115" s="36" t="str">
        <f t="shared" si="29"/>
        <v/>
      </c>
      <c r="O115" s="15">
        <f t="shared" si="30"/>
        <v>273676</v>
      </c>
      <c r="P115" s="15">
        <f t="shared" si="31"/>
        <v>51998.400000000001</v>
      </c>
      <c r="Q115" s="12"/>
      <c r="AE115" s="2">
        <f>L115</f>
        <v>51998.400000000001</v>
      </c>
    </row>
    <row r="116" spans="1:31" ht="23.25" customHeight="1">
      <c r="A116" s="13" t="s">
        <v>1601</v>
      </c>
      <c r="B116" s="13" t="s">
        <v>1181</v>
      </c>
      <c r="C116" s="1" t="s">
        <v>1602</v>
      </c>
      <c r="D116" s="12" t="s">
        <v>1603</v>
      </c>
      <c r="E116" s="12" t="s">
        <v>1604</v>
      </c>
      <c r="F116" s="19" t="s">
        <v>567</v>
      </c>
      <c r="G116" s="15">
        <v>1</v>
      </c>
      <c r="H116" s="15">
        <f>IF(TRUNC((AD117+AC117)/$AE$3,1)*$AE$3-AD117 &lt;0, AC117, TRUNC((AD117+AC117)/$AE$3,1)*$AE$3-AD117)</f>
        <v>1559.9000000000015</v>
      </c>
      <c r="I116" s="36">
        <f>H116</f>
        <v>1559.9000000000015</v>
      </c>
      <c r="J116" s="15">
        <v>1</v>
      </c>
      <c r="K116" s="15"/>
      <c r="L116" s="36" t="str">
        <f t="shared" si="28"/>
        <v/>
      </c>
      <c r="M116" s="15"/>
      <c r="N116" s="36" t="str">
        <f t="shared" si="29"/>
        <v/>
      </c>
      <c r="O116" s="15">
        <f t="shared" si="30"/>
        <v>1559.9000000000015</v>
      </c>
      <c r="P116" s="15">
        <f t="shared" si="31"/>
        <v>1559.9000000000015</v>
      </c>
      <c r="Q116" s="12"/>
    </row>
    <row r="117" spans="1:31" ht="23.25" customHeight="1">
      <c r="B117" s="13" t="s">
        <v>1597</v>
      </c>
      <c r="D117" s="12" t="s">
        <v>1598</v>
      </c>
      <c r="E117" s="12"/>
      <c r="F117" s="19"/>
      <c r="G117" s="15"/>
      <c r="H117" s="15"/>
      <c r="I117" s="36">
        <f>TRUNC(SUM(I110:I116))</f>
        <v>3911</v>
      </c>
      <c r="J117" s="15"/>
      <c r="K117" s="15"/>
      <c r="L117" s="36">
        <f>TRUNC(SUM(L110:L116))</f>
        <v>51998</v>
      </c>
      <c r="M117" s="15"/>
      <c r="N117" s="36">
        <f>TRUNC(SUM(N110:N116))</f>
        <v>0</v>
      </c>
      <c r="O117" s="15" t="str">
        <f t="shared" si="30"/>
        <v/>
      </c>
      <c r="P117" s="15">
        <f t="shared" si="31"/>
        <v>55909</v>
      </c>
      <c r="Q117" s="12"/>
      <c r="AC117" s="2">
        <f>TRUNC(AE117*옵션!$B$36/100,1)</f>
        <v>1559.9</v>
      </c>
      <c r="AD117" s="2">
        <f>TRUNC(SUM(L110:L115))</f>
        <v>51998</v>
      </c>
      <c r="AE117" s="2">
        <f>TRUNC(SUM(AE110:AE116))</f>
        <v>51998</v>
      </c>
    </row>
    <row r="118" spans="1:31" ht="23.25" customHeight="1">
      <c r="D118" s="12"/>
      <c r="E118" s="12"/>
      <c r="F118" s="19"/>
      <c r="G118" s="15"/>
      <c r="H118" s="15"/>
      <c r="I118" s="36"/>
      <c r="J118" s="15"/>
      <c r="K118" s="15"/>
      <c r="L118" s="36"/>
      <c r="M118" s="15"/>
      <c r="N118" s="36"/>
      <c r="O118" s="15"/>
      <c r="P118" s="15"/>
      <c r="Q118" s="12"/>
    </row>
    <row r="119" spans="1:31" ht="23.25" customHeight="1">
      <c r="A119" s="13" t="s">
        <v>1665</v>
      </c>
      <c r="B119" s="13" t="s">
        <v>1623</v>
      </c>
      <c r="C119" s="1" t="s">
        <v>1666</v>
      </c>
      <c r="D119" s="346" t="s">
        <v>1664</v>
      </c>
      <c r="E119" s="348"/>
      <c r="F119" s="19"/>
      <c r="G119" s="15"/>
      <c r="H119" s="15"/>
      <c r="I119" s="36"/>
      <c r="J119" s="15"/>
      <c r="K119" s="15"/>
      <c r="L119" s="36"/>
      <c r="M119" s="15"/>
      <c r="N119" s="36"/>
      <c r="O119" s="15"/>
      <c r="P119" s="15"/>
      <c r="Q119" s="12"/>
    </row>
    <row r="120" spans="1:31" ht="23.25" customHeight="1">
      <c r="A120" s="13" t="s">
        <v>698</v>
      </c>
      <c r="B120" s="13" t="s">
        <v>1184</v>
      </c>
      <c r="C120" s="1" t="s">
        <v>155</v>
      </c>
      <c r="D120" s="12" t="s">
        <v>156</v>
      </c>
      <c r="E120" s="12" t="s">
        <v>157</v>
      </c>
      <c r="F120" s="19" t="s">
        <v>139</v>
      </c>
      <c r="G120" s="15">
        <v>1</v>
      </c>
      <c r="H120" s="15">
        <f>합산자재!H9</f>
        <v>170</v>
      </c>
      <c r="I120" s="36">
        <f>IF(G120*H120&lt;&gt;0, TRUNC(G120*H120, 1), "")</f>
        <v>170</v>
      </c>
      <c r="J120" s="15">
        <v>1</v>
      </c>
      <c r="K120" s="15">
        <f>합산자재!I9</f>
        <v>0</v>
      </c>
      <c r="L120" s="36" t="str">
        <f t="shared" ref="L120:L125" si="32">IF(G120*K120&lt;&gt;0, TRUNC(G120*K120, 1), "")</f>
        <v/>
      </c>
      <c r="M120" s="15">
        <f>합산자재!J9</f>
        <v>0</v>
      </c>
      <c r="N120" s="36" t="str">
        <f t="shared" ref="N120:N125" si="33">IF(G120*M120&lt;&gt;0, TRUNC(G120*M120, 1), "")</f>
        <v/>
      </c>
      <c r="O120" s="15">
        <f t="shared" ref="O120:O126" si="34">IF((H120+K120+M120)=0, "", (H120+K120+M120))</f>
        <v>170</v>
      </c>
      <c r="P120" s="15">
        <f t="shared" ref="P120:P126" si="35">IF(SUM(I120,L120,N120)&lt;&gt;0,SUM(I120,L120,N120),"")</f>
        <v>170</v>
      </c>
      <c r="Q120" s="12"/>
      <c r="R120" s="2" t="s">
        <v>1615</v>
      </c>
      <c r="AA120" s="2">
        <f>I120</f>
        <v>170</v>
      </c>
      <c r="AC120" s="2">
        <f>G120*H120</f>
        <v>170</v>
      </c>
    </row>
    <row r="121" spans="1:31" ht="23.25" customHeight="1">
      <c r="A121" s="13" t="s">
        <v>698</v>
      </c>
      <c r="B121" s="13" t="s">
        <v>1184</v>
      </c>
      <c r="C121" s="1" t="s">
        <v>155</v>
      </c>
      <c r="D121" s="12" t="s">
        <v>156</v>
      </c>
      <c r="E121" s="12" t="s">
        <v>157</v>
      </c>
      <c r="F121" s="19" t="s">
        <v>139</v>
      </c>
      <c r="G121" s="15">
        <v>0.1</v>
      </c>
      <c r="H121" s="15">
        <f>합산자재!H9</f>
        <v>170</v>
      </c>
      <c r="I121" s="36">
        <f>IF(G121*H121&lt;&gt;0, TRUNC(G121*H121, 1), "")</f>
        <v>17</v>
      </c>
      <c r="J121" s="15">
        <v>0.1</v>
      </c>
      <c r="K121" s="15">
        <f>합산자재!I9</f>
        <v>0</v>
      </c>
      <c r="L121" s="36" t="str">
        <f t="shared" si="32"/>
        <v/>
      </c>
      <c r="M121" s="15">
        <f>합산자재!J9</f>
        <v>0</v>
      </c>
      <c r="N121" s="36" t="str">
        <f t="shared" si="33"/>
        <v/>
      </c>
      <c r="O121" s="15">
        <f t="shared" si="34"/>
        <v>170</v>
      </c>
      <c r="P121" s="15">
        <f t="shared" si="35"/>
        <v>17</v>
      </c>
      <c r="Q121" s="12"/>
      <c r="R121" s="2" t="s">
        <v>1615</v>
      </c>
    </row>
    <row r="122" spans="1:31" ht="23.25" customHeight="1">
      <c r="A122" s="13" t="s">
        <v>1616</v>
      </c>
      <c r="B122" s="13" t="s">
        <v>1184</v>
      </c>
      <c r="C122" s="1" t="s">
        <v>1617</v>
      </c>
      <c r="D122" s="12" t="s">
        <v>1612</v>
      </c>
      <c r="E122" s="12" t="s">
        <v>1618</v>
      </c>
      <c r="F122" s="19" t="s">
        <v>567</v>
      </c>
      <c r="G122" s="15">
        <v>1</v>
      </c>
      <c r="H122" s="15">
        <f>TRUNC(AA122*옵션!$B$32/100,1)</f>
        <v>68</v>
      </c>
      <c r="I122" s="36">
        <f>IF(G122*H122&lt;&gt;0, TRUNC(G122*H122, 1), "")</f>
        <v>68</v>
      </c>
      <c r="J122" s="15">
        <v>1</v>
      </c>
      <c r="K122" s="15"/>
      <c r="L122" s="36" t="str">
        <f t="shared" si="32"/>
        <v/>
      </c>
      <c r="M122" s="15"/>
      <c r="N122" s="36" t="str">
        <f t="shared" si="33"/>
        <v/>
      </c>
      <c r="O122" s="15">
        <f t="shared" si="34"/>
        <v>68</v>
      </c>
      <c r="P122" s="15">
        <f t="shared" si="35"/>
        <v>68</v>
      </c>
      <c r="Q122" s="12"/>
      <c r="AA122" s="2">
        <f>TRUNC(SUM(AA119:AA121))</f>
        <v>170</v>
      </c>
    </row>
    <row r="123" spans="1:31" ht="23.25" customHeight="1">
      <c r="A123" s="13" t="s">
        <v>1605</v>
      </c>
      <c r="B123" s="13" t="s">
        <v>1184</v>
      </c>
      <c r="C123" s="1" t="s">
        <v>1606</v>
      </c>
      <c r="D123" s="12" t="s">
        <v>1607</v>
      </c>
      <c r="E123" s="12" t="s">
        <v>1608</v>
      </c>
      <c r="F123" s="19" t="s">
        <v>567</v>
      </c>
      <c r="G123" s="15">
        <v>1</v>
      </c>
      <c r="H123" s="15">
        <f>IF(TRUNC((AD123+AC123)/$AD$3,1)*$AD$3-AD123 &lt;0, AC123, TRUNC((AD123+AC123)/$AD$3,1)*$AD$3-AD123)</f>
        <v>3.3999999999999773</v>
      </c>
      <c r="I123" s="36">
        <f>H123</f>
        <v>3.3999999999999773</v>
      </c>
      <c r="J123" s="15">
        <v>1</v>
      </c>
      <c r="K123" s="15"/>
      <c r="L123" s="36" t="str">
        <f t="shared" si="32"/>
        <v/>
      </c>
      <c r="M123" s="15"/>
      <c r="N123" s="36" t="str">
        <f t="shared" si="33"/>
        <v/>
      </c>
      <c r="O123" s="15">
        <f t="shared" si="34"/>
        <v>3.3999999999999773</v>
      </c>
      <c r="P123" s="15">
        <f t="shared" si="35"/>
        <v>3.3999999999999773</v>
      </c>
      <c r="Q123" s="12"/>
      <c r="AC123" s="2">
        <f>TRUNC(TRUNC(SUM(AC119:AC122))*옵션!$B$33/100,1)</f>
        <v>3.4</v>
      </c>
      <c r="AD123" s="2">
        <f>TRUNC(SUM(I119:I122))+TRUNC(SUM(N119:N122))</f>
        <v>255</v>
      </c>
    </row>
    <row r="124" spans="1:31" ht="23.25" customHeight="1">
      <c r="A124" s="13" t="s">
        <v>905</v>
      </c>
      <c r="B124" s="13" t="s">
        <v>1184</v>
      </c>
      <c r="C124" s="1" t="s">
        <v>670</v>
      </c>
      <c r="D124" s="12" t="s">
        <v>671</v>
      </c>
      <c r="E124" s="12" t="s">
        <v>672</v>
      </c>
      <c r="F124" s="19" t="s">
        <v>610</v>
      </c>
      <c r="G124" s="15">
        <f>일위노임!G63</f>
        <v>0.04</v>
      </c>
      <c r="H124" s="15">
        <f>합산자재!H210</f>
        <v>0</v>
      </c>
      <c r="I124" s="36" t="str">
        <f>IF(G124*H124&lt;&gt;0, TRUNC(G124*H124, 1), "")</f>
        <v/>
      </c>
      <c r="J124" s="15">
        <v>0.04</v>
      </c>
      <c r="K124" s="15">
        <f>합산자재!I210</f>
        <v>273676</v>
      </c>
      <c r="L124" s="36">
        <f t="shared" si="32"/>
        <v>10947</v>
      </c>
      <c r="M124" s="15">
        <f>합산자재!J210</f>
        <v>0</v>
      </c>
      <c r="N124" s="36" t="str">
        <f t="shared" si="33"/>
        <v/>
      </c>
      <c r="O124" s="15">
        <f t="shared" si="34"/>
        <v>273676</v>
      </c>
      <c r="P124" s="15">
        <f t="shared" si="35"/>
        <v>10947</v>
      </c>
      <c r="Q124" s="12"/>
      <c r="AE124" s="2">
        <f>L124</f>
        <v>10947</v>
      </c>
    </row>
    <row r="125" spans="1:31" ht="23.25" customHeight="1">
      <c r="A125" s="13" t="s">
        <v>1601</v>
      </c>
      <c r="B125" s="13" t="s">
        <v>1184</v>
      </c>
      <c r="C125" s="1" t="s">
        <v>1602</v>
      </c>
      <c r="D125" s="12" t="s">
        <v>1603</v>
      </c>
      <c r="E125" s="12" t="s">
        <v>1604</v>
      </c>
      <c r="F125" s="19" t="s">
        <v>567</v>
      </c>
      <c r="G125" s="15">
        <v>1</v>
      </c>
      <c r="H125" s="15">
        <f>IF(TRUNC((AD126+AC126)/$AE$3,1)*$AE$3-AD126 &lt;0, AC126, TRUNC((AD126+AC126)/$AE$3,1)*$AE$3-AD126)</f>
        <v>328.39999999999964</v>
      </c>
      <c r="I125" s="36">
        <f>H125</f>
        <v>328.39999999999964</v>
      </c>
      <c r="J125" s="15">
        <v>1</v>
      </c>
      <c r="K125" s="15"/>
      <c r="L125" s="36" t="str">
        <f t="shared" si="32"/>
        <v/>
      </c>
      <c r="M125" s="15"/>
      <c r="N125" s="36" t="str">
        <f t="shared" si="33"/>
        <v/>
      </c>
      <c r="O125" s="15">
        <f t="shared" si="34"/>
        <v>328.39999999999964</v>
      </c>
      <c r="P125" s="15">
        <f t="shared" si="35"/>
        <v>328.39999999999964</v>
      </c>
      <c r="Q125" s="12"/>
    </row>
    <row r="126" spans="1:31" ht="23.25" customHeight="1">
      <c r="B126" s="13" t="s">
        <v>1597</v>
      </c>
      <c r="D126" s="12" t="s">
        <v>1598</v>
      </c>
      <c r="E126" s="12"/>
      <c r="F126" s="19"/>
      <c r="G126" s="15"/>
      <c r="H126" s="15"/>
      <c r="I126" s="36">
        <f>TRUNC(SUM(I119:I125))</f>
        <v>586</v>
      </c>
      <c r="J126" s="15"/>
      <c r="K126" s="15"/>
      <c r="L126" s="36">
        <f>TRUNC(SUM(L119:L125))</f>
        <v>10947</v>
      </c>
      <c r="M126" s="15"/>
      <c r="N126" s="36">
        <f>TRUNC(SUM(N119:N125))</f>
        <v>0</v>
      </c>
      <c r="O126" s="15" t="str">
        <f t="shared" si="34"/>
        <v/>
      </c>
      <c r="P126" s="15">
        <f t="shared" si="35"/>
        <v>11533</v>
      </c>
      <c r="Q126" s="12"/>
      <c r="AC126" s="2">
        <f>TRUNC(AE126*옵션!$B$36/100,1)</f>
        <v>328.4</v>
      </c>
      <c r="AD126" s="2">
        <f>TRUNC(SUM(L119:L124))</f>
        <v>10947</v>
      </c>
      <c r="AE126" s="2">
        <f>TRUNC(SUM(AE119:AE125))</f>
        <v>10947</v>
      </c>
    </row>
    <row r="127" spans="1:31" ht="23.25" customHeight="1">
      <c r="D127" s="12"/>
      <c r="E127" s="12"/>
      <c r="F127" s="19"/>
      <c r="G127" s="15"/>
      <c r="H127" s="15"/>
      <c r="I127" s="36"/>
      <c r="J127" s="15"/>
      <c r="K127" s="15"/>
      <c r="L127" s="36"/>
      <c r="M127" s="15"/>
      <c r="N127" s="36"/>
      <c r="O127" s="15"/>
      <c r="P127" s="15"/>
      <c r="Q127" s="12"/>
    </row>
    <row r="128" spans="1:31" ht="23.25" customHeight="1">
      <c r="A128" s="13" t="s">
        <v>1668</v>
      </c>
      <c r="B128" s="13" t="s">
        <v>1623</v>
      </c>
      <c r="C128" s="1" t="s">
        <v>1669</v>
      </c>
      <c r="D128" s="346" t="s">
        <v>1667</v>
      </c>
      <c r="E128" s="348"/>
      <c r="F128" s="19"/>
      <c r="G128" s="15"/>
      <c r="H128" s="15"/>
      <c r="I128" s="36"/>
      <c r="J128" s="15"/>
      <c r="K128" s="15"/>
      <c r="L128" s="36"/>
      <c r="M128" s="15"/>
      <c r="N128" s="36"/>
      <c r="O128" s="15"/>
      <c r="P128" s="15"/>
      <c r="Q128" s="12"/>
    </row>
    <row r="129" spans="1:31" ht="23.25" customHeight="1">
      <c r="A129" s="13" t="s">
        <v>699</v>
      </c>
      <c r="B129" s="13" t="s">
        <v>1188</v>
      </c>
      <c r="C129" s="1" t="s">
        <v>160</v>
      </c>
      <c r="D129" s="12" t="s">
        <v>156</v>
      </c>
      <c r="E129" s="12" t="s">
        <v>161</v>
      </c>
      <c r="F129" s="19" t="s">
        <v>139</v>
      </c>
      <c r="G129" s="15">
        <v>1</v>
      </c>
      <c r="H129" s="15">
        <f>합산자재!H10</f>
        <v>255</v>
      </c>
      <c r="I129" s="36">
        <f>IF(G129*H129&lt;&gt;0, TRUNC(G129*H129, 1), "")</f>
        <v>255</v>
      </c>
      <c r="J129" s="15">
        <v>1</v>
      </c>
      <c r="K129" s="15">
        <f>합산자재!I10</f>
        <v>0</v>
      </c>
      <c r="L129" s="36" t="str">
        <f t="shared" ref="L129:L134" si="36">IF(G129*K129&lt;&gt;0, TRUNC(G129*K129, 1), "")</f>
        <v/>
      </c>
      <c r="M129" s="15">
        <f>합산자재!J10</f>
        <v>0</v>
      </c>
      <c r="N129" s="36" t="str">
        <f t="shared" ref="N129:N134" si="37">IF(G129*M129&lt;&gt;0, TRUNC(G129*M129, 1), "")</f>
        <v/>
      </c>
      <c r="O129" s="15">
        <f t="shared" ref="O129:O135" si="38">IF((H129+K129+M129)=0, "", (H129+K129+M129))</f>
        <v>255</v>
      </c>
      <c r="P129" s="15">
        <f t="shared" ref="P129:P135" si="39">IF(SUM(I129,L129,N129)&lt;&gt;0,SUM(I129,L129,N129),"")</f>
        <v>255</v>
      </c>
      <c r="Q129" s="12"/>
      <c r="R129" s="2" t="s">
        <v>1615</v>
      </c>
      <c r="AA129" s="2">
        <f>I129</f>
        <v>255</v>
      </c>
      <c r="AC129" s="2">
        <f>G129*H129</f>
        <v>255</v>
      </c>
    </row>
    <row r="130" spans="1:31" ht="23.25" customHeight="1">
      <c r="A130" s="13" t="s">
        <v>699</v>
      </c>
      <c r="B130" s="13" t="s">
        <v>1188</v>
      </c>
      <c r="C130" s="1" t="s">
        <v>160</v>
      </c>
      <c r="D130" s="12" t="s">
        <v>156</v>
      </c>
      <c r="E130" s="12" t="s">
        <v>161</v>
      </c>
      <c r="F130" s="19" t="s">
        <v>139</v>
      </c>
      <c r="G130" s="15">
        <v>0.1</v>
      </c>
      <c r="H130" s="15">
        <f>합산자재!H10</f>
        <v>255</v>
      </c>
      <c r="I130" s="36">
        <f>IF(G130*H130&lt;&gt;0, TRUNC(G130*H130, 1), "")</f>
        <v>25.5</v>
      </c>
      <c r="J130" s="15">
        <v>0.1</v>
      </c>
      <c r="K130" s="15">
        <f>합산자재!I10</f>
        <v>0</v>
      </c>
      <c r="L130" s="36" t="str">
        <f t="shared" si="36"/>
        <v/>
      </c>
      <c r="M130" s="15">
        <f>합산자재!J10</f>
        <v>0</v>
      </c>
      <c r="N130" s="36" t="str">
        <f t="shared" si="37"/>
        <v/>
      </c>
      <c r="O130" s="15">
        <f t="shared" si="38"/>
        <v>255</v>
      </c>
      <c r="P130" s="15">
        <f t="shared" si="39"/>
        <v>25.5</v>
      </c>
      <c r="Q130" s="12"/>
      <c r="R130" s="2" t="s">
        <v>1615</v>
      </c>
    </row>
    <row r="131" spans="1:31" ht="23.25" customHeight="1">
      <c r="A131" s="13" t="s">
        <v>1616</v>
      </c>
      <c r="B131" s="13" t="s">
        <v>1188</v>
      </c>
      <c r="C131" s="1" t="s">
        <v>1617</v>
      </c>
      <c r="D131" s="12" t="s">
        <v>1612</v>
      </c>
      <c r="E131" s="12" t="s">
        <v>1618</v>
      </c>
      <c r="F131" s="19" t="s">
        <v>567</v>
      </c>
      <c r="G131" s="15">
        <v>1</v>
      </c>
      <c r="H131" s="15">
        <f>TRUNC(AA131*옵션!$B$32/100,1)</f>
        <v>102</v>
      </c>
      <c r="I131" s="36">
        <f>IF(G131*H131&lt;&gt;0, TRUNC(G131*H131, 1), "")</f>
        <v>102</v>
      </c>
      <c r="J131" s="15">
        <v>1</v>
      </c>
      <c r="K131" s="15"/>
      <c r="L131" s="36" t="str">
        <f t="shared" si="36"/>
        <v/>
      </c>
      <c r="M131" s="15"/>
      <c r="N131" s="36" t="str">
        <f t="shared" si="37"/>
        <v/>
      </c>
      <c r="O131" s="15">
        <f t="shared" si="38"/>
        <v>102</v>
      </c>
      <c r="P131" s="15">
        <f t="shared" si="39"/>
        <v>102</v>
      </c>
      <c r="Q131" s="12"/>
      <c r="AA131" s="2">
        <f>TRUNC(SUM(AA128:AA130))</f>
        <v>255</v>
      </c>
    </row>
    <row r="132" spans="1:31" ht="23.25" customHeight="1">
      <c r="A132" s="13" t="s">
        <v>1605</v>
      </c>
      <c r="B132" s="13" t="s">
        <v>1188</v>
      </c>
      <c r="C132" s="1" t="s">
        <v>1606</v>
      </c>
      <c r="D132" s="12" t="s">
        <v>1607</v>
      </c>
      <c r="E132" s="12" t="s">
        <v>1608</v>
      </c>
      <c r="F132" s="19" t="s">
        <v>567</v>
      </c>
      <c r="G132" s="15">
        <v>1</v>
      </c>
      <c r="H132" s="15">
        <f>IF(TRUNC((AD132+AC132)/$AD$3,1)*$AD$3-AD132 &lt;0, AC132, TRUNC((AD132+AC132)/$AD$3,1)*$AD$3-AD132)</f>
        <v>5.1000000000000227</v>
      </c>
      <c r="I132" s="36">
        <f>H132</f>
        <v>5.1000000000000227</v>
      </c>
      <c r="J132" s="15">
        <v>1</v>
      </c>
      <c r="K132" s="15"/>
      <c r="L132" s="36" t="str">
        <f t="shared" si="36"/>
        <v/>
      </c>
      <c r="M132" s="15"/>
      <c r="N132" s="36" t="str">
        <f t="shared" si="37"/>
        <v/>
      </c>
      <c r="O132" s="15">
        <f t="shared" si="38"/>
        <v>5.1000000000000227</v>
      </c>
      <c r="P132" s="15">
        <f t="shared" si="39"/>
        <v>5.1000000000000227</v>
      </c>
      <c r="Q132" s="12"/>
      <c r="AC132" s="2">
        <f>TRUNC(TRUNC(SUM(AC128:AC131))*옵션!$B$33/100,1)</f>
        <v>5.0999999999999996</v>
      </c>
      <c r="AD132" s="2">
        <f>TRUNC(SUM(I128:I131))+TRUNC(SUM(N128:N131))</f>
        <v>382</v>
      </c>
    </row>
    <row r="133" spans="1:31" ht="23.25" customHeight="1">
      <c r="A133" s="13" t="s">
        <v>905</v>
      </c>
      <c r="B133" s="13" t="s">
        <v>1188</v>
      </c>
      <c r="C133" s="1" t="s">
        <v>670</v>
      </c>
      <c r="D133" s="12" t="s">
        <v>671</v>
      </c>
      <c r="E133" s="12" t="s">
        <v>672</v>
      </c>
      <c r="F133" s="19" t="s">
        <v>610</v>
      </c>
      <c r="G133" s="15">
        <f>일위노임!G66</f>
        <v>4.8000000000000001E-2</v>
      </c>
      <c r="H133" s="15">
        <f>합산자재!H210</f>
        <v>0</v>
      </c>
      <c r="I133" s="36" t="str">
        <f>IF(G133*H133&lt;&gt;0, TRUNC(G133*H133, 1), "")</f>
        <v/>
      </c>
      <c r="J133" s="15">
        <v>4.8000000000000001E-2</v>
      </c>
      <c r="K133" s="15">
        <f>합산자재!I210</f>
        <v>273676</v>
      </c>
      <c r="L133" s="36">
        <f t="shared" si="36"/>
        <v>13136.4</v>
      </c>
      <c r="M133" s="15">
        <f>합산자재!J210</f>
        <v>0</v>
      </c>
      <c r="N133" s="36" t="str">
        <f t="shared" si="37"/>
        <v/>
      </c>
      <c r="O133" s="15">
        <f t="shared" si="38"/>
        <v>273676</v>
      </c>
      <c r="P133" s="15">
        <f t="shared" si="39"/>
        <v>13136.4</v>
      </c>
      <c r="Q133" s="12"/>
      <c r="AE133" s="2">
        <f>L133</f>
        <v>13136.4</v>
      </c>
    </row>
    <row r="134" spans="1:31" ht="23.25" customHeight="1">
      <c r="A134" s="13" t="s">
        <v>1601</v>
      </c>
      <c r="B134" s="13" t="s">
        <v>1188</v>
      </c>
      <c r="C134" s="1" t="s">
        <v>1602</v>
      </c>
      <c r="D134" s="12" t="s">
        <v>1603</v>
      </c>
      <c r="E134" s="12" t="s">
        <v>1604</v>
      </c>
      <c r="F134" s="19" t="s">
        <v>567</v>
      </c>
      <c r="G134" s="15">
        <v>1</v>
      </c>
      <c r="H134" s="15">
        <f>IF(TRUNC((AD135+AC135)/$AE$3,1)*$AE$3-AD135 &lt;0, AC135, TRUNC((AD135+AC135)/$AE$3,1)*$AE$3-AD135)</f>
        <v>394</v>
      </c>
      <c r="I134" s="36">
        <f>H134</f>
        <v>394</v>
      </c>
      <c r="J134" s="15">
        <v>1</v>
      </c>
      <c r="K134" s="15"/>
      <c r="L134" s="36" t="str">
        <f t="shared" si="36"/>
        <v/>
      </c>
      <c r="M134" s="15"/>
      <c r="N134" s="36" t="str">
        <f t="shared" si="37"/>
        <v/>
      </c>
      <c r="O134" s="15">
        <f t="shared" si="38"/>
        <v>394</v>
      </c>
      <c r="P134" s="15">
        <f t="shared" si="39"/>
        <v>394</v>
      </c>
      <c r="Q134" s="12"/>
    </row>
    <row r="135" spans="1:31" ht="23.25" customHeight="1">
      <c r="B135" s="13" t="s">
        <v>1597</v>
      </c>
      <c r="D135" s="12" t="s">
        <v>1598</v>
      </c>
      <c r="E135" s="12"/>
      <c r="F135" s="19"/>
      <c r="G135" s="15"/>
      <c r="H135" s="15"/>
      <c r="I135" s="36">
        <f>TRUNC(SUM(I128:I134))</f>
        <v>781</v>
      </c>
      <c r="J135" s="15"/>
      <c r="K135" s="15"/>
      <c r="L135" s="36">
        <f>TRUNC(SUM(L128:L134))</f>
        <v>13136</v>
      </c>
      <c r="M135" s="15"/>
      <c r="N135" s="36">
        <f>TRUNC(SUM(N128:N134))</f>
        <v>0</v>
      </c>
      <c r="O135" s="15" t="str">
        <f t="shared" si="38"/>
        <v/>
      </c>
      <c r="P135" s="15">
        <f t="shared" si="39"/>
        <v>13917</v>
      </c>
      <c r="Q135" s="12"/>
      <c r="AC135" s="2">
        <f>TRUNC(AE135*옵션!$B$36/100,1)</f>
        <v>394</v>
      </c>
      <c r="AD135" s="2">
        <f>TRUNC(SUM(L128:L133))</f>
        <v>13136</v>
      </c>
      <c r="AE135" s="2">
        <f>TRUNC(SUM(AE128:AE134))</f>
        <v>13136</v>
      </c>
    </row>
    <row r="136" spans="1:31" ht="23.25" customHeight="1">
      <c r="D136" s="12"/>
      <c r="E136" s="12"/>
      <c r="F136" s="19"/>
      <c r="G136" s="15"/>
      <c r="H136" s="15"/>
      <c r="I136" s="36"/>
      <c r="J136" s="15"/>
      <c r="K136" s="15"/>
      <c r="L136" s="36"/>
      <c r="M136" s="15"/>
      <c r="N136" s="36"/>
      <c r="O136" s="15"/>
      <c r="P136" s="15"/>
      <c r="Q136" s="12"/>
    </row>
    <row r="137" spans="1:31" ht="23.25" customHeight="1">
      <c r="A137" s="13" t="s">
        <v>1671</v>
      </c>
      <c r="B137" s="13" t="s">
        <v>1623</v>
      </c>
      <c r="C137" s="1" t="s">
        <v>1672</v>
      </c>
      <c r="D137" s="346" t="s">
        <v>1670</v>
      </c>
      <c r="E137" s="348"/>
      <c r="F137" s="19"/>
      <c r="G137" s="15"/>
      <c r="H137" s="15"/>
      <c r="I137" s="36"/>
      <c r="J137" s="15"/>
      <c r="K137" s="15"/>
      <c r="L137" s="36"/>
      <c r="M137" s="15"/>
      <c r="N137" s="36"/>
      <c r="O137" s="15"/>
      <c r="P137" s="15"/>
      <c r="Q137" s="12"/>
    </row>
    <row r="138" spans="1:31" ht="23.25" customHeight="1">
      <c r="A138" s="13" t="s">
        <v>700</v>
      </c>
      <c r="B138" s="13" t="s">
        <v>1191</v>
      </c>
      <c r="C138" s="1" t="s">
        <v>162</v>
      </c>
      <c r="D138" s="12" t="s">
        <v>156</v>
      </c>
      <c r="E138" s="12" t="s">
        <v>163</v>
      </c>
      <c r="F138" s="19" t="s">
        <v>139</v>
      </c>
      <c r="G138" s="15">
        <v>1</v>
      </c>
      <c r="H138" s="15">
        <f>합산자재!H11</f>
        <v>348</v>
      </c>
      <c r="I138" s="36">
        <f>IF(G138*H138&lt;&gt;0, TRUNC(G138*H138, 1), "")</f>
        <v>348</v>
      </c>
      <c r="J138" s="15">
        <v>1</v>
      </c>
      <c r="K138" s="15">
        <f>합산자재!I11</f>
        <v>0</v>
      </c>
      <c r="L138" s="36" t="str">
        <f t="shared" ref="L138:L143" si="40">IF(G138*K138&lt;&gt;0, TRUNC(G138*K138, 1), "")</f>
        <v/>
      </c>
      <c r="M138" s="15">
        <f>합산자재!J11</f>
        <v>0</v>
      </c>
      <c r="N138" s="36" t="str">
        <f t="shared" ref="N138:N143" si="41">IF(G138*M138&lt;&gt;0, TRUNC(G138*M138, 1), "")</f>
        <v/>
      </c>
      <c r="O138" s="15">
        <f t="shared" ref="O138:O144" si="42">IF((H138+K138+M138)=0, "", (H138+K138+M138))</f>
        <v>348</v>
      </c>
      <c r="P138" s="15">
        <f t="shared" ref="P138:P144" si="43">IF(SUM(I138,L138,N138)&lt;&gt;0,SUM(I138,L138,N138),"")</f>
        <v>348</v>
      </c>
      <c r="Q138" s="12"/>
      <c r="R138" s="2" t="s">
        <v>1615</v>
      </c>
      <c r="AA138" s="2">
        <f>I138</f>
        <v>348</v>
      </c>
      <c r="AC138" s="2">
        <f>G138*H138</f>
        <v>348</v>
      </c>
    </row>
    <row r="139" spans="1:31" ht="23.25" customHeight="1">
      <c r="A139" s="13" t="s">
        <v>700</v>
      </c>
      <c r="B139" s="13" t="s">
        <v>1191</v>
      </c>
      <c r="C139" s="1" t="s">
        <v>162</v>
      </c>
      <c r="D139" s="12" t="s">
        <v>156</v>
      </c>
      <c r="E139" s="12" t="s">
        <v>163</v>
      </c>
      <c r="F139" s="19" t="s">
        <v>139</v>
      </c>
      <c r="G139" s="15">
        <v>0.1</v>
      </c>
      <c r="H139" s="15">
        <f>합산자재!H11</f>
        <v>348</v>
      </c>
      <c r="I139" s="36">
        <f>IF(G139*H139&lt;&gt;0, TRUNC(G139*H139, 1), "")</f>
        <v>34.799999999999997</v>
      </c>
      <c r="J139" s="15">
        <v>0.1</v>
      </c>
      <c r="K139" s="15">
        <f>합산자재!I11</f>
        <v>0</v>
      </c>
      <c r="L139" s="36" t="str">
        <f t="shared" si="40"/>
        <v/>
      </c>
      <c r="M139" s="15">
        <f>합산자재!J11</f>
        <v>0</v>
      </c>
      <c r="N139" s="36" t="str">
        <f t="shared" si="41"/>
        <v/>
      </c>
      <c r="O139" s="15">
        <f t="shared" si="42"/>
        <v>348</v>
      </c>
      <c r="P139" s="15">
        <f t="shared" si="43"/>
        <v>34.799999999999997</v>
      </c>
      <c r="Q139" s="12"/>
      <c r="R139" s="2" t="s">
        <v>1615</v>
      </c>
    </row>
    <row r="140" spans="1:31" ht="23.25" customHeight="1">
      <c r="A140" s="13" t="s">
        <v>1616</v>
      </c>
      <c r="B140" s="13" t="s">
        <v>1191</v>
      </c>
      <c r="C140" s="1" t="s">
        <v>1617</v>
      </c>
      <c r="D140" s="12" t="s">
        <v>1612</v>
      </c>
      <c r="E140" s="12" t="s">
        <v>1618</v>
      </c>
      <c r="F140" s="19" t="s">
        <v>567</v>
      </c>
      <c r="G140" s="15">
        <v>1</v>
      </c>
      <c r="H140" s="15">
        <f>TRUNC(AA140*옵션!$B$32/100,1)</f>
        <v>139.19999999999999</v>
      </c>
      <c r="I140" s="36">
        <f>IF(G140*H140&lt;&gt;0, TRUNC(G140*H140, 1), "")</f>
        <v>139.19999999999999</v>
      </c>
      <c r="J140" s="15">
        <v>1</v>
      </c>
      <c r="K140" s="15"/>
      <c r="L140" s="36" t="str">
        <f t="shared" si="40"/>
        <v/>
      </c>
      <c r="M140" s="15"/>
      <c r="N140" s="36" t="str">
        <f t="shared" si="41"/>
        <v/>
      </c>
      <c r="O140" s="15">
        <f t="shared" si="42"/>
        <v>139.19999999999999</v>
      </c>
      <c r="P140" s="15">
        <f t="shared" si="43"/>
        <v>139.19999999999999</v>
      </c>
      <c r="Q140" s="12"/>
      <c r="AA140" s="2">
        <f>TRUNC(SUM(AA137:AA139))</f>
        <v>348</v>
      </c>
    </row>
    <row r="141" spans="1:31" ht="23.25" customHeight="1">
      <c r="A141" s="13" t="s">
        <v>1605</v>
      </c>
      <c r="B141" s="13" t="s">
        <v>1191</v>
      </c>
      <c r="C141" s="1" t="s">
        <v>1606</v>
      </c>
      <c r="D141" s="12" t="s">
        <v>1607</v>
      </c>
      <c r="E141" s="12" t="s">
        <v>1608</v>
      </c>
      <c r="F141" s="19" t="s">
        <v>567</v>
      </c>
      <c r="G141" s="15">
        <v>1</v>
      </c>
      <c r="H141" s="15">
        <f>IF(TRUNC((AD141+AC141)/$AD$3,1)*$AD$3-AD141 &lt;0, AC141, TRUNC((AD141+AC141)/$AD$3,1)*$AD$3-AD141)</f>
        <v>6.8999999999999773</v>
      </c>
      <c r="I141" s="36">
        <f>H141</f>
        <v>6.8999999999999773</v>
      </c>
      <c r="J141" s="15">
        <v>1</v>
      </c>
      <c r="K141" s="15"/>
      <c r="L141" s="36" t="str">
        <f t="shared" si="40"/>
        <v/>
      </c>
      <c r="M141" s="15"/>
      <c r="N141" s="36" t="str">
        <f t="shared" si="41"/>
        <v/>
      </c>
      <c r="O141" s="15">
        <f t="shared" si="42"/>
        <v>6.8999999999999773</v>
      </c>
      <c r="P141" s="15">
        <f t="shared" si="43"/>
        <v>6.8999999999999773</v>
      </c>
      <c r="Q141" s="12"/>
      <c r="AC141" s="2">
        <f>TRUNC(TRUNC(SUM(AC137:AC140))*옵션!$B$33/100,1)</f>
        <v>6.9</v>
      </c>
      <c r="AD141" s="2">
        <f>TRUNC(SUM(I137:I140))+TRUNC(SUM(N137:N140))</f>
        <v>522</v>
      </c>
    </row>
    <row r="142" spans="1:31" ht="23.25" customHeight="1">
      <c r="A142" s="13" t="s">
        <v>905</v>
      </c>
      <c r="B142" s="13" t="s">
        <v>1191</v>
      </c>
      <c r="C142" s="1" t="s">
        <v>670</v>
      </c>
      <c r="D142" s="12" t="s">
        <v>671</v>
      </c>
      <c r="E142" s="12" t="s">
        <v>672</v>
      </c>
      <c r="F142" s="19" t="s">
        <v>610</v>
      </c>
      <c r="G142" s="15">
        <f>일위노임!G69</f>
        <v>6.4000000000000001E-2</v>
      </c>
      <c r="H142" s="15">
        <f>합산자재!H210</f>
        <v>0</v>
      </c>
      <c r="I142" s="36" t="str">
        <f>IF(G142*H142&lt;&gt;0, TRUNC(G142*H142, 1), "")</f>
        <v/>
      </c>
      <c r="J142" s="15">
        <v>6.4000000000000001E-2</v>
      </c>
      <c r="K142" s="15">
        <f>합산자재!I210</f>
        <v>273676</v>
      </c>
      <c r="L142" s="36">
        <f t="shared" si="40"/>
        <v>17515.2</v>
      </c>
      <c r="M142" s="15">
        <f>합산자재!J210</f>
        <v>0</v>
      </c>
      <c r="N142" s="36" t="str">
        <f t="shared" si="41"/>
        <v/>
      </c>
      <c r="O142" s="15">
        <f t="shared" si="42"/>
        <v>273676</v>
      </c>
      <c r="P142" s="15">
        <f t="shared" si="43"/>
        <v>17515.2</v>
      </c>
      <c r="Q142" s="12"/>
      <c r="AE142" s="2">
        <f>L142</f>
        <v>17515.2</v>
      </c>
    </row>
    <row r="143" spans="1:31" ht="23.25" customHeight="1">
      <c r="A143" s="13" t="s">
        <v>1601</v>
      </c>
      <c r="B143" s="13" t="s">
        <v>1191</v>
      </c>
      <c r="C143" s="1" t="s">
        <v>1602</v>
      </c>
      <c r="D143" s="12" t="s">
        <v>1603</v>
      </c>
      <c r="E143" s="12" t="s">
        <v>1604</v>
      </c>
      <c r="F143" s="19" t="s">
        <v>567</v>
      </c>
      <c r="G143" s="15">
        <v>1</v>
      </c>
      <c r="H143" s="15">
        <f>IF(TRUNC((AD144+AC144)/$AE$3,1)*$AE$3-AD144 &lt;0, AC144, TRUNC((AD144+AC144)/$AE$3,1)*$AE$3-AD144)</f>
        <v>525.40000000000146</v>
      </c>
      <c r="I143" s="36">
        <f>H143</f>
        <v>525.40000000000146</v>
      </c>
      <c r="J143" s="15">
        <v>1</v>
      </c>
      <c r="K143" s="15"/>
      <c r="L143" s="36" t="str">
        <f t="shared" si="40"/>
        <v/>
      </c>
      <c r="M143" s="15"/>
      <c r="N143" s="36" t="str">
        <f t="shared" si="41"/>
        <v/>
      </c>
      <c r="O143" s="15">
        <f t="shared" si="42"/>
        <v>525.40000000000146</v>
      </c>
      <c r="P143" s="15">
        <f t="shared" si="43"/>
        <v>525.40000000000146</v>
      </c>
      <c r="Q143" s="12"/>
    </row>
    <row r="144" spans="1:31" ht="23.25" customHeight="1">
      <c r="B144" s="13" t="s">
        <v>1597</v>
      </c>
      <c r="D144" s="12" t="s">
        <v>1598</v>
      </c>
      <c r="E144" s="12"/>
      <c r="F144" s="19"/>
      <c r="G144" s="15"/>
      <c r="H144" s="15"/>
      <c r="I144" s="36">
        <f>TRUNC(SUM(I137:I143))</f>
        <v>1054</v>
      </c>
      <c r="J144" s="15"/>
      <c r="K144" s="15"/>
      <c r="L144" s="36">
        <f>TRUNC(SUM(L137:L143))</f>
        <v>17515</v>
      </c>
      <c r="M144" s="15"/>
      <c r="N144" s="36">
        <f>TRUNC(SUM(N137:N143))</f>
        <v>0</v>
      </c>
      <c r="O144" s="15" t="str">
        <f t="shared" si="42"/>
        <v/>
      </c>
      <c r="P144" s="15">
        <f t="shared" si="43"/>
        <v>18569</v>
      </c>
      <c r="Q144" s="12"/>
      <c r="AC144" s="2">
        <f>TRUNC(AE144*옵션!$B$36/100,1)</f>
        <v>525.4</v>
      </c>
      <c r="AD144" s="2">
        <f>TRUNC(SUM(L137:L142))</f>
        <v>17515</v>
      </c>
      <c r="AE144" s="2">
        <f>TRUNC(SUM(AE137:AE143))</f>
        <v>17515</v>
      </c>
    </row>
    <row r="145" spans="1:31" ht="23.25" customHeight="1">
      <c r="D145" s="12"/>
      <c r="E145" s="12"/>
      <c r="F145" s="19"/>
      <c r="G145" s="15"/>
      <c r="H145" s="15"/>
      <c r="I145" s="36"/>
      <c r="J145" s="15"/>
      <c r="K145" s="15"/>
      <c r="L145" s="36"/>
      <c r="M145" s="15"/>
      <c r="N145" s="36"/>
      <c r="O145" s="15"/>
      <c r="P145" s="15"/>
      <c r="Q145" s="12"/>
    </row>
    <row r="146" spans="1:31" ht="23.25" customHeight="1">
      <c r="A146" s="13" t="s">
        <v>1674</v>
      </c>
      <c r="B146" s="13" t="s">
        <v>1623</v>
      </c>
      <c r="C146" s="1" t="s">
        <v>1675</v>
      </c>
      <c r="D146" s="346" t="s">
        <v>1673</v>
      </c>
      <c r="E146" s="348"/>
      <c r="F146" s="19"/>
      <c r="G146" s="15"/>
      <c r="H146" s="15"/>
      <c r="I146" s="36"/>
      <c r="J146" s="15"/>
      <c r="K146" s="15"/>
      <c r="L146" s="36"/>
      <c r="M146" s="15"/>
      <c r="N146" s="36"/>
      <c r="O146" s="15"/>
      <c r="P146" s="15"/>
      <c r="Q146" s="12"/>
    </row>
    <row r="147" spans="1:31" ht="23.25" customHeight="1">
      <c r="A147" s="13" t="s">
        <v>701</v>
      </c>
      <c r="B147" s="13" t="s">
        <v>1194</v>
      </c>
      <c r="C147" s="1" t="s">
        <v>164</v>
      </c>
      <c r="D147" s="12" t="s">
        <v>165</v>
      </c>
      <c r="E147" s="12" t="s">
        <v>166</v>
      </c>
      <c r="F147" s="19" t="s">
        <v>139</v>
      </c>
      <c r="G147" s="15">
        <v>1</v>
      </c>
      <c r="H147" s="15">
        <f>합산자재!H12</f>
        <v>342</v>
      </c>
      <c r="I147" s="36">
        <f>IF(G147*H147&lt;&gt;0, TRUNC(G147*H147, 1), "")</f>
        <v>342</v>
      </c>
      <c r="J147" s="15">
        <v>1</v>
      </c>
      <c r="K147" s="15">
        <f>합산자재!I12</f>
        <v>0</v>
      </c>
      <c r="L147" s="36" t="str">
        <f t="shared" ref="L147:L153" si="44">IF(G147*K147&lt;&gt;0, TRUNC(G147*K147, 1), "")</f>
        <v/>
      </c>
      <c r="M147" s="15">
        <f>합산자재!J12</f>
        <v>0</v>
      </c>
      <c r="N147" s="36" t="str">
        <f t="shared" ref="N147:N153" si="45">IF(G147*M147&lt;&gt;0, TRUNC(G147*M147, 1), "")</f>
        <v/>
      </c>
      <c r="O147" s="15">
        <f t="shared" ref="O147:O154" si="46">IF((H147+K147+M147)=0, "", (H147+K147+M147))</f>
        <v>342</v>
      </c>
      <c r="P147" s="15">
        <f t="shared" ref="P147:P154" si="47">IF(SUM(I147,L147,N147)&lt;&gt;0,SUM(I147,L147,N147),"")</f>
        <v>342</v>
      </c>
      <c r="Q147" s="12"/>
      <c r="R147" s="2" t="s">
        <v>1619</v>
      </c>
      <c r="AB147" s="2">
        <f>I147</f>
        <v>342</v>
      </c>
      <c r="AC147" s="2">
        <f>G147*H147</f>
        <v>342</v>
      </c>
    </row>
    <row r="148" spans="1:31" ht="23.25" customHeight="1">
      <c r="A148" s="13" t="s">
        <v>701</v>
      </c>
      <c r="B148" s="13" t="s">
        <v>1194</v>
      </c>
      <c r="C148" s="1" t="s">
        <v>164</v>
      </c>
      <c r="D148" s="12" t="s">
        <v>165</v>
      </c>
      <c r="E148" s="12" t="s">
        <v>166</v>
      </c>
      <c r="F148" s="19" t="s">
        <v>139</v>
      </c>
      <c r="G148" s="15">
        <v>0.03</v>
      </c>
      <c r="H148" s="15">
        <f>합산자재!H12</f>
        <v>342</v>
      </c>
      <c r="I148" s="36">
        <f>IF(G148*H148&lt;&gt;0, TRUNC(G148*H148, 1), "")</f>
        <v>10.199999999999999</v>
      </c>
      <c r="J148" s="15">
        <v>0.03</v>
      </c>
      <c r="K148" s="15">
        <f>합산자재!I12</f>
        <v>0</v>
      </c>
      <c r="L148" s="36" t="str">
        <f t="shared" si="44"/>
        <v/>
      </c>
      <c r="M148" s="15">
        <f>합산자재!J12</f>
        <v>0</v>
      </c>
      <c r="N148" s="36" t="str">
        <f t="shared" si="45"/>
        <v/>
      </c>
      <c r="O148" s="15">
        <f t="shared" si="46"/>
        <v>342</v>
      </c>
      <c r="P148" s="15">
        <f t="shared" si="47"/>
        <v>10.199999999999999</v>
      </c>
      <c r="Q148" s="12"/>
      <c r="R148" s="2" t="s">
        <v>1619</v>
      </c>
    </row>
    <row r="149" spans="1:31" ht="23.25" customHeight="1">
      <c r="A149" s="13" t="s">
        <v>1610</v>
      </c>
      <c r="B149" s="13" t="s">
        <v>1194</v>
      </c>
      <c r="C149" s="1" t="s">
        <v>1611</v>
      </c>
      <c r="D149" s="12" t="s">
        <v>1612</v>
      </c>
      <c r="E149" s="12" t="s">
        <v>1613</v>
      </c>
      <c r="F149" s="19" t="s">
        <v>567</v>
      </c>
      <c r="G149" s="15">
        <v>1</v>
      </c>
      <c r="H149" s="15">
        <f>TRUNC(AB149*옵션!$B$31/100,1)</f>
        <v>51.3</v>
      </c>
      <c r="I149" s="36">
        <f>IF(G149*H149&lt;&gt;0, TRUNC(G149*H149, 1), "")</f>
        <v>51.3</v>
      </c>
      <c r="J149" s="15">
        <v>1</v>
      </c>
      <c r="K149" s="15"/>
      <c r="L149" s="36" t="str">
        <f t="shared" si="44"/>
        <v/>
      </c>
      <c r="M149" s="15"/>
      <c r="N149" s="36" t="str">
        <f t="shared" si="45"/>
        <v/>
      </c>
      <c r="O149" s="15">
        <f t="shared" si="46"/>
        <v>51.3</v>
      </c>
      <c r="P149" s="15">
        <f t="shared" si="47"/>
        <v>51.3</v>
      </c>
      <c r="Q149" s="12"/>
      <c r="AB149" s="2">
        <f>TRUNC(SUM(AB146:AB148))</f>
        <v>342</v>
      </c>
    </row>
    <row r="150" spans="1:31" ht="23.25" customHeight="1">
      <c r="A150" s="13" t="s">
        <v>1605</v>
      </c>
      <c r="B150" s="13" t="s">
        <v>1194</v>
      </c>
      <c r="C150" s="1" t="s">
        <v>1606</v>
      </c>
      <c r="D150" s="12" t="s">
        <v>1607</v>
      </c>
      <c r="E150" s="12" t="s">
        <v>1608</v>
      </c>
      <c r="F150" s="19" t="s">
        <v>567</v>
      </c>
      <c r="G150" s="15">
        <v>1</v>
      </c>
      <c r="H150" s="15">
        <f>IF(TRUNC((AD150+AC150)/$AD$3,1)*$AD$3-AD150 &lt;0, AC150, TRUNC((AD150+AC150)/$AD$3,1)*$AD$3-AD150)</f>
        <v>6.8000000000000114</v>
      </c>
      <c r="I150" s="36">
        <f>H150</f>
        <v>6.8000000000000114</v>
      </c>
      <c r="J150" s="15">
        <v>1</v>
      </c>
      <c r="K150" s="15"/>
      <c r="L150" s="36" t="str">
        <f t="shared" si="44"/>
        <v/>
      </c>
      <c r="M150" s="15"/>
      <c r="N150" s="36" t="str">
        <f t="shared" si="45"/>
        <v/>
      </c>
      <c r="O150" s="15">
        <f t="shared" si="46"/>
        <v>6.8000000000000114</v>
      </c>
      <c r="P150" s="15">
        <f t="shared" si="47"/>
        <v>6.8000000000000114</v>
      </c>
      <c r="Q150" s="12"/>
      <c r="AC150" s="2">
        <f>TRUNC(TRUNC(SUM(AC146:AC149))*옵션!$B$33/100,1)</f>
        <v>6.8</v>
      </c>
      <c r="AD150" s="2">
        <f>TRUNC(SUM(I146:I149))+TRUNC(SUM(N146:N149))</f>
        <v>403</v>
      </c>
    </row>
    <row r="151" spans="1:31" ht="23.25" customHeight="1">
      <c r="A151" s="13" t="s">
        <v>908</v>
      </c>
      <c r="B151" s="13" t="s">
        <v>1194</v>
      </c>
      <c r="C151" s="1" t="s">
        <v>677</v>
      </c>
      <c r="D151" s="12" t="s">
        <v>671</v>
      </c>
      <c r="E151" s="12" t="s">
        <v>678</v>
      </c>
      <c r="F151" s="19" t="s">
        <v>610</v>
      </c>
      <c r="G151" s="15">
        <f>일위노임!G73</f>
        <v>8.9999999999999993E-3</v>
      </c>
      <c r="H151" s="15">
        <f>합산자재!H213</f>
        <v>0</v>
      </c>
      <c r="I151" s="36" t="str">
        <f>IF(G151*H151&lt;&gt;0, TRUNC(G151*H151, 1), "")</f>
        <v/>
      </c>
      <c r="J151" s="15">
        <v>8.9999999999999993E-3</v>
      </c>
      <c r="K151" s="15">
        <f>합산자재!I213</f>
        <v>414968</v>
      </c>
      <c r="L151" s="36">
        <f t="shared" si="44"/>
        <v>3734.7</v>
      </c>
      <c r="M151" s="15">
        <f>합산자재!J213</f>
        <v>0</v>
      </c>
      <c r="N151" s="36" t="str">
        <f t="shared" si="45"/>
        <v/>
      </c>
      <c r="O151" s="15">
        <f t="shared" si="46"/>
        <v>414968</v>
      </c>
      <c r="P151" s="15">
        <f t="shared" si="47"/>
        <v>3734.7</v>
      </c>
      <c r="Q151" s="12"/>
      <c r="AE151" s="2">
        <f>L151</f>
        <v>3734.7</v>
      </c>
    </row>
    <row r="152" spans="1:31" ht="23.25" customHeight="1">
      <c r="A152" s="13" t="s">
        <v>911</v>
      </c>
      <c r="B152" s="13" t="s">
        <v>1194</v>
      </c>
      <c r="C152" s="1" t="s">
        <v>683</v>
      </c>
      <c r="D152" s="12" t="s">
        <v>671</v>
      </c>
      <c r="E152" s="12" t="s">
        <v>684</v>
      </c>
      <c r="F152" s="19" t="s">
        <v>610</v>
      </c>
      <c r="G152" s="15">
        <f>일위노임!G74</f>
        <v>2.1000000000000001E-2</v>
      </c>
      <c r="H152" s="15">
        <f>합산자재!H216</f>
        <v>0</v>
      </c>
      <c r="I152" s="36" t="str">
        <f>IF(G152*H152&lt;&gt;0, TRUNC(G152*H152, 1), "")</f>
        <v/>
      </c>
      <c r="J152" s="15">
        <v>2.1000000000000001E-2</v>
      </c>
      <c r="K152" s="15">
        <f>합산자재!I216</f>
        <v>172068</v>
      </c>
      <c r="L152" s="36">
        <f t="shared" si="44"/>
        <v>3613.4</v>
      </c>
      <c r="M152" s="15">
        <f>합산자재!J216</f>
        <v>0</v>
      </c>
      <c r="N152" s="36" t="str">
        <f t="shared" si="45"/>
        <v/>
      </c>
      <c r="O152" s="15">
        <f t="shared" si="46"/>
        <v>172068</v>
      </c>
      <c r="P152" s="15">
        <f t="shared" si="47"/>
        <v>3613.4</v>
      </c>
      <c r="Q152" s="12"/>
      <c r="AE152" s="2">
        <f>L152</f>
        <v>3613.4</v>
      </c>
    </row>
    <row r="153" spans="1:31" ht="23.25" customHeight="1">
      <c r="A153" s="13" t="s">
        <v>1601</v>
      </c>
      <c r="B153" s="13" t="s">
        <v>1194</v>
      </c>
      <c r="C153" s="1" t="s">
        <v>1602</v>
      </c>
      <c r="D153" s="12" t="s">
        <v>1603</v>
      </c>
      <c r="E153" s="12" t="s">
        <v>1604</v>
      </c>
      <c r="F153" s="19" t="s">
        <v>567</v>
      </c>
      <c r="G153" s="15">
        <v>1</v>
      </c>
      <c r="H153" s="15">
        <f>IF(TRUNC((AD154+AC154)/$AE$3,1)*$AE$3-AD154 &lt;0, AC154, TRUNC((AD154+AC154)/$AE$3,1)*$AE$3-AD154)</f>
        <v>220.39999999999964</v>
      </c>
      <c r="I153" s="36">
        <f>H153</f>
        <v>220.39999999999964</v>
      </c>
      <c r="J153" s="15">
        <v>1</v>
      </c>
      <c r="K153" s="15"/>
      <c r="L153" s="36" t="str">
        <f t="shared" si="44"/>
        <v/>
      </c>
      <c r="M153" s="15"/>
      <c r="N153" s="36" t="str">
        <f t="shared" si="45"/>
        <v/>
      </c>
      <c r="O153" s="15">
        <f t="shared" si="46"/>
        <v>220.39999999999964</v>
      </c>
      <c r="P153" s="15">
        <f t="shared" si="47"/>
        <v>220.39999999999964</v>
      </c>
      <c r="Q153" s="12"/>
    </row>
    <row r="154" spans="1:31" ht="23.25" customHeight="1">
      <c r="B154" s="13" t="s">
        <v>1597</v>
      </c>
      <c r="D154" s="12" t="s">
        <v>1598</v>
      </c>
      <c r="E154" s="12"/>
      <c r="F154" s="19"/>
      <c r="G154" s="15"/>
      <c r="H154" s="15"/>
      <c r="I154" s="36">
        <f>TRUNC(SUM(I146:I153))</f>
        <v>630</v>
      </c>
      <c r="J154" s="15"/>
      <c r="K154" s="15"/>
      <c r="L154" s="36">
        <f>TRUNC(SUM(L146:L153))</f>
        <v>7348</v>
      </c>
      <c r="M154" s="15"/>
      <c r="N154" s="36">
        <f>TRUNC(SUM(N146:N153))</f>
        <v>0</v>
      </c>
      <c r="O154" s="15" t="str">
        <f t="shared" si="46"/>
        <v/>
      </c>
      <c r="P154" s="15">
        <f t="shared" si="47"/>
        <v>7978</v>
      </c>
      <c r="Q154" s="12"/>
      <c r="AC154" s="2">
        <f>TRUNC(AE154*옵션!$B$36/100,1)</f>
        <v>220.4</v>
      </c>
      <c r="AD154" s="2">
        <f>TRUNC(SUM(L146:L152))</f>
        <v>7348</v>
      </c>
      <c r="AE154" s="2">
        <f>TRUNC(SUM(AE146:AE153))</f>
        <v>7348</v>
      </c>
    </row>
    <row r="155" spans="1:31" ht="23.25" customHeight="1">
      <c r="D155" s="12"/>
      <c r="E155" s="12"/>
      <c r="F155" s="19"/>
      <c r="G155" s="15"/>
      <c r="H155" s="15"/>
      <c r="I155" s="36"/>
      <c r="J155" s="15"/>
      <c r="K155" s="15"/>
      <c r="L155" s="36"/>
      <c r="M155" s="15"/>
      <c r="N155" s="36"/>
      <c r="O155" s="15"/>
      <c r="P155" s="15"/>
      <c r="Q155" s="12"/>
    </row>
    <row r="156" spans="1:31" ht="23.25" customHeight="1">
      <c r="A156" s="13" t="s">
        <v>1677</v>
      </c>
      <c r="B156" s="13" t="s">
        <v>1623</v>
      </c>
      <c r="C156" s="1" t="s">
        <v>1678</v>
      </c>
      <c r="D156" s="346" t="s">
        <v>1676</v>
      </c>
      <c r="E156" s="348"/>
      <c r="F156" s="19"/>
      <c r="G156" s="15"/>
      <c r="H156" s="15"/>
      <c r="I156" s="36"/>
      <c r="J156" s="15"/>
      <c r="K156" s="15"/>
      <c r="L156" s="36"/>
      <c r="M156" s="15"/>
      <c r="N156" s="36"/>
      <c r="O156" s="15"/>
      <c r="P156" s="15"/>
      <c r="Q156" s="12"/>
    </row>
    <row r="157" spans="1:31" ht="23.25" customHeight="1">
      <c r="A157" s="13" t="s">
        <v>702</v>
      </c>
      <c r="B157" s="13" t="s">
        <v>1198</v>
      </c>
      <c r="C157" s="1" t="s">
        <v>168</v>
      </c>
      <c r="D157" s="12" t="s">
        <v>165</v>
      </c>
      <c r="E157" s="12" t="s">
        <v>169</v>
      </c>
      <c r="F157" s="19" t="s">
        <v>139</v>
      </c>
      <c r="G157" s="15">
        <v>1</v>
      </c>
      <c r="H157" s="15">
        <f>합산자재!H13</f>
        <v>522</v>
      </c>
      <c r="I157" s="36">
        <f>IF(G157*H157&lt;&gt;0, TRUNC(G157*H157, 1), "")</f>
        <v>522</v>
      </c>
      <c r="J157" s="15">
        <v>1</v>
      </c>
      <c r="K157" s="15">
        <f>합산자재!I13</f>
        <v>0</v>
      </c>
      <c r="L157" s="36" t="str">
        <f t="shared" ref="L157:L163" si="48">IF(G157*K157&lt;&gt;0, TRUNC(G157*K157, 1), "")</f>
        <v/>
      </c>
      <c r="M157" s="15">
        <f>합산자재!J13</f>
        <v>0</v>
      </c>
      <c r="N157" s="36" t="str">
        <f t="shared" ref="N157:N163" si="49">IF(G157*M157&lt;&gt;0, TRUNC(G157*M157, 1), "")</f>
        <v/>
      </c>
      <c r="O157" s="15">
        <f t="shared" ref="O157:O164" si="50">IF((H157+K157+M157)=0, "", (H157+K157+M157))</f>
        <v>522</v>
      </c>
      <c r="P157" s="15">
        <f t="shared" ref="P157:P164" si="51">IF(SUM(I157,L157,N157)&lt;&gt;0,SUM(I157,L157,N157),"")</f>
        <v>522</v>
      </c>
      <c r="Q157" s="12"/>
      <c r="R157" s="2" t="s">
        <v>1619</v>
      </c>
      <c r="AB157" s="2">
        <f>I157</f>
        <v>522</v>
      </c>
      <c r="AC157" s="2">
        <f>G157*H157</f>
        <v>522</v>
      </c>
    </row>
    <row r="158" spans="1:31" ht="23.25" customHeight="1">
      <c r="A158" s="13" t="s">
        <v>702</v>
      </c>
      <c r="B158" s="13" t="s">
        <v>1198</v>
      </c>
      <c r="C158" s="1" t="s">
        <v>168</v>
      </c>
      <c r="D158" s="12" t="s">
        <v>165</v>
      </c>
      <c r="E158" s="12" t="s">
        <v>169</v>
      </c>
      <c r="F158" s="19" t="s">
        <v>139</v>
      </c>
      <c r="G158" s="15">
        <v>0.03</v>
      </c>
      <c r="H158" s="15">
        <f>합산자재!H13</f>
        <v>522</v>
      </c>
      <c r="I158" s="36">
        <f>IF(G158*H158&lt;&gt;0, TRUNC(G158*H158, 1), "")</f>
        <v>15.6</v>
      </c>
      <c r="J158" s="15">
        <v>0.03</v>
      </c>
      <c r="K158" s="15">
        <f>합산자재!I13</f>
        <v>0</v>
      </c>
      <c r="L158" s="36" t="str">
        <f t="shared" si="48"/>
        <v/>
      </c>
      <c r="M158" s="15">
        <f>합산자재!J13</f>
        <v>0</v>
      </c>
      <c r="N158" s="36" t="str">
        <f t="shared" si="49"/>
        <v/>
      </c>
      <c r="O158" s="15">
        <f t="shared" si="50"/>
        <v>522</v>
      </c>
      <c r="P158" s="15">
        <f t="shared" si="51"/>
        <v>15.6</v>
      </c>
      <c r="Q158" s="12"/>
      <c r="R158" s="2" t="s">
        <v>1619</v>
      </c>
    </row>
    <row r="159" spans="1:31" ht="23.25" customHeight="1">
      <c r="A159" s="13" t="s">
        <v>1610</v>
      </c>
      <c r="B159" s="13" t="s">
        <v>1198</v>
      </c>
      <c r="C159" s="1" t="s">
        <v>1611</v>
      </c>
      <c r="D159" s="12" t="s">
        <v>1612</v>
      </c>
      <c r="E159" s="12" t="s">
        <v>1613</v>
      </c>
      <c r="F159" s="19" t="s">
        <v>567</v>
      </c>
      <c r="G159" s="15">
        <v>1</v>
      </c>
      <c r="H159" s="15">
        <f>TRUNC(AB159*옵션!$B$31/100,1)</f>
        <v>78.3</v>
      </c>
      <c r="I159" s="36">
        <f>IF(G159*H159&lt;&gt;0, TRUNC(G159*H159, 1), "")</f>
        <v>78.3</v>
      </c>
      <c r="J159" s="15">
        <v>1</v>
      </c>
      <c r="K159" s="15"/>
      <c r="L159" s="36" t="str">
        <f t="shared" si="48"/>
        <v/>
      </c>
      <c r="M159" s="15"/>
      <c r="N159" s="36" t="str">
        <f t="shared" si="49"/>
        <v/>
      </c>
      <c r="O159" s="15">
        <f t="shared" si="50"/>
        <v>78.3</v>
      </c>
      <c r="P159" s="15">
        <f t="shared" si="51"/>
        <v>78.3</v>
      </c>
      <c r="Q159" s="12"/>
      <c r="AB159" s="2">
        <f>TRUNC(SUM(AB156:AB158))</f>
        <v>522</v>
      </c>
    </row>
    <row r="160" spans="1:31" ht="23.25" customHeight="1">
      <c r="A160" s="13" t="s">
        <v>1605</v>
      </c>
      <c r="B160" s="13" t="s">
        <v>1198</v>
      </c>
      <c r="C160" s="1" t="s">
        <v>1606</v>
      </c>
      <c r="D160" s="12" t="s">
        <v>1607</v>
      </c>
      <c r="E160" s="12" t="s">
        <v>1608</v>
      </c>
      <c r="F160" s="19" t="s">
        <v>567</v>
      </c>
      <c r="G160" s="15">
        <v>1</v>
      </c>
      <c r="H160" s="15">
        <f>IF(TRUNC((AD160+AC160)/$AD$3,1)*$AD$3-AD160 &lt;0, AC160, TRUNC((AD160+AC160)/$AD$3,1)*$AD$3-AD160)</f>
        <v>10.399999999999977</v>
      </c>
      <c r="I160" s="36">
        <f>H160</f>
        <v>10.399999999999977</v>
      </c>
      <c r="J160" s="15">
        <v>1</v>
      </c>
      <c r="K160" s="15"/>
      <c r="L160" s="36" t="str">
        <f t="shared" si="48"/>
        <v/>
      </c>
      <c r="M160" s="15"/>
      <c r="N160" s="36" t="str">
        <f t="shared" si="49"/>
        <v/>
      </c>
      <c r="O160" s="15">
        <f t="shared" si="50"/>
        <v>10.399999999999977</v>
      </c>
      <c r="P160" s="15">
        <f t="shared" si="51"/>
        <v>10.399999999999977</v>
      </c>
      <c r="Q160" s="12"/>
      <c r="AC160" s="2">
        <f>TRUNC(TRUNC(SUM(AC156:AC159))*옵션!$B$33/100,1)</f>
        <v>10.4</v>
      </c>
      <c r="AD160" s="2">
        <f>TRUNC(SUM(I156:I159))+TRUNC(SUM(N156:N159))</f>
        <v>615</v>
      </c>
    </row>
    <row r="161" spans="1:31" ht="23.25" customHeight="1">
      <c r="A161" s="13" t="s">
        <v>908</v>
      </c>
      <c r="B161" s="13" t="s">
        <v>1198</v>
      </c>
      <c r="C161" s="1" t="s">
        <v>677</v>
      </c>
      <c r="D161" s="12" t="s">
        <v>671</v>
      </c>
      <c r="E161" s="12" t="s">
        <v>678</v>
      </c>
      <c r="F161" s="19" t="s">
        <v>610</v>
      </c>
      <c r="G161" s="15">
        <f>일위노임!G78</f>
        <v>1.0500000000000001E-2</v>
      </c>
      <c r="H161" s="15">
        <f>합산자재!H213</f>
        <v>0</v>
      </c>
      <c r="I161" s="36" t="str">
        <f>IF(G161*H161&lt;&gt;0, TRUNC(G161*H161, 1), "")</f>
        <v/>
      </c>
      <c r="J161" s="15">
        <v>1.0500000000000001E-2</v>
      </c>
      <c r="K161" s="15">
        <f>합산자재!I213</f>
        <v>414968</v>
      </c>
      <c r="L161" s="36">
        <f t="shared" si="48"/>
        <v>4357.1000000000004</v>
      </c>
      <c r="M161" s="15">
        <f>합산자재!J213</f>
        <v>0</v>
      </c>
      <c r="N161" s="36" t="str">
        <f t="shared" si="49"/>
        <v/>
      </c>
      <c r="O161" s="15">
        <f t="shared" si="50"/>
        <v>414968</v>
      </c>
      <c r="P161" s="15">
        <f t="shared" si="51"/>
        <v>4357.1000000000004</v>
      </c>
      <c r="Q161" s="12"/>
      <c r="AE161" s="2">
        <f>L161</f>
        <v>4357.1000000000004</v>
      </c>
    </row>
    <row r="162" spans="1:31" ht="23.25" customHeight="1">
      <c r="A162" s="13" t="s">
        <v>911</v>
      </c>
      <c r="B162" s="13" t="s">
        <v>1198</v>
      </c>
      <c r="C162" s="1" t="s">
        <v>683</v>
      </c>
      <c r="D162" s="12" t="s">
        <v>671</v>
      </c>
      <c r="E162" s="12" t="s">
        <v>684</v>
      </c>
      <c r="F162" s="19" t="s">
        <v>610</v>
      </c>
      <c r="G162" s="15">
        <f>일위노임!G79</f>
        <v>2.7E-2</v>
      </c>
      <c r="H162" s="15">
        <f>합산자재!H216</f>
        <v>0</v>
      </c>
      <c r="I162" s="36" t="str">
        <f>IF(G162*H162&lt;&gt;0, TRUNC(G162*H162, 1), "")</f>
        <v/>
      </c>
      <c r="J162" s="15">
        <v>2.7E-2</v>
      </c>
      <c r="K162" s="15">
        <f>합산자재!I216</f>
        <v>172068</v>
      </c>
      <c r="L162" s="36">
        <f t="shared" si="48"/>
        <v>4645.8</v>
      </c>
      <c r="M162" s="15">
        <f>합산자재!J216</f>
        <v>0</v>
      </c>
      <c r="N162" s="36" t="str">
        <f t="shared" si="49"/>
        <v/>
      </c>
      <c r="O162" s="15">
        <f t="shared" si="50"/>
        <v>172068</v>
      </c>
      <c r="P162" s="15">
        <f t="shared" si="51"/>
        <v>4645.8</v>
      </c>
      <c r="Q162" s="12"/>
      <c r="AE162" s="2">
        <f>L162</f>
        <v>4645.8</v>
      </c>
    </row>
    <row r="163" spans="1:31" ht="23.25" customHeight="1">
      <c r="A163" s="13" t="s">
        <v>1601</v>
      </c>
      <c r="B163" s="13" t="s">
        <v>1198</v>
      </c>
      <c r="C163" s="1" t="s">
        <v>1602</v>
      </c>
      <c r="D163" s="12" t="s">
        <v>1603</v>
      </c>
      <c r="E163" s="12" t="s">
        <v>1604</v>
      </c>
      <c r="F163" s="19" t="s">
        <v>567</v>
      </c>
      <c r="G163" s="15">
        <v>1</v>
      </c>
      <c r="H163" s="15">
        <f>IF(TRUNC((AD164+AC164)/$AE$3,1)*$AE$3-AD164 &lt;0, AC164, TRUNC((AD164+AC164)/$AE$3,1)*$AE$3-AD164)</f>
        <v>270</v>
      </c>
      <c r="I163" s="36">
        <f>H163</f>
        <v>270</v>
      </c>
      <c r="J163" s="15">
        <v>1</v>
      </c>
      <c r="K163" s="15"/>
      <c r="L163" s="36" t="str">
        <f t="shared" si="48"/>
        <v/>
      </c>
      <c r="M163" s="15"/>
      <c r="N163" s="36" t="str">
        <f t="shared" si="49"/>
        <v/>
      </c>
      <c r="O163" s="15">
        <f t="shared" si="50"/>
        <v>270</v>
      </c>
      <c r="P163" s="15">
        <f t="shared" si="51"/>
        <v>270</v>
      </c>
      <c r="Q163" s="12"/>
    </row>
    <row r="164" spans="1:31" ht="23.25" customHeight="1">
      <c r="B164" s="13" t="s">
        <v>1597</v>
      </c>
      <c r="D164" s="12" t="s">
        <v>1598</v>
      </c>
      <c r="E164" s="12"/>
      <c r="F164" s="19"/>
      <c r="G164" s="15"/>
      <c r="H164" s="15"/>
      <c r="I164" s="36">
        <f>TRUNC(SUM(I156:I163))</f>
        <v>896</v>
      </c>
      <c r="J164" s="15"/>
      <c r="K164" s="15"/>
      <c r="L164" s="36">
        <f>TRUNC(SUM(L156:L163))</f>
        <v>9002</v>
      </c>
      <c r="M164" s="15"/>
      <c r="N164" s="36">
        <f>TRUNC(SUM(N156:N163))</f>
        <v>0</v>
      </c>
      <c r="O164" s="15" t="str">
        <f t="shared" si="50"/>
        <v/>
      </c>
      <c r="P164" s="15">
        <f t="shared" si="51"/>
        <v>9898</v>
      </c>
      <c r="Q164" s="12"/>
      <c r="AC164" s="2">
        <f>TRUNC(AE164*옵션!$B$36/100,1)</f>
        <v>270</v>
      </c>
      <c r="AD164" s="2">
        <f>TRUNC(SUM(L156:L162))</f>
        <v>9002</v>
      </c>
      <c r="AE164" s="2">
        <f>TRUNC(SUM(AE156:AE163))</f>
        <v>9002</v>
      </c>
    </row>
    <row r="165" spans="1:31" ht="23.25" customHeight="1">
      <c r="D165" s="12"/>
      <c r="E165" s="12"/>
      <c r="F165" s="19"/>
      <c r="G165" s="15"/>
      <c r="H165" s="15"/>
      <c r="I165" s="36"/>
      <c r="J165" s="15"/>
      <c r="K165" s="15"/>
      <c r="L165" s="36"/>
      <c r="M165" s="15"/>
      <c r="N165" s="36"/>
      <c r="O165" s="15"/>
      <c r="P165" s="15"/>
      <c r="Q165" s="12"/>
    </row>
    <row r="166" spans="1:31" ht="23.25" customHeight="1">
      <c r="A166" s="13" t="s">
        <v>1680</v>
      </c>
      <c r="B166" s="13" t="s">
        <v>1623</v>
      </c>
      <c r="C166" s="1" t="s">
        <v>1681</v>
      </c>
      <c r="D166" s="346" t="s">
        <v>1679</v>
      </c>
      <c r="E166" s="348"/>
      <c r="F166" s="19"/>
      <c r="G166" s="15"/>
      <c r="H166" s="15"/>
      <c r="I166" s="36"/>
      <c r="J166" s="15"/>
      <c r="K166" s="15"/>
      <c r="L166" s="36"/>
      <c r="M166" s="15"/>
      <c r="N166" s="36"/>
      <c r="O166" s="15"/>
      <c r="P166" s="15"/>
      <c r="Q166" s="12"/>
    </row>
    <row r="167" spans="1:31" ht="23.25" customHeight="1">
      <c r="A167" s="13" t="s">
        <v>703</v>
      </c>
      <c r="B167" s="13" t="s">
        <v>1202</v>
      </c>
      <c r="C167" s="1" t="s">
        <v>170</v>
      </c>
      <c r="D167" s="12" t="s">
        <v>165</v>
      </c>
      <c r="E167" s="12" t="s">
        <v>171</v>
      </c>
      <c r="F167" s="19" t="s">
        <v>139</v>
      </c>
      <c r="G167" s="15">
        <v>1</v>
      </c>
      <c r="H167" s="15">
        <f>합산자재!H14</f>
        <v>990</v>
      </c>
      <c r="I167" s="36">
        <f>IF(G167*H167&lt;&gt;0, TRUNC(G167*H167, 1), "")</f>
        <v>990</v>
      </c>
      <c r="J167" s="15">
        <v>1</v>
      </c>
      <c r="K167" s="15">
        <f>합산자재!I14</f>
        <v>0</v>
      </c>
      <c r="L167" s="36" t="str">
        <f t="shared" ref="L167:L173" si="52">IF(G167*K167&lt;&gt;0, TRUNC(G167*K167, 1), "")</f>
        <v/>
      </c>
      <c r="M167" s="15">
        <f>합산자재!J14</f>
        <v>0</v>
      </c>
      <c r="N167" s="36" t="str">
        <f t="shared" ref="N167:N173" si="53">IF(G167*M167&lt;&gt;0, TRUNC(G167*M167, 1), "")</f>
        <v/>
      </c>
      <c r="O167" s="15">
        <f t="shared" ref="O167:O174" si="54">IF((H167+K167+M167)=0, "", (H167+K167+M167))</f>
        <v>990</v>
      </c>
      <c r="P167" s="15">
        <f t="shared" ref="P167:P174" si="55">IF(SUM(I167,L167,N167)&lt;&gt;0,SUM(I167,L167,N167),"")</f>
        <v>990</v>
      </c>
      <c r="Q167" s="12"/>
      <c r="R167" s="2" t="s">
        <v>1619</v>
      </c>
      <c r="AB167" s="2">
        <f>I167</f>
        <v>990</v>
      </c>
      <c r="AC167" s="2">
        <f>G167*H167</f>
        <v>990</v>
      </c>
    </row>
    <row r="168" spans="1:31" ht="23.25" customHeight="1">
      <c r="A168" s="13" t="s">
        <v>703</v>
      </c>
      <c r="B168" s="13" t="s">
        <v>1202</v>
      </c>
      <c r="C168" s="1" t="s">
        <v>170</v>
      </c>
      <c r="D168" s="12" t="s">
        <v>165</v>
      </c>
      <c r="E168" s="12" t="s">
        <v>171</v>
      </c>
      <c r="F168" s="19" t="s">
        <v>139</v>
      </c>
      <c r="G168" s="15">
        <v>0.03</v>
      </c>
      <c r="H168" s="15">
        <f>합산자재!H14</f>
        <v>990</v>
      </c>
      <c r="I168" s="36">
        <f>IF(G168*H168&lt;&gt;0, TRUNC(G168*H168, 1), "")</f>
        <v>29.7</v>
      </c>
      <c r="J168" s="15">
        <v>0.03</v>
      </c>
      <c r="K168" s="15">
        <f>합산자재!I14</f>
        <v>0</v>
      </c>
      <c r="L168" s="36" t="str">
        <f t="shared" si="52"/>
        <v/>
      </c>
      <c r="M168" s="15">
        <f>합산자재!J14</f>
        <v>0</v>
      </c>
      <c r="N168" s="36" t="str">
        <f t="shared" si="53"/>
        <v/>
      </c>
      <c r="O168" s="15">
        <f t="shared" si="54"/>
        <v>990</v>
      </c>
      <c r="P168" s="15">
        <f t="shared" si="55"/>
        <v>29.7</v>
      </c>
      <c r="Q168" s="12"/>
      <c r="R168" s="2" t="s">
        <v>1619</v>
      </c>
    </row>
    <row r="169" spans="1:31" ht="23.25" customHeight="1">
      <c r="A169" s="13" t="s">
        <v>1610</v>
      </c>
      <c r="B169" s="13" t="s">
        <v>1202</v>
      </c>
      <c r="C169" s="1" t="s">
        <v>1611</v>
      </c>
      <c r="D169" s="12" t="s">
        <v>1612</v>
      </c>
      <c r="E169" s="12" t="s">
        <v>1613</v>
      </c>
      <c r="F169" s="19" t="s">
        <v>567</v>
      </c>
      <c r="G169" s="15">
        <v>1</v>
      </c>
      <c r="H169" s="15">
        <f>TRUNC(AB169*옵션!$B$31/100,1)</f>
        <v>148.5</v>
      </c>
      <c r="I169" s="36">
        <f>IF(G169*H169&lt;&gt;0, TRUNC(G169*H169, 1), "")</f>
        <v>148.5</v>
      </c>
      <c r="J169" s="15">
        <v>1</v>
      </c>
      <c r="K169" s="15"/>
      <c r="L169" s="36" t="str">
        <f t="shared" si="52"/>
        <v/>
      </c>
      <c r="M169" s="15"/>
      <c r="N169" s="36" t="str">
        <f t="shared" si="53"/>
        <v/>
      </c>
      <c r="O169" s="15">
        <f t="shared" si="54"/>
        <v>148.5</v>
      </c>
      <c r="P169" s="15">
        <f t="shared" si="55"/>
        <v>148.5</v>
      </c>
      <c r="Q169" s="12"/>
      <c r="AB169" s="2">
        <f>TRUNC(SUM(AB166:AB168))</f>
        <v>990</v>
      </c>
    </row>
    <row r="170" spans="1:31" ht="23.25" customHeight="1">
      <c r="A170" s="13" t="s">
        <v>1605</v>
      </c>
      <c r="B170" s="13" t="s">
        <v>1202</v>
      </c>
      <c r="C170" s="1" t="s">
        <v>1606</v>
      </c>
      <c r="D170" s="12" t="s">
        <v>1607</v>
      </c>
      <c r="E170" s="12" t="s">
        <v>1608</v>
      </c>
      <c r="F170" s="19" t="s">
        <v>567</v>
      </c>
      <c r="G170" s="15">
        <v>1</v>
      </c>
      <c r="H170" s="15">
        <f>IF(TRUNC((AD170+AC170)/$AD$3,1)*$AD$3-AD170 &lt;0, AC170, TRUNC((AD170+AC170)/$AD$3,1)*$AD$3-AD170)</f>
        <v>19.799999999999955</v>
      </c>
      <c r="I170" s="36">
        <f>H170</f>
        <v>19.799999999999955</v>
      </c>
      <c r="J170" s="15">
        <v>1</v>
      </c>
      <c r="K170" s="15"/>
      <c r="L170" s="36" t="str">
        <f t="shared" si="52"/>
        <v/>
      </c>
      <c r="M170" s="15"/>
      <c r="N170" s="36" t="str">
        <f t="shared" si="53"/>
        <v/>
      </c>
      <c r="O170" s="15">
        <f t="shared" si="54"/>
        <v>19.799999999999955</v>
      </c>
      <c r="P170" s="15">
        <f t="shared" si="55"/>
        <v>19.799999999999955</v>
      </c>
      <c r="Q170" s="12"/>
      <c r="AC170" s="2">
        <f>TRUNC(TRUNC(SUM(AC166:AC169))*옵션!$B$33/100,1)</f>
        <v>19.8</v>
      </c>
      <c r="AD170" s="2">
        <f>TRUNC(SUM(I166:I169))+TRUNC(SUM(N166:N169))</f>
        <v>1168</v>
      </c>
    </row>
    <row r="171" spans="1:31" ht="23.25" customHeight="1">
      <c r="A171" s="13" t="s">
        <v>908</v>
      </c>
      <c r="B171" s="13" t="s">
        <v>1202</v>
      </c>
      <c r="C171" s="1" t="s">
        <v>677</v>
      </c>
      <c r="D171" s="12" t="s">
        <v>671</v>
      </c>
      <c r="E171" s="12" t="s">
        <v>678</v>
      </c>
      <c r="F171" s="19" t="s">
        <v>610</v>
      </c>
      <c r="G171" s="15">
        <f>일위노임!G83</f>
        <v>1.35E-2</v>
      </c>
      <c r="H171" s="15">
        <f>합산자재!H213</f>
        <v>0</v>
      </c>
      <c r="I171" s="36" t="str">
        <f>IF(G171*H171&lt;&gt;0, TRUNC(G171*H171, 1), "")</f>
        <v/>
      </c>
      <c r="J171" s="15">
        <v>1.35E-2</v>
      </c>
      <c r="K171" s="15">
        <f>합산자재!I213</f>
        <v>414968</v>
      </c>
      <c r="L171" s="36">
        <f t="shared" si="52"/>
        <v>5602</v>
      </c>
      <c r="M171" s="15">
        <f>합산자재!J213</f>
        <v>0</v>
      </c>
      <c r="N171" s="36" t="str">
        <f t="shared" si="53"/>
        <v/>
      </c>
      <c r="O171" s="15">
        <f t="shared" si="54"/>
        <v>414968</v>
      </c>
      <c r="P171" s="15">
        <f t="shared" si="55"/>
        <v>5602</v>
      </c>
      <c r="Q171" s="12"/>
      <c r="AE171" s="2">
        <f>L171</f>
        <v>5602</v>
      </c>
    </row>
    <row r="172" spans="1:31" ht="23.25" customHeight="1">
      <c r="A172" s="13" t="s">
        <v>911</v>
      </c>
      <c r="B172" s="13" t="s">
        <v>1202</v>
      </c>
      <c r="C172" s="1" t="s">
        <v>683</v>
      </c>
      <c r="D172" s="12" t="s">
        <v>671</v>
      </c>
      <c r="E172" s="12" t="s">
        <v>684</v>
      </c>
      <c r="F172" s="19" t="s">
        <v>610</v>
      </c>
      <c r="G172" s="15">
        <f>일위노임!G84</f>
        <v>3.3000000000000002E-2</v>
      </c>
      <c r="H172" s="15">
        <f>합산자재!H216</f>
        <v>0</v>
      </c>
      <c r="I172" s="36" t="str">
        <f>IF(G172*H172&lt;&gt;0, TRUNC(G172*H172, 1), "")</f>
        <v/>
      </c>
      <c r="J172" s="15">
        <v>3.3000000000000002E-2</v>
      </c>
      <c r="K172" s="15">
        <f>합산자재!I216</f>
        <v>172068</v>
      </c>
      <c r="L172" s="36">
        <f t="shared" si="52"/>
        <v>5678.2</v>
      </c>
      <c r="M172" s="15">
        <f>합산자재!J216</f>
        <v>0</v>
      </c>
      <c r="N172" s="36" t="str">
        <f t="shared" si="53"/>
        <v/>
      </c>
      <c r="O172" s="15">
        <f t="shared" si="54"/>
        <v>172068</v>
      </c>
      <c r="P172" s="15">
        <f t="shared" si="55"/>
        <v>5678.2</v>
      </c>
      <c r="Q172" s="12"/>
      <c r="AE172" s="2">
        <f>L172</f>
        <v>5678.2</v>
      </c>
    </row>
    <row r="173" spans="1:31" ht="23.25" customHeight="1">
      <c r="A173" s="13" t="s">
        <v>1601</v>
      </c>
      <c r="B173" s="13" t="s">
        <v>1202</v>
      </c>
      <c r="C173" s="1" t="s">
        <v>1602</v>
      </c>
      <c r="D173" s="12" t="s">
        <v>1603</v>
      </c>
      <c r="E173" s="12" t="s">
        <v>1604</v>
      </c>
      <c r="F173" s="19" t="s">
        <v>567</v>
      </c>
      <c r="G173" s="15">
        <v>1</v>
      </c>
      <c r="H173" s="15">
        <f>IF(TRUNC((AD174+AC174)/$AE$3,1)*$AE$3-AD174 &lt;0, AC174, TRUNC((AD174+AC174)/$AE$3,1)*$AE$3-AD174)</f>
        <v>338.39999999999964</v>
      </c>
      <c r="I173" s="36">
        <f>H173</f>
        <v>338.39999999999964</v>
      </c>
      <c r="J173" s="15">
        <v>1</v>
      </c>
      <c r="K173" s="15"/>
      <c r="L173" s="36" t="str">
        <f t="shared" si="52"/>
        <v/>
      </c>
      <c r="M173" s="15"/>
      <c r="N173" s="36" t="str">
        <f t="shared" si="53"/>
        <v/>
      </c>
      <c r="O173" s="15">
        <f t="shared" si="54"/>
        <v>338.39999999999964</v>
      </c>
      <c r="P173" s="15">
        <f t="shared" si="55"/>
        <v>338.39999999999964</v>
      </c>
      <c r="Q173" s="12"/>
    </row>
    <row r="174" spans="1:31" ht="23.25" customHeight="1">
      <c r="B174" s="13" t="s">
        <v>1597</v>
      </c>
      <c r="D174" s="12" t="s">
        <v>1598</v>
      </c>
      <c r="E174" s="12"/>
      <c r="F174" s="19"/>
      <c r="G174" s="15"/>
      <c r="H174" s="15"/>
      <c r="I174" s="36">
        <f>TRUNC(SUM(I166:I173))</f>
        <v>1526</v>
      </c>
      <c r="J174" s="15"/>
      <c r="K174" s="15"/>
      <c r="L174" s="36">
        <f>TRUNC(SUM(L166:L173))</f>
        <v>11280</v>
      </c>
      <c r="M174" s="15"/>
      <c r="N174" s="36">
        <f>TRUNC(SUM(N166:N173))</f>
        <v>0</v>
      </c>
      <c r="O174" s="15" t="str">
        <f t="shared" si="54"/>
        <v/>
      </c>
      <c r="P174" s="15">
        <f t="shared" si="55"/>
        <v>12806</v>
      </c>
      <c r="Q174" s="12"/>
      <c r="AC174" s="2">
        <f>TRUNC(AE174*옵션!$B$36/100,1)</f>
        <v>338.4</v>
      </c>
      <c r="AD174" s="2">
        <f>TRUNC(SUM(L166:L172))</f>
        <v>11280</v>
      </c>
      <c r="AE174" s="2">
        <f>TRUNC(SUM(AE166:AE173))</f>
        <v>11280</v>
      </c>
    </row>
    <row r="175" spans="1:31" ht="23.25" customHeight="1">
      <c r="D175" s="12"/>
      <c r="E175" s="12"/>
      <c r="F175" s="19"/>
      <c r="G175" s="15"/>
      <c r="H175" s="15"/>
      <c r="I175" s="36"/>
      <c r="J175" s="15"/>
      <c r="K175" s="15"/>
      <c r="L175" s="36"/>
      <c r="M175" s="15"/>
      <c r="N175" s="36"/>
      <c r="O175" s="15"/>
      <c r="P175" s="15"/>
      <c r="Q175" s="12"/>
    </row>
    <row r="176" spans="1:31" ht="23.25" customHeight="1">
      <c r="A176" s="13" t="s">
        <v>1683</v>
      </c>
      <c r="B176" s="13" t="s">
        <v>1623</v>
      </c>
      <c r="C176" s="1" t="s">
        <v>1684</v>
      </c>
      <c r="D176" s="346" t="s">
        <v>1682</v>
      </c>
      <c r="E176" s="348"/>
      <c r="F176" s="19"/>
      <c r="G176" s="15"/>
      <c r="H176" s="15"/>
      <c r="I176" s="36"/>
      <c r="J176" s="15"/>
      <c r="K176" s="15"/>
      <c r="L176" s="36"/>
      <c r="M176" s="15"/>
      <c r="N176" s="36"/>
      <c r="O176" s="15"/>
      <c r="P176" s="15"/>
      <c r="Q176" s="12"/>
    </row>
    <row r="177" spans="1:31" ht="23.25" customHeight="1">
      <c r="A177" s="13" t="s">
        <v>704</v>
      </c>
      <c r="B177" s="13" t="s">
        <v>1206</v>
      </c>
      <c r="C177" s="1" t="s">
        <v>172</v>
      </c>
      <c r="D177" s="12" t="s">
        <v>165</v>
      </c>
      <c r="E177" s="12" t="s">
        <v>173</v>
      </c>
      <c r="F177" s="19" t="s">
        <v>139</v>
      </c>
      <c r="G177" s="15">
        <v>1</v>
      </c>
      <c r="H177" s="15">
        <f>합산자재!H15</f>
        <v>1784</v>
      </c>
      <c r="I177" s="36">
        <f>IF(G177*H177&lt;&gt;0, TRUNC(G177*H177, 1), "")</f>
        <v>1784</v>
      </c>
      <c r="J177" s="15">
        <v>1</v>
      </c>
      <c r="K177" s="15">
        <f>합산자재!I15</f>
        <v>0</v>
      </c>
      <c r="L177" s="36" t="str">
        <f t="shared" ref="L177:L183" si="56">IF(G177*K177&lt;&gt;0, TRUNC(G177*K177, 1), "")</f>
        <v/>
      </c>
      <c r="M177" s="15">
        <f>합산자재!J15</f>
        <v>0</v>
      </c>
      <c r="N177" s="36" t="str">
        <f t="shared" ref="N177:N183" si="57">IF(G177*M177&lt;&gt;0, TRUNC(G177*M177, 1), "")</f>
        <v/>
      </c>
      <c r="O177" s="15">
        <f t="shared" ref="O177:O184" si="58">IF((H177+K177+M177)=0, "", (H177+K177+M177))</f>
        <v>1784</v>
      </c>
      <c r="P177" s="15">
        <f t="shared" ref="P177:P184" si="59">IF(SUM(I177,L177,N177)&lt;&gt;0,SUM(I177,L177,N177),"")</f>
        <v>1784</v>
      </c>
      <c r="Q177" s="12"/>
      <c r="R177" s="2" t="s">
        <v>1619</v>
      </c>
      <c r="AB177" s="2">
        <f>I177</f>
        <v>1784</v>
      </c>
      <c r="AC177" s="2">
        <f>G177*H177</f>
        <v>1784</v>
      </c>
    </row>
    <row r="178" spans="1:31" ht="23.25" customHeight="1">
      <c r="A178" s="13" t="s">
        <v>704</v>
      </c>
      <c r="B178" s="13" t="s">
        <v>1206</v>
      </c>
      <c r="C178" s="1" t="s">
        <v>172</v>
      </c>
      <c r="D178" s="12" t="s">
        <v>165</v>
      </c>
      <c r="E178" s="12" t="s">
        <v>173</v>
      </c>
      <c r="F178" s="19" t="s">
        <v>139</v>
      </c>
      <c r="G178" s="15">
        <v>0.03</v>
      </c>
      <c r="H178" s="15">
        <f>합산자재!H15</f>
        <v>1784</v>
      </c>
      <c r="I178" s="36">
        <f>IF(G178*H178&lt;&gt;0, TRUNC(G178*H178, 1), "")</f>
        <v>53.5</v>
      </c>
      <c r="J178" s="15">
        <v>0.03</v>
      </c>
      <c r="K178" s="15">
        <f>합산자재!I15</f>
        <v>0</v>
      </c>
      <c r="L178" s="36" t="str">
        <f t="shared" si="56"/>
        <v/>
      </c>
      <c r="M178" s="15">
        <f>합산자재!J15</f>
        <v>0</v>
      </c>
      <c r="N178" s="36" t="str">
        <f t="shared" si="57"/>
        <v/>
      </c>
      <c r="O178" s="15">
        <f t="shared" si="58"/>
        <v>1784</v>
      </c>
      <c r="P178" s="15">
        <f t="shared" si="59"/>
        <v>53.5</v>
      </c>
      <c r="Q178" s="12"/>
      <c r="R178" s="2" t="s">
        <v>1619</v>
      </c>
    </row>
    <row r="179" spans="1:31" ht="23.25" customHeight="1">
      <c r="A179" s="13" t="s">
        <v>1610</v>
      </c>
      <c r="B179" s="13" t="s">
        <v>1206</v>
      </c>
      <c r="C179" s="1" t="s">
        <v>1611</v>
      </c>
      <c r="D179" s="12" t="s">
        <v>1612</v>
      </c>
      <c r="E179" s="12" t="s">
        <v>1613</v>
      </c>
      <c r="F179" s="19" t="s">
        <v>567</v>
      </c>
      <c r="G179" s="15">
        <v>1</v>
      </c>
      <c r="H179" s="15">
        <f>TRUNC(AB179*옵션!$B$31/100,1)</f>
        <v>267.60000000000002</v>
      </c>
      <c r="I179" s="36">
        <f>IF(G179*H179&lt;&gt;0, TRUNC(G179*H179, 1), "")</f>
        <v>267.60000000000002</v>
      </c>
      <c r="J179" s="15">
        <v>1</v>
      </c>
      <c r="K179" s="15"/>
      <c r="L179" s="36" t="str">
        <f t="shared" si="56"/>
        <v/>
      </c>
      <c r="M179" s="15"/>
      <c r="N179" s="36" t="str">
        <f t="shared" si="57"/>
        <v/>
      </c>
      <c r="O179" s="15">
        <f t="shared" si="58"/>
        <v>267.60000000000002</v>
      </c>
      <c r="P179" s="15">
        <f t="shared" si="59"/>
        <v>267.60000000000002</v>
      </c>
      <c r="Q179" s="12"/>
      <c r="AB179" s="2">
        <f>TRUNC(SUM(AB176:AB178))</f>
        <v>1784</v>
      </c>
    </row>
    <row r="180" spans="1:31" ht="23.25" customHeight="1">
      <c r="A180" s="13" t="s">
        <v>1605</v>
      </c>
      <c r="B180" s="13" t="s">
        <v>1206</v>
      </c>
      <c r="C180" s="1" t="s">
        <v>1606</v>
      </c>
      <c r="D180" s="12" t="s">
        <v>1607</v>
      </c>
      <c r="E180" s="12" t="s">
        <v>1608</v>
      </c>
      <c r="F180" s="19" t="s">
        <v>567</v>
      </c>
      <c r="G180" s="15">
        <v>1</v>
      </c>
      <c r="H180" s="15">
        <f>IF(TRUNC((AD180+AC180)/$AD$3,1)*$AD$3-AD180 &lt;0, AC180, TRUNC((AD180+AC180)/$AD$3,1)*$AD$3-AD180)</f>
        <v>35.599999999999909</v>
      </c>
      <c r="I180" s="36">
        <f>H180</f>
        <v>35.599999999999909</v>
      </c>
      <c r="J180" s="15">
        <v>1</v>
      </c>
      <c r="K180" s="15"/>
      <c r="L180" s="36" t="str">
        <f t="shared" si="56"/>
        <v/>
      </c>
      <c r="M180" s="15"/>
      <c r="N180" s="36" t="str">
        <f t="shared" si="57"/>
        <v/>
      </c>
      <c r="O180" s="15">
        <f t="shared" si="58"/>
        <v>35.599999999999909</v>
      </c>
      <c r="P180" s="15">
        <f t="shared" si="59"/>
        <v>35.599999999999909</v>
      </c>
      <c r="Q180" s="12"/>
      <c r="AC180" s="2">
        <f>TRUNC(TRUNC(SUM(AC176:AC179))*옵션!$B$33/100,1)</f>
        <v>35.6</v>
      </c>
      <c r="AD180" s="2">
        <f>TRUNC(SUM(I176:I179))+TRUNC(SUM(N176:N179))</f>
        <v>2105</v>
      </c>
    </row>
    <row r="181" spans="1:31" ht="23.25" customHeight="1">
      <c r="A181" s="13" t="s">
        <v>908</v>
      </c>
      <c r="B181" s="13" t="s">
        <v>1206</v>
      </c>
      <c r="C181" s="1" t="s">
        <v>677</v>
      </c>
      <c r="D181" s="12" t="s">
        <v>671</v>
      </c>
      <c r="E181" s="12" t="s">
        <v>678</v>
      </c>
      <c r="F181" s="19" t="s">
        <v>610</v>
      </c>
      <c r="G181" s="15">
        <f>일위노임!G88</f>
        <v>1.7999999999999999E-2</v>
      </c>
      <c r="H181" s="15">
        <f>합산자재!H213</f>
        <v>0</v>
      </c>
      <c r="I181" s="36" t="str">
        <f>IF(G181*H181&lt;&gt;0, TRUNC(G181*H181, 1), "")</f>
        <v/>
      </c>
      <c r="J181" s="15">
        <v>1.7999999999999999E-2</v>
      </c>
      <c r="K181" s="15">
        <f>합산자재!I213</f>
        <v>414968</v>
      </c>
      <c r="L181" s="36">
        <f t="shared" si="56"/>
        <v>7469.4</v>
      </c>
      <c r="M181" s="15">
        <f>합산자재!J213</f>
        <v>0</v>
      </c>
      <c r="N181" s="36" t="str">
        <f t="shared" si="57"/>
        <v/>
      </c>
      <c r="O181" s="15">
        <f t="shared" si="58"/>
        <v>414968</v>
      </c>
      <c r="P181" s="15">
        <f t="shared" si="59"/>
        <v>7469.4</v>
      </c>
      <c r="Q181" s="12"/>
      <c r="AE181" s="2">
        <f>L181</f>
        <v>7469.4</v>
      </c>
    </row>
    <row r="182" spans="1:31" ht="23.25" customHeight="1">
      <c r="A182" s="13" t="s">
        <v>911</v>
      </c>
      <c r="B182" s="13" t="s">
        <v>1206</v>
      </c>
      <c r="C182" s="1" t="s">
        <v>683</v>
      </c>
      <c r="D182" s="12" t="s">
        <v>671</v>
      </c>
      <c r="E182" s="12" t="s">
        <v>684</v>
      </c>
      <c r="F182" s="19" t="s">
        <v>610</v>
      </c>
      <c r="G182" s="15">
        <f>일위노임!G89</f>
        <v>5.3999999999999999E-2</v>
      </c>
      <c r="H182" s="15">
        <f>합산자재!H216</f>
        <v>0</v>
      </c>
      <c r="I182" s="36" t="str">
        <f>IF(G182*H182&lt;&gt;0, TRUNC(G182*H182, 1), "")</f>
        <v/>
      </c>
      <c r="J182" s="15">
        <v>5.3999999999999999E-2</v>
      </c>
      <c r="K182" s="15">
        <f>합산자재!I216</f>
        <v>172068</v>
      </c>
      <c r="L182" s="36">
        <f t="shared" si="56"/>
        <v>9291.6</v>
      </c>
      <c r="M182" s="15">
        <f>합산자재!J216</f>
        <v>0</v>
      </c>
      <c r="N182" s="36" t="str">
        <f t="shared" si="57"/>
        <v/>
      </c>
      <c r="O182" s="15">
        <f t="shared" si="58"/>
        <v>172068</v>
      </c>
      <c r="P182" s="15">
        <f t="shared" si="59"/>
        <v>9291.6</v>
      </c>
      <c r="Q182" s="12"/>
      <c r="AE182" s="2">
        <f>L182</f>
        <v>9291.6</v>
      </c>
    </row>
    <row r="183" spans="1:31" ht="23.25" customHeight="1">
      <c r="A183" s="13" t="s">
        <v>1601</v>
      </c>
      <c r="B183" s="13" t="s">
        <v>1206</v>
      </c>
      <c r="C183" s="1" t="s">
        <v>1602</v>
      </c>
      <c r="D183" s="12" t="s">
        <v>1603</v>
      </c>
      <c r="E183" s="12" t="s">
        <v>1604</v>
      </c>
      <c r="F183" s="19" t="s">
        <v>567</v>
      </c>
      <c r="G183" s="15">
        <v>1</v>
      </c>
      <c r="H183" s="15">
        <f>IF(TRUNC((AD184+AC184)/$AE$3,1)*$AE$3-AD184 &lt;0, AC184, TRUNC((AD184+AC184)/$AE$3,1)*$AE$3-AD184)</f>
        <v>502.79999999999927</v>
      </c>
      <c r="I183" s="36">
        <f>H183</f>
        <v>502.79999999999927</v>
      </c>
      <c r="J183" s="15">
        <v>1</v>
      </c>
      <c r="K183" s="15"/>
      <c r="L183" s="36" t="str">
        <f t="shared" si="56"/>
        <v/>
      </c>
      <c r="M183" s="15"/>
      <c r="N183" s="36" t="str">
        <f t="shared" si="57"/>
        <v/>
      </c>
      <c r="O183" s="15">
        <f t="shared" si="58"/>
        <v>502.79999999999927</v>
      </c>
      <c r="P183" s="15">
        <f t="shared" si="59"/>
        <v>502.79999999999927</v>
      </c>
      <c r="Q183" s="12"/>
    </row>
    <row r="184" spans="1:31" ht="23.25" customHeight="1">
      <c r="B184" s="13" t="s">
        <v>1597</v>
      </c>
      <c r="D184" s="12" t="s">
        <v>1598</v>
      </c>
      <c r="E184" s="12"/>
      <c r="F184" s="19"/>
      <c r="G184" s="15"/>
      <c r="H184" s="15"/>
      <c r="I184" s="36">
        <f>TRUNC(SUM(I176:I183))</f>
        <v>2643</v>
      </c>
      <c r="J184" s="15"/>
      <c r="K184" s="15"/>
      <c r="L184" s="36">
        <f>TRUNC(SUM(L176:L183))</f>
        <v>16761</v>
      </c>
      <c r="M184" s="15"/>
      <c r="N184" s="36">
        <f>TRUNC(SUM(N176:N183))</f>
        <v>0</v>
      </c>
      <c r="O184" s="15" t="str">
        <f t="shared" si="58"/>
        <v/>
      </c>
      <c r="P184" s="15">
        <f t="shared" si="59"/>
        <v>19404</v>
      </c>
      <c r="Q184" s="12"/>
      <c r="AC184" s="2">
        <f>TRUNC(AE184*옵션!$B$36/100,1)</f>
        <v>502.8</v>
      </c>
      <c r="AD184" s="2">
        <f>TRUNC(SUM(L176:L182))</f>
        <v>16761</v>
      </c>
      <c r="AE184" s="2">
        <f>TRUNC(SUM(AE176:AE183))</f>
        <v>16761</v>
      </c>
    </row>
    <row r="185" spans="1:31" ht="23.25" customHeight="1">
      <c r="D185" s="12"/>
      <c r="E185" s="12"/>
      <c r="F185" s="19"/>
      <c r="G185" s="15"/>
      <c r="H185" s="15"/>
      <c r="I185" s="36"/>
      <c r="J185" s="15"/>
      <c r="K185" s="15"/>
      <c r="L185" s="36"/>
      <c r="M185" s="15"/>
      <c r="N185" s="36"/>
      <c r="O185" s="15"/>
      <c r="P185" s="15"/>
      <c r="Q185" s="12"/>
    </row>
    <row r="186" spans="1:31" ht="23.25" customHeight="1">
      <c r="A186" s="13" t="s">
        <v>1686</v>
      </c>
      <c r="B186" s="13" t="s">
        <v>1623</v>
      </c>
      <c r="C186" s="1" t="s">
        <v>1687</v>
      </c>
      <c r="D186" s="346" t="s">
        <v>1685</v>
      </c>
      <c r="E186" s="348"/>
      <c r="F186" s="19"/>
      <c r="G186" s="15"/>
      <c r="H186" s="15"/>
      <c r="I186" s="36"/>
      <c r="J186" s="15"/>
      <c r="K186" s="15"/>
      <c r="L186" s="36"/>
      <c r="M186" s="15"/>
      <c r="N186" s="36"/>
      <c r="O186" s="15"/>
      <c r="P186" s="15"/>
      <c r="Q186" s="12"/>
    </row>
    <row r="187" spans="1:31" ht="23.25" customHeight="1">
      <c r="A187" s="13" t="s">
        <v>705</v>
      </c>
      <c r="B187" s="13" t="s">
        <v>1210</v>
      </c>
      <c r="C187" s="1" t="s">
        <v>172</v>
      </c>
      <c r="D187" s="12" t="s">
        <v>165</v>
      </c>
      <c r="E187" s="12" t="s">
        <v>173</v>
      </c>
      <c r="F187" s="19" t="s">
        <v>139</v>
      </c>
      <c r="G187" s="15">
        <v>1</v>
      </c>
      <c r="H187" s="15">
        <f>합산자재!H16</f>
        <v>1784</v>
      </c>
      <c r="I187" s="36">
        <f>IF(G187*H187&lt;&gt;0, TRUNC(G187*H187, 1), "")</f>
        <v>1784</v>
      </c>
      <c r="J187" s="15">
        <v>1</v>
      </c>
      <c r="K187" s="15">
        <f>합산자재!I16</f>
        <v>0</v>
      </c>
      <c r="L187" s="36" t="str">
        <f t="shared" ref="L187:L193" si="60">IF(G187*K187&lt;&gt;0, TRUNC(G187*K187, 1), "")</f>
        <v/>
      </c>
      <c r="M187" s="15">
        <f>합산자재!J16</f>
        <v>0</v>
      </c>
      <c r="N187" s="36" t="str">
        <f t="shared" ref="N187:N193" si="61">IF(G187*M187&lt;&gt;0, TRUNC(G187*M187, 1), "")</f>
        <v/>
      </c>
      <c r="O187" s="15">
        <f t="shared" ref="O187:O194" si="62">IF((H187+K187+M187)=0, "", (H187+K187+M187))</f>
        <v>1784</v>
      </c>
      <c r="P187" s="15">
        <f t="shared" ref="P187:P194" si="63">IF(SUM(I187,L187,N187)&lt;&gt;0,SUM(I187,L187,N187),"")</f>
        <v>1784</v>
      </c>
      <c r="Q187" s="12"/>
      <c r="R187" s="2" t="s">
        <v>1619</v>
      </c>
      <c r="AB187" s="2">
        <f>I187</f>
        <v>1784</v>
      </c>
      <c r="AC187" s="2">
        <f>G187*H187</f>
        <v>1784</v>
      </c>
    </row>
    <row r="188" spans="1:31" ht="23.25" customHeight="1">
      <c r="A188" s="13" t="s">
        <v>705</v>
      </c>
      <c r="B188" s="13" t="s">
        <v>1210</v>
      </c>
      <c r="C188" s="1" t="s">
        <v>172</v>
      </c>
      <c r="D188" s="12" t="s">
        <v>165</v>
      </c>
      <c r="E188" s="12" t="s">
        <v>173</v>
      </c>
      <c r="F188" s="19" t="s">
        <v>139</v>
      </c>
      <c r="G188" s="15">
        <v>0.03</v>
      </c>
      <c r="H188" s="15">
        <f>합산자재!H16</f>
        <v>1784</v>
      </c>
      <c r="I188" s="36">
        <f>IF(G188*H188&lt;&gt;0, TRUNC(G188*H188, 1), "")</f>
        <v>53.5</v>
      </c>
      <c r="J188" s="15">
        <v>0.03</v>
      </c>
      <c r="K188" s="15">
        <f>합산자재!I16</f>
        <v>0</v>
      </c>
      <c r="L188" s="36" t="str">
        <f t="shared" si="60"/>
        <v/>
      </c>
      <c r="M188" s="15">
        <f>합산자재!J16</f>
        <v>0</v>
      </c>
      <c r="N188" s="36" t="str">
        <f t="shared" si="61"/>
        <v/>
      </c>
      <c r="O188" s="15">
        <f t="shared" si="62"/>
        <v>1784</v>
      </c>
      <c r="P188" s="15">
        <f t="shared" si="63"/>
        <v>53.5</v>
      </c>
      <c r="Q188" s="12"/>
      <c r="R188" s="2" t="s">
        <v>1619</v>
      </c>
    </row>
    <row r="189" spans="1:31" ht="23.25" customHeight="1">
      <c r="A189" s="13" t="s">
        <v>1610</v>
      </c>
      <c r="B189" s="13" t="s">
        <v>1210</v>
      </c>
      <c r="C189" s="1" t="s">
        <v>1611</v>
      </c>
      <c r="D189" s="12" t="s">
        <v>1612</v>
      </c>
      <c r="E189" s="12" t="s">
        <v>1613</v>
      </c>
      <c r="F189" s="19" t="s">
        <v>567</v>
      </c>
      <c r="G189" s="15">
        <v>1</v>
      </c>
      <c r="H189" s="15">
        <f>TRUNC(AB189*옵션!$B$31/100,1)</f>
        <v>267.60000000000002</v>
      </c>
      <c r="I189" s="36">
        <f>IF(G189*H189&lt;&gt;0, TRUNC(G189*H189, 1), "")</f>
        <v>267.60000000000002</v>
      </c>
      <c r="J189" s="15">
        <v>1</v>
      </c>
      <c r="K189" s="15"/>
      <c r="L189" s="36" t="str">
        <f t="shared" si="60"/>
        <v/>
      </c>
      <c r="M189" s="15"/>
      <c r="N189" s="36" t="str">
        <f t="shared" si="61"/>
        <v/>
      </c>
      <c r="O189" s="15">
        <f t="shared" si="62"/>
        <v>267.60000000000002</v>
      </c>
      <c r="P189" s="15">
        <f t="shared" si="63"/>
        <v>267.60000000000002</v>
      </c>
      <c r="Q189" s="12"/>
      <c r="AB189" s="2">
        <f>TRUNC(SUM(AB186:AB188))</f>
        <v>1784</v>
      </c>
    </row>
    <row r="190" spans="1:31" ht="23.25" customHeight="1">
      <c r="A190" s="13" t="s">
        <v>1605</v>
      </c>
      <c r="B190" s="13" t="s">
        <v>1210</v>
      </c>
      <c r="C190" s="1" t="s">
        <v>1606</v>
      </c>
      <c r="D190" s="12" t="s">
        <v>1607</v>
      </c>
      <c r="E190" s="12" t="s">
        <v>1608</v>
      </c>
      <c r="F190" s="19" t="s">
        <v>567</v>
      </c>
      <c r="G190" s="15">
        <v>1</v>
      </c>
      <c r="H190" s="15">
        <f>IF(TRUNC((AD190+AC190)/$AD$3,1)*$AD$3-AD190 &lt;0, AC190, TRUNC((AD190+AC190)/$AD$3,1)*$AD$3-AD190)</f>
        <v>35.599999999999909</v>
      </c>
      <c r="I190" s="36">
        <f>H190</f>
        <v>35.599999999999909</v>
      </c>
      <c r="J190" s="15">
        <v>1</v>
      </c>
      <c r="K190" s="15"/>
      <c r="L190" s="36" t="str">
        <f t="shared" si="60"/>
        <v/>
      </c>
      <c r="M190" s="15"/>
      <c r="N190" s="36" t="str">
        <f t="shared" si="61"/>
        <v/>
      </c>
      <c r="O190" s="15">
        <f t="shared" si="62"/>
        <v>35.599999999999909</v>
      </c>
      <c r="P190" s="15">
        <f t="shared" si="63"/>
        <v>35.599999999999909</v>
      </c>
      <c r="Q190" s="12"/>
      <c r="AC190" s="2">
        <f>TRUNC(TRUNC(SUM(AC186:AC189))*옵션!$B$33/100,1)</f>
        <v>35.6</v>
      </c>
      <c r="AD190" s="2">
        <f>TRUNC(SUM(I186:I189))+TRUNC(SUM(N186:N189))</f>
        <v>2105</v>
      </c>
    </row>
    <row r="191" spans="1:31" ht="23.25" customHeight="1">
      <c r="A191" s="13" t="s">
        <v>908</v>
      </c>
      <c r="B191" s="13" t="s">
        <v>1210</v>
      </c>
      <c r="C191" s="1" t="s">
        <v>677</v>
      </c>
      <c r="D191" s="12" t="s">
        <v>671</v>
      </c>
      <c r="E191" s="12" t="s">
        <v>678</v>
      </c>
      <c r="F191" s="19" t="s">
        <v>610</v>
      </c>
      <c r="G191" s="15">
        <f>일위노임!G93</f>
        <v>1.2E-2</v>
      </c>
      <c r="H191" s="15">
        <f>합산자재!H213</f>
        <v>0</v>
      </c>
      <c r="I191" s="36" t="str">
        <f>IF(G191*H191&lt;&gt;0, TRUNC(G191*H191, 1), "")</f>
        <v/>
      </c>
      <c r="J191" s="15">
        <v>1.2E-2</v>
      </c>
      <c r="K191" s="15">
        <f>합산자재!I213</f>
        <v>414968</v>
      </c>
      <c r="L191" s="36">
        <f t="shared" si="60"/>
        <v>4979.6000000000004</v>
      </c>
      <c r="M191" s="15">
        <f>합산자재!J213</f>
        <v>0</v>
      </c>
      <c r="N191" s="36" t="str">
        <f t="shared" si="61"/>
        <v/>
      </c>
      <c r="O191" s="15">
        <f t="shared" si="62"/>
        <v>414968</v>
      </c>
      <c r="P191" s="15">
        <f t="shared" si="63"/>
        <v>4979.6000000000004</v>
      </c>
      <c r="Q191" s="12"/>
      <c r="AE191" s="2">
        <f>L191</f>
        <v>4979.6000000000004</v>
      </c>
    </row>
    <row r="192" spans="1:31" ht="23.25" customHeight="1">
      <c r="A192" s="13" t="s">
        <v>911</v>
      </c>
      <c r="B192" s="13" t="s">
        <v>1210</v>
      </c>
      <c r="C192" s="1" t="s">
        <v>683</v>
      </c>
      <c r="D192" s="12" t="s">
        <v>671</v>
      </c>
      <c r="E192" s="12" t="s">
        <v>684</v>
      </c>
      <c r="F192" s="19" t="s">
        <v>610</v>
      </c>
      <c r="G192" s="15">
        <f>일위노임!G94</f>
        <v>3.5999999999999997E-2</v>
      </c>
      <c r="H192" s="15">
        <f>합산자재!H216</f>
        <v>0</v>
      </c>
      <c r="I192" s="36" t="str">
        <f>IF(G192*H192&lt;&gt;0, TRUNC(G192*H192, 1), "")</f>
        <v/>
      </c>
      <c r="J192" s="15">
        <v>3.5999999999999997E-2</v>
      </c>
      <c r="K192" s="15">
        <f>합산자재!I216</f>
        <v>172068</v>
      </c>
      <c r="L192" s="36">
        <f t="shared" si="60"/>
        <v>6194.4</v>
      </c>
      <c r="M192" s="15">
        <f>합산자재!J216</f>
        <v>0</v>
      </c>
      <c r="N192" s="36" t="str">
        <f t="shared" si="61"/>
        <v/>
      </c>
      <c r="O192" s="15">
        <f t="shared" si="62"/>
        <v>172068</v>
      </c>
      <c r="P192" s="15">
        <f t="shared" si="63"/>
        <v>6194.4</v>
      </c>
      <c r="Q192" s="12"/>
      <c r="AE192" s="2">
        <f>L192</f>
        <v>6194.4</v>
      </c>
    </row>
    <row r="193" spans="1:31" ht="23.25" customHeight="1">
      <c r="A193" s="13" t="s">
        <v>1601</v>
      </c>
      <c r="B193" s="13" t="s">
        <v>1210</v>
      </c>
      <c r="C193" s="1" t="s">
        <v>1602</v>
      </c>
      <c r="D193" s="12" t="s">
        <v>1603</v>
      </c>
      <c r="E193" s="12" t="s">
        <v>1604</v>
      </c>
      <c r="F193" s="19" t="s">
        <v>567</v>
      </c>
      <c r="G193" s="15">
        <v>1</v>
      </c>
      <c r="H193" s="15">
        <f>IF(TRUNC((AD194+AC194)/$AE$3,1)*$AE$3-AD194 &lt;0, AC194, TRUNC((AD194+AC194)/$AE$3,1)*$AE$3-AD194)</f>
        <v>335.20000000000073</v>
      </c>
      <c r="I193" s="36">
        <f>H193</f>
        <v>335.20000000000073</v>
      </c>
      <c r="J193" s="15">
        <v>1</v>
      </c>
      <c r="K193" s="15"/>
      <c r="L193" s="36" t="str">
        <f t="shared" si="60"/>
        <v/>
      </c>
      <c r="M193" s="15"/>
      <c r="N193" s="36" t="str">
        <f t="shared" si="61"/>
        <v/>
      </c>
      <c r="O193" s="15">
        <f t="shared" si="62"/>
        <v>335.20000000000073</v>
      </c>
      <c r="P193" s="15">
        <f t="shared" si="63"/>
        <v>335.20000000000073</v>
      </c>
      <c r="Q193" s="12"/>
    </row>
    <row r="194" spans="1:31" ht="23.25" customHeight="1">
      <c r="B194" s="13" t="s">
        <v>1597</v>
      </c>
      <c r="D194" s="12" t="s">
        <v>1598</v>
      </c>
      <c r="E194" s="12"/>
      <c r="F194" s="19"/>
      <c r="G194" s="15"/>
      <c r="H194" s="15"/>
      <c r="I194" s="36">
        <f>TRUNC(SUM(I186:I193))</f>
        <v>2475</v>
      </c>
      <c r="J194" s="15"/>
      <c r="K194" s="15"/>
      <c r="L194" s="36">
        <f>TRUNC(SUM(L186:L193))</f>
        <v>11174</v>
      </c>
      <c r="M194" s="15"/>
      <c r="N194" s="36">
        <f>TRUNC(SUM(N186:N193))</f>
        <v>0</v>
      </c>
      <c r="O194" s="15" t="str">
        <f t="shared" si="62"/>
        <v/>
      </c>
      <c r="P194" s="15">
        <f t="shared" si="63"/>
        <v>13649</v>
      </c>
      <c r="Q194" s="12"/>
      <c r="AC194" s="2">
        <f>TRUNC(AE194*옵션!$B$36/100,1)</f>
        <v>335.2</v>
      </c>
      <c r="AD194" s="2">
        <f>TRUNC(SUM(L186:L192))</f>
        <v>11174</v>
      </c>
      <c r="AE194" s="2">
        <f>TRUNC(SUM(AE186:AE193))</f>
        <v>11174</v>
      </c>
    </row>
    <row r="195" spans="1:31" ht="23.25" customHeight="1">
      <c r="D195" s="12"/>
      <c r="E195" s="12"/>
      <c r="F195" s="19"/>
      <c r="G195" s="15"/>
      <c r="H195" s="15"/>
      <c r="I195" s="36"/>
      <c r="J195" s="15"/>
      <c r="K195" s="15"/>
      <c r="L195" s="36"/>
      <c r="M195" s="15"/>
      <c r="N195" s="36"/>
      <c r="O195" s="15"/>
      <c r="P195" s="15"/>
      <c r="Q195" s="12"/>
    </row>
    <row r="196" spans="1:31" ht="23.25" customHeight="1">
      <c r="A196" s="13" t="s">
        <v>1689</v>
      </c>
      <c r="B196" s="13" t="s">
        <v>1623</v>
      </c>
      <c r="C196" s="1" t="s">
        <v>1690</v>
      </c>
      <c r="D196" s="346" t="s">
        <v>1688</v>
      </c>
      <c r="E196" s="348"/>
      <c r="F196" s="19"/>
      <c r="G196" s="15"/>
      <c r="H196" s="15"/>
      <c r="I196" s="36"/>
      <c r="J196" s="15"/>
      <c r="K196" s="15"/>
      <c r="L196" s="36"/>
      <c r="M196" s="15"/>
      <c r="N196" s="36"/>
      <c r="O196" s="15"/>
      <c r="P196" s="15"/>
      <c r="Q196" s="12"/>
    </row>
    <row r="197" spans="1:31" ht="23.25" customHeight="1">
      <c r="A197" s="13" t="s">
        <v>706</v>
      </c>
      <c r="B197" s="13" t="s">
        <v>1213</v>
      </c>
      <c r="C197" s="1" t="s">
        <v>174</v>
      </c>
      <c r="D197" s="12" t="s">
        <v>165</v>
      </c>
      <c r="E197" s="12" t="s">
        <v>175</v>
      </c>
      <c r="F197" s="19" t="s">
        <v>139</v>
      </c>
      <c r="G197" s="15">
        <v>1</v>
      </c>
      <c r="H197" s="15">
        <f>합산자재!H17</f>
        <v>2796</v>
      </c>
      <c r="I197" s="36">
        <f>IF(G197*H197&lt;&gt;0, TRUNC(G197*H197, 1), "")</f>
        <v>2796</v>
      </c>
      <c r="J197" s="15">
        <v>1</v>
      </c>
      <c r="K197" s="15">
        <f>합산자재!I17</f>
        <v>0</v>
      </c>
      <c r="L197" s="36" t="str">
        <f t="shared" ref="L197:L203" si="64">IF(G197*K197&lt;&gt;0, TRUNC(G197*K197, 1), "")</f>
        <v/>
      </c>
      <c r="M197" s="15">
        <f>합산자재!J17</f>
        <v>0</v>
      </c>
      <c r="N197" s="36" t="str">
        <f t="shared" ref="N197:N203" si="65">IF(G197*M197&lt;&gt;0, TRUNC(G197*M197, 1), "")</f>
        <v/>
      </c>
      <c r="O197" s="15">
        <f t="shared" ref="O197:O204" si="66">IF((H197+K197+M197)=0, "", (H197+K197+M197))</f>
        <v>2796</v>
      </c>
      <c r="P197" s="15">
        <f t="shared" ref="P197:P204" si="67">IF(SUM(I197,L197,N197)&lt;&gt;0,SUM(I197,L197,N197),"")</f>
        <v>2796</v>
      </c>
      <c r="Q197" s="12"/>
      <c r="R197" s="2" t="s">
        <v>1619</v>
      </c>
      <c r="AB197" s="2">
        <f>I197</f>
        <v>2796</v>
      </c>
      <c r="AC197" s="2">
        <f>G197*H197</f>
        <v>2796</v>
      </c>
    </row>
    <row r="198" spans="1:31" ht="23.25" customHeight="1">
      <c r="A198" s="13" t="s">
        <v>706</v>
      </c>
      <c r="B198" s="13" t="s">
        <v>1213</v>
      </c>
      <c r="C198" s="1" t="s">
        <v>174</v>
      </c>
      <c r="D198" s="12" t="s">
        <v>165</v>
      </c>
      <c r="E198" s="12" t="s">
        <v>175</v>
      </c>
      <c r="F198" s="19" t="s">
        <v>139</v>
      </c>
      <c r="G198" s="15">
        <v>0.03</v>
      </c>
      <c r="H198" s="15">
        <f>합산자재!H17</f>
        <v>2796</v>
      </c>
      <c r="I198" s="36">
        <f>IF(G198*H198&lt;&gt;0, TRUNC(G198*H198, 1), "")</f>
        <v>83.8</v>
      </c>
      <c r="J198" s="15">
        <v>0.03</v>
      </c>
      <c r="K198" s="15">
        <f>합산자재!I17</f>
        <v>0</v>
      </c>
      <c r="L198" s="36" t="str">
        <f t="shared" si="64"/>
        <v/>
      </c>
      <c r="M198" s="15">
        <f>합산자재!J17</f>
        <v>0</v>
      </c>
      <c r="N198" s="36" t="str">
        <f t="shared" si="65"/>
        <v/>
      </c>
      <c r="O198" s="15">
        <f t="shared" si="66"/>
        <v>2796</v>
      </c>
      <c r="P198" s="15">
        <f t="shared" si="67"/>
        <v>83.8</v>
      </c>
      <c r="Q198" s="12"/>
      <c r="R198" s="2" t="s">
        <v>1619</v>
      </c>
    </row>
    <row r="199" spans="1:31" ht="23.25" customHeight="1">
      <c r="A199" s="13" t="s">
        <v>1610</v>
      </c>
      <c r="B199" s="13" t="s">
        <v>1213</v>
      </c>
      <c r="C199" s="1" t="s">
        <v>1611</v>
      </c>
      <c r="D199" s="12" t="s">
        <v>1612</v>
      </c>
      <c r="E199" s="12" t="s">
        <v>1613</v>
      </c>
      <c r="F199" s="19" t="s">
        <v>567</v>
      </c>
      <c r="G199" s="15">
        <v>1</v>
      </c>
      <c r="H199" s="15">
        <f>TRUNC(AB199*옵션!$B$31/100,1)</f>
        <v>419.4</v>
      </c>
      <c r="I199" s="36">
        <f>IF(G199*H199&lt;&gt;0, TRUNC(G199*H199, 1), "")</f>
        <v>419.4</v>
      </c>
      <c r="J199" s="15">
        <v>1</v>
      </c>
      <c r="K199" s="15"/>
      <c r="L199" s="36" t="str">
        <f t="shared" si="64"/>
        <v/>
      </c>
      <c r="M199" s="15"/>
      <c r="N199" s="36" t="str">
        <f t="shared" si="65"/>
        <v/>
      </c>
      <c r="O199" s="15">
        <f t="shared" si="66"/>
        <v>419.4</v>
      </c>
      <c r="P199" s="15">
        <f t="shared" si="67"/>
        <v>419.4</v>
      </c>
      <c r="Q199" s="12"/>
      <c r="AB199" s="2">
        <f>TRUNC(SUM(AB196:AB198))</f>
        <v>2796</v>
      </c>
    </row>
    <row r="200" spans="1:31" ht="23.25" customHeight="1">
      <c r="A200" s="13" t="s">
        <v>1605</v>
      </c>
      <c r="B200" s="13" t="s">
        <v>1213</v>
      </c>
      <c r="C200" s="1" t="s">
        <v>1606</v>
      </c>
      <c r="D200" s="12" t="s">
        <v>1607</v>
      </c>
      <c r="E200" s="12" t="s">
        <v>1608</v>
      </c>
      <c r="F200" s="19" t="s">
        <v>567</v>
      </c>
      <c r="G200" s="15">
        <v>1</v>
      </c>
      <c r="H200" s="15">
        <f>IF(TRUNC((AD200+AC200)/$AD$3,1)*$AD$3-AD200 &lt;0, AC200, TRUNC((AD200+AC200)/$AD$3,1)*$AD$3-AD200)</f>
        <v>55.900000000000091</v>
      </c>
      <c r="I200" s="36">
        <f>H200</f>
        <v>55.900000000000091</v>
      </c>
      <c r="J200" s="15">
        <v>1</v>
      </c>
      <c r="K200" s="15"/>
      <c r="L200" s="36" t="str">
        <f t="shared" si="64"/>
        <v/>
      </c>
      <c r="M200" s="15"/>
      <c r="N200" s="36" t="str">
        <f t="shared" si="65"/>
        <v/>
      </c>
      <c r="O200" s="15">
        <f t="shared" si="66"/>
        <v>55.900000000000091</v>
      </c>
      <c r="P200" s="15">
        <f t="shared" si="67"/>
        <v>55.900000000000091</v>
      </c>
      <c r="Q200" s="12"/>
      <c r="AC200" s="2">
        <f>TRUNC(TRUNC(SUM(AC196:AC199))*옵션!$B$33/100,1)</f>
        <v>55.9</v>
      </c>
      <c r="AD200" s="2">
        <f>TRUNC(SUM(I196:I199))+TRUNC(SUM(N196:N199))</f>
        <v>3299</v>
      </c>
    </row>
    <row r="201" spans="1:31" ht="23.25" customHeight="1">
      <c r="A201" s="13" t="s">
        <v>908</v>
      </c>
      <c r="B201" s="13" t="s">
        <v>1213</v>
      </c>
      <c r="C201" s="1" t="s">
        <v>677</v>
      </c>
      <c r="D201" s="12" t="s">
        <v>671</v>
      </c>
      <c r="E201" s="12" t="s">
        <v>678</v>
      </c>
      <c r="F201" s="19" t="s">
        <v>610</v>
      </c>
      <c r="G201" s="15">
        <f>일위노임!G98</f>
        <v>1.44E-2</v>
      </c>
      <c r="H201" s="15">
        <f>합산자재!H213</f>
        <v>0</v>
      </c>
      <c r="I201" s="36" t="str">
        <f>IF(G201*H201&lt;&gt;0, TRUNC(G201*H201, 1), "")</f>
        <v/>
      </c>
      <c r="J201" s="15">
        <v>1.44E-2</v>
      </c>
      <c r="K201" s="15">
        <f>합산자재!I213</f>
        <v>414968</v>
      </c>
      <c r="L201" s="36">
        <f t="shared" si="64"/>
        <v>5975.5</v>
      </c>
      <c r="M201" s="15">
        <f>합산자재!J213</f>
        <v>0</v>
      </c>
      <c r="N201" s="36" t="str">
        <f t="shared" si="65"/>
        <v/>
      </c>
      <c r="O201" s="15">
        <f t="shared" si="66"/>
        <v>414968</v>
      </c>
      <c r="P201" s="15">
        <f t="shared" si="67"/>
        <v>5975.5</v>
      </c>
      <c r="Q201" s="12"/>
      <c r="AE201" s="2">
        <f>L201</f>
        <v>5975.5</v>
      </c>
    </row>
    <row r="202" spans="1:31" ht="23.25" customHeight="1">
      <c r="A202" s="13" t="s">
        <v>911</v>
      </c>
      <c r="B202" s="13" t="s">
        <v>1213</v>
      </c>
      <c r="C202" s="1" t="s">
        <v>683</v>
      </c>
      <c r="D202" s="12" t="s">
        <v>671</v>
      </c>
      <c r="E202" s="12" t="s">
        <v>684</v>
      </c>
      <c r="F202" s="19" t="s">
        <v>610</v>
      </c>
      <c r="G202" s="15">
        <f>일위노임!G99</f>
        <v>4.3200000000000002E-2</v>
      </c>
      <c r="H202" s="15">
        <f>합산자재!H216</f>
        <v>0</v>
      </c>
      <c r="I202" s="36" t="str">
        <f>IF(G202*H202&lt;&gt;0, TRUNC(G202*H202, 1), "")</f>
        <v/>
      </c>
      <c r="J202" s="15">
        <v>4.3200000000000002E-2</v>
      </c>
      <c r="K202" s="15">
        <f>합산자재!I216</f>
        <v>172068</v>
      </c>
      <c r="L202" s="36">
        <f t="shared" si="64"/>
        <v>7433.3</v>
      </c>
      <c r="M202" s="15">
        <f>합산자재!J216</f>
        <v>0</v>
      </c>
      <c r="N202" s="36" t="str">
        <f t="shared" si="65"/>
        <v/>
      </c>
      <c r="O202" s="15">
        <f t="shared" si="66"/>
        <v>172068</v>
      </c>
      <c r="P202" s="15">
        <f t="shared" si="67"/>
        <v>7433.3</v>
      </c>
      <c r="Q202" s="12"/>
      <c r="AE202" s="2">
        <f>L202</f>
        <v>7433.3</v>
      </c>
    </row>
    <row r="203" spans="1:31" ht="23.25" customHeight="1">
      <c r="A203" s="13" t="s">
        <v>1601</v>
      </c>
      <c r="B203" s="13" t="s">
        <v>1213</v>
      </c>
      <c r="C203" s="1" t="s">
        <v>1602</v>
      </c>
      <c r="D203" s="12" t="s">
        <v>1603</v>
      </c>
      <c r="E203" s="12" t="s">
        <v>1604</v>
      </c>
      <c r="F203" s="19" t="s">
        <v>567</v>
      </c>
      <c r="G203" s="15">
        <v>1</v>
      </c>
      <c r="H203" s="15">
        <f>IF(TRUNC((AD204+AC204)/$AE$3,1)*$AE$3-AD204 &lt;0, AC204, TRUNC((AD204+AC204)/$AE$3,1)*$AE$3-AD204)</f>
        <v>402.20000000000073</v>
      </c>
      <c r="I203" s="36">
        <f>H203</f>
        <v>402.20000000000073</v>
      </c>
      <c r="J203" s="15">
        <v>1</v>
      </c>
      <c r="K203" s="15"/>
      <c r="L203" s="36" t="str">
        <f t="shared" si="64"/>
        <v/>
      </c>
      <c r="M203" s="15"/>
      <c r="N203" s="36" t="str">
        <f t="shared" si="65"/>
        <v/>
      </c>
      <c r="O203" s="15">
        <f t="shared" si="66"/>
        <v>402.20000000000073</v>
      </c>
      <c r="P203" s="15">
        <f t="shared" si="67"/>
        <v>402.20000000000073</v>
      </c>
      <c r="Q203" s="12"/>
    </row>
    <row r="204" spans="1:31" ht="23.25" customHeight="1">
      <c r="B204" s="13" t="s">
        <v>1597</v>
      </c>
      <c r="D204" s="12" t="s">
        <v>1598</v>
      </c>
      <c r="E204" s="12"/>
      <c r="F204" s="19"/>
      <c r="G204" s="15"/>
      <c r="H204" s="15"/>
      <c r="I204" s="36">
        <f>TRUNC(SUM(I196:I203))</f>
        <v>3757</v>
      </c>
      <c r="J204" s="15"/>
      <c r="K204" s="15"/>
      <c r="L204" s="36">
        <f>TRUNC(SUM(L196:L203))</f>
        <v>13408</v>
      </c>
      <c r="M204" s="15"/>
      <c r="N204" s="36">
        <f>TRUNC(SUM(N196:N203))</f>
        <v>0</v>
      </c>
      <c r="O204" s="15" t="str">
        <f t="shared" si="66"/>
        <v/>
      </c>
      <c r="P204" s="15">
        <f t="shared" si="67"/>
        <v>17165</v>
      </c>
      <c r="Q204" s="12"/>
      <c r="AC204" s="2">
        <f>TRUNC(AE204*옵션!$B$36/100,1)</f>
        <v>402.2</v>
      </c>
      <c r="AD204" s="2">
        <f>TRUNC(SUM(L196:L202))</f>
        <v>13408</v>
      </c>
      <c r="AE204" s="2">
        <f>TRUNC(SUM(AE196:AE203))</f>
        <v>13408</v>
      </c>
    </row>
    <row r="205" spans="1:31" ht="23.25" customHeight="1">
      <c r="D205" s="12"/>
      <c r="E205" s="12"/>
      <c r="F205" s="19"/>
      <c r="G205" s="15"/>
      <c r="H205" s="15"/>
      <c r="I205" s="36"/>
      <c r="J205" s="15"/>
      <c r="K205" s="15"/>
      <c r="L205" s="36"/>
      <c r="M205" s="15"/>
      <c r="N205" s="36"/>
      <c r="O205" s="15"/>
      <c r="P205" s="15"/>
      <c r="Q205" s="12"/>
    </row>
    <row r="206" spans="1:31" ht="23.25" customHeight="1">
      <c r="A206" s="13" t="s">
        <v>1692</v>
      </c>
      <c r="B206" s="13" t="s">
        <v>1623</v>
      </c>
      <c r="C206" s="1" t="s">
        <v>1693</v>
      </c>
      <c r="D206" s="346" t="s">
        <v>1691</v>
      </c>
      <c r="E206" s="348"/>
      <c r="F206" s="19"/>
      <c r="G206" s="15"/>
      <c r="H206" s="15"/>
      <c r="I206" s="36"/>
      <c r="J206" s="15"/>
      <c r="K206" s="15"/>
      <c r="L206" s="36"/>
      <c r="M206" s="15"/>
      <c r="N206" s="36"/>
      <c r="O206" s="15"/>
      <c r="P206" s="15"/>
      <c r="Q206" s="12"/>
    </row>
    <row r="207" spans="1:31" ht="23.25" customHeight="1">
      <c r="A207" s="13" t="s">
        <v>707</v>
      </c>
      <c r="B207" s="13" t="s">
        <v>1217</v>
      </c>
      <c r="C207" s="1" t="s">
        <v>176</v>
      </c>
      <c r="D207" s="12" t="s">
        <v>177</v>
      </c>
      <c r="E207" s="12" t="s">
        <v>178</v>
      </c>
      <c r="F207" s="19" t="s">
        <v>139</v>
      </c>
      <c r="G207" s="15">
        <v>1</v>
      </c>
      <c r="H207" s="15">
        <f>합산자재!H18</f>
        <v>2431</v>
      </c>
      <c r="I207" s="36">
        <f>IF(G207*H207&lt;&gt;0, TRUNC(G207*H207, 1), "")</f>
        <v>2431</v>
      </c>
      <c r="J207" s="15">
        <v>1</v>
      </c>
      <c r="K207" s="15">
        <f>합산자재!I18</f>
        <v>0</v>
      </c>
      <c r="L207" s="36" t="str">
        <f>IF(G207*K207&lt;&gt;0, TRUNC(G207*K207, 1), "")</f>
        <v/>
      </c>
      <c r="M207" s="15">
        <f>합산자재!J18</f>
        <v>0</v>
      </c>
      <c r="N207" s="36" t="str">
        <f>IF(G207*M207&lt;&gt;0, TRUNC(G207*M207, 1), "")</f>
        <v/>
      </c>
      <c r="O207" s="15">
        <f t="shared" ref="O207:O212" si="68">IF((H207+K207+M207)=0, "", (H207+K207+M207))</f>
        <v>2431</v>
      </c>
      <c r="P207" s="15">
        <f t="shared" ref="P207:P212" si="69">IF(SUM(I207,L207,N207)&lt;&gt;0,SUM(I207,L207,N207),"")</f>
        <v>2431</v>
      </c>
      <c r="Q207" s="12"/>
      <c r="R207" s="2" t="s">
        <v>1609</v>
      </c>
      <c r="AC207" s="2">
        <f>G207*H207</f>
        <v>2431</v>
      </c>
    </row>
    <row r="208" spans="1:31" ht="23.25" customHeight="1">
      <c r="A208" s="13" t="s">
        <v>707</v>
      </c>
      <c r="B208" s="13" t="s">
        <v>1217</v>
      </c>
      <c r="C208" s="1" t="s">
        <v>176</v>
      </c>
      <c r="D208" s="12" t="s">
        <v>177</v>
      </c>
      <c r="E208" s="12" t="s">
        <v>178</v>
      </c>
      <c r="F208" s="19" t="s">
        <v>139</v>
      </c>
      <c r="G208" s="15">
        <v>0.1</v>
      </c>
      <c r="H208" s="15">
        <f>합산자재!H18</f>
        <v>2431</v>
      </c>
      <c r="I208" s="36">
        <f>IF(G208*H208&lt;&gt;0, TRUNC(G208*H208, 1), "")</f>
        <v>243.1</v>
      </c>
      <c r="J208" s="15">
        <v>0.1</v>
      </c>
      <c r="K208" s="15">
        <f>합산자재!I18</f>
        <v>0</v>
      </c>
      <c r="L208" s="36" t="str">
        <f>IF(G208*K208&lt;&gt;0, TRUNC(G208*K208, 1), "")</f>
        <v/>
      </c>
      <c r="M208" s="15">
        <f>합산자재!J18</f>
        <v>0</v>
      </c>
      <c r="N208" s="36" t="str">
        <f>IF(G208*M208&lt;&gt;0, TRUNC(G208*M208, 1), "")</f>
        <v/>
      </c>
      <c r="O208" s="15">
        <f t="shared" si="68"/>
        <v>2431</v>
      </c>
      <c r="P208" s="15">
        <f t="shared" si="69"/>
        <v>243.1</v>
      </c>
      <c r="Q208" s="12"/>
      <c r="R208" s="2" t="s">
        <v>1609</v>
      </c>
    </row>
    <row r="209" spans="1:31" ht="23.25" customHeight="1">
      <c r="A209" s="13" t="s">
        <v>1605</v>
      </c>
      <c r="B209" s="13" t="s">
        <v>1217</v>
      </c>
      <c r="C209" s="1" t="s">
        <v>1606</v>
      </c>
      <c r="D209" s="12" t="s">
        <v>1607</v>
      </c>
      <c r="E209" s="12" t="s">
        <v>1608</v>
      </c>
      <c r="F209" s="19" t="s">
        <v>567</v>
      </c>
      <c r="G209" s="15">
        <v>1</v>
      </c>
      <c r="H209" s="15">
        <f>IF(TRUNC((AD209+AC209)/$AD$3,1)*$AD$3-AD209 &lt;0, AC209, TRUNC((AD209+AC209)/$AD$3,1)*$AD$3-AD209)</f>
        <v>48.599999999999909</v>
      </c>
      <c r="I209" s="36">
        <f>H209</f>
        <v>48.599999999999909</v>
      </c>
      <c r="J209" s="15">
        <v>1</v>
      </c>
      <c r="K209" s="15"/>
      <c r="L209" s="36" t="str">
        <f>IF(G209*K209&lt;&gt;0, TRUNC(G209*K209, 1), "")</f>
        <v/>
      </c>
      <c r="M209" s="15"/>
      <c r="N209" s="36" t="str">
        <f>IF(G209*M209&lt;&gt;0, TRUNC(G209*M209, 1), "")</f>
        <v/>
      </c>
      <c r="O209" s="15">
        <f t="shared" si="68"/>
        <v>48.599999999999909</v>
      </c>
      <c r="P209" s="15">
        <f t="shared" si="69"/>
        <v>48.599999999999909</v>
      </c>
      <c r="Q209" s="12"/>
      <c r="AC209" s="2">
        <f>TRUNC(TRUNC(SUM(AC206:AC208))*옵션!$B$33/100,1)</f>
        <v>48.6</v>
      </c>
      <c r="AD209" s="2">
        <f>TRUNC(SUM(I206:I208))+TRUNC(SUM(N206:N208))</f>
        <v>2674</v>
      </c>
    </row>
    <row r="210" spans="1:31" ht="23.25" customHeight="1">
      <c r="A210" s="13" t="s">
        <v>905</v>
      </c>
      <c r="B210" s="13" t="s">
        <v>1217</v>
      </c>
      <c r="C210" s="1" t="s">
        <v>670</v>
      </c>
      <c r="D210" s="12" t="s">
        <v>671</v>
      </c>
      <c r="E210" s="12" t="s">
        <v>672</v>
      </c>
      <c r="F210" s="19" t="s">
        <v>610</v>
      </c>
      <c r="G210" s="15">
        <f>일위노임!G102</f>
        <v>8.6400000000000005E-2</v>
      </c>
      <c r="H210" s="15">
        <f>합산자재!H210</f>
        <v>0</v>
      </c>
      <c r="I210" s="36" t="str">
        <f>IF(G210*H210&lt;&gt;0, TRUNC(G210*H210, 1), "")</f>
        <v/>
      </c>
      <c r="J210" s="15">
        <v>8.6400000000000005E-2</v>
      </c>
      <c r="K210" s="15">
        <f>합산자재!I210</f>
        <v>273676</v>
      </c>
      <c r="L210" s="36">
        <f>IF(G210*K210&lt;&gt;0, TRUNC(G210*K210, 1), "")</f>
        <v>23645.599999999999</v>
      </c>
      <c r="M210" s="15">
        <f>합산자재!J210</f>
        <v>0</v>
      </c>
      <c r="N210" s="36" t="str">
        <f>IF(G210*M210&lt;&gt;0, TRUNC(G210*M210, 1), "")</f>
        <v/>
      </c>
      <c r="O210" s="15">
        <f t="shared" si="68"/>
        <v>273676</v>
      </c>
      <c r="P210" s="15">
        <f t="shared" si="69"/>
        <v>23645.599999999999</v>
      </c>
      <c r="Q210" s="12"/>
      <c r="AE210" s="2">
        <f>L210</f>
        <v>23645.599999999999</v>
      </c>
    </row>
    <row r="211" spans="1:31" ht="23.25" customHeight="1">
      <c r="A211" s="13" t="s">
        <v>1601</v>
      </c>
      <c r="B211" s="13" t="s">
        <v>1217</v>
      </c>
      <c r="C211" s="1" t="s">
        <v>1602</v>
      </c>
      <c r="D211" s="12" t="s">
        <v>1603</v>
      </c>
      <c r="E211" s="12" t="s">
        <v>1604</v>
      </c>
      <c r="F211" s="19" t="s">
        <v>567</v>
      </c>
      <c r="G211" s="15">
        <v>1</v>
      </c>
      <c r="H211" s="15">
        <f>IF(TRUNC((AD212+AC212)/$AE$3,1)*$AE$3-AD212 &lt;0, AC212, TRUNC((AD212+AC212)/$AE$3,1)*$AE$3-AD212)</f>
        <v>709.29999999999927</v>
      </c>
      <c r="I211" s="36">
        <f>H211</f>
        <v>709.29999999999927</v>
      </c>
      <c r="J211" s="15">
        <v>1</v>
      </c>
      <c r="K211" s="15"/>
      <c r="L211" s="36" t="str">
        <f>IF(G211*K211&lt;&gt;0, TRUNC(G211*K211, 1), "")</f>
        <v/>
      </c>
      <c r="M211" s="15"/>
      <c r="N211" s="36" t="str">
        <f>IF(G211*M211&lt;&gt;0, TRUNC(G211*M211, 1), "")</f>
        <v/>
      </c>
      <c r="O211" s="15">
        <f t="shared" si="68"/>
        <v>709.29999999999927</v>
      </c>
      <c r="P211" s="15">
        <f t="shared" si="69"/>
        <v>709.29999999999927</v>
      </c>
      <c r="Q211" s="12"/>
    </row>
    <row r="212" spans="1:31" ht="23.25" customHeight="1">
      <c r="B212" s="13" t="s">
        <v>1597</v>
      </c>
      <c r="D212" s="12" t="s">
        <v>1598</v>
      </c>
      <c r="E212" s="12"/>
      <c r="F212" s="19"/>
      <c r="G212" s="15"/>
      <c r="H212" s="15"/>
      <c r="I212" s="36">
        <f>TRUNC(SUM(I206:I211))</f>
        <v>3432</v>
      </c>
      <c r="J212" s="15"/>
      <c r="K212" s="15"/>
      <c r="L212" s="36">
        <f>TRUNC(SUM(L206:L211))</f>
        <v>23645</v>
      </c>
      <c r="M212" s="15"/>
      <c r="N212" s="36">
        <f>TRUNC(SUM(N206:N211))</f>
        <v>0</v>
      </c>
      <c r="O212" s="15" t="str">
        <f t="shared" si="68"/>
        <v/>
      </c>
      <c r="P212" s="15">
        <f t="shared" si="69"/>
        <v>27077</v>
      </c>
      <c r="Q212" s="12"/>
      <c r="AC212" s="2">
        <f>TRUNC(AE212*옵션!$B$36/100,1)</f>
        <v>709.3</v>
      </c>
      <c r="AD212" s="2">
        <f>TRUNC(SUM(L206:L210))</f>
        <v>23645</v>
      </c>
      <c r="AE212" s="2">
        <f>TRUNC(SUM(AE206:AE211))</f>
        <v>23645</v>
      </c>
    </row>
    <row r="213" spans="1:31" ht="23.25" customHeight="1">
      <c r="D213" s="12"/>
      <c r="E213" s="12"/>
      <c r="F213" s="19"/>
      <c r="G213" s="15"/>
      <c r="H213" s="15"/>
      <c r="I213" s="36"/>
      <c r="J213" s="15"/>
      <c r="K213" s="15"/>
      <c r="L213" s="36"/>
      <c r="M213" s="15"/>
      <c r="N213" s="36"/>
      <c r="O213" s="15"/>
      <c r="P213" s="15"/>
      <c r="Q213" s="12"/>
    </row>
    <row r="214" spans="1:31" ht="23.25" customHeight="1">
      <c r="A214" s="13" t="s">
        <v>1695</v>
      </c>
      <c r="B214" s="13" t="s">
        <v>1623</v>
      </c>
      <c r="C214" s="1" t="s">
        <v>1696</v>
      </c>
      <c r="D214" s="346" t="s">
        <v>1694</v>
      </c>
      <c r="E214" s="348"/>
      <c r="F214" s="19"/>
      <c r="G214" s="15"/>
      <c r="H214" s="15"/>
      <c r="I214" s="36"/>
      <c r="J214" s="15"/>
      <c r="K214" s="15"/>
      <c r="L214" s="36"/>
      <c r="M214" s="15"/>
      <c r="N214" s="36"/>
      <c r="O214" s="15"/>
      <c r="P214" s="15"/>
      <c r="Q214" s="12"/>
    </row>
    <row r="215" spans="1:31" ht="23.25" customHeight="1">
      <c r="A215" s="13" t="s">
        <v>708</v>
      </c>
      <c r="B215" s="13" t="s">
        <v>1220</v>
      </c>
      <c r="C215" s="1" t="s">
        <v>181</v>
      </c>
      <c r="D215" s="12" t="s">
        <v>177</v>
      </c>
      <c r="E215" s="12" t="s">
        <v>182</v>
      </c>
      <c r="F215" s="19" t="s">
        <v>139</v>
      </c>
      <c r="G215" s="15">
        <v>1</v>
      </c>
      <c r="H215" s="15">
        <f>합산자재!H19</f>
        <v>5016</v>
      </c>
      <c r="I215" s="36">
        <f>IF(G215*H215&lt;&gt;0, TRUNC(G215*H215, 1), "")</f>
        <v>5016</v>
      </c>
      <c r="J215" s="15">
        <v>1</v>
      </c>
      <c r="K215" s="15">
        <f>합산자재!I19</f>
        <v>0</v>
      </c>
      <c r="L215" s="36" t="str">
        <f>IF(G215*K215&lt;&gt;0, TRUNC(G215*K215, 1), "")</f>
        <v/>
      </c>
      <c r="M215" s="15">
        <f>합산자재!J19</f>
        <v>0</v>
      </c>
      <c r="N215" s="36" t="str">
        <f>IF(G215*M215&lt;&gt;0, TRUNC(G215*M215, 1), "")</f>
        <v/>
      </c>
      <c r="O215" s="15">
        <f t="shared" ref="O215:O220" si="70">IF((H215+K215+M215)=0, "", (H215+K215+M215))</f>
        <v>5016</v>
      </c>
      <c r="P215" s="15">
        <f t="shared" ref="P215:P220" si="71">IF(SUM(I215,L215,N215)&lt;&gt;0,SUM(I215,L215,N215),"")</f>
        <v>5016</v>
      </c>
      <c r="Q215" s="12"/>
      <c r="R215" s="2" t="s">
        <v>1609</v>
      </c>
      <c r="AC215" s="2">
        <f>G215*H215</f>
        <v>5016</v>
      </c>
    </row>
    <row r="216" spans="1:31" ht="23.25" customHeight="1">
      <c r="A216" s="13" t="s">
        <v>708</v>
      </c>
      <c r="B216" s="13" t="s">
        <v>1220</v>
      </c>
      <c r="C216" s="1" t="s">
        <v>181</v>
      </c>
      <c r="D216" s="12" t="s">
        <v>177</v>
      </c>
      <c r="E216" s="12" t="s">
        <v>182</v>
      </c>
      <c r="F216" s="19" t="s">
        <v>139</v>
      </c>
      <c r="G216" s="15">
        <v>0.1</v>
      </c>
      <c r="H216" s="15">
        <f>합산자재!H19</f>
        <v>5016</v>
      </c>
      <c r="I216" s="36">
        <f>IF(G216*H216&lt;&gt;0, TRUNC(G216*H216, 1), "")</f>
        <v>501.6</v>
      </c>
      <c r="J216" s="15">
        <v>0.1</v>
      </c>
      <c r="K216" s="15">
        <f>합산자재!I19</f>
        <v>0</v>
      </c>
      <c r="L216" s="36" t="str">
        <f>IF(G216*K216&lt;&gt;0, TRUNC(G216*K216, 1), "")</f>
        <v/>
      </c>
      <c r="M216" s="15">
        <f>합산자재!J19</f>
        <v>0</v>
      </c>
      <c r="N216" s="36" t="str">
        <f>IF(G216*M216&lt;&gt;0, TRUNC(G216*M216, 1), "")</f>
        <v/>
      </c>
      <c r="O216" s="15">
        <f t="shared" si="70"/>
        <v>5016</v>
      </c>
      <c r="P216" s="15">
        <f t="shared" si="71"/>
        <v>501.6</v>
      </c>
      <c r="Q216" s="12"/>
      <c r="R216" s="2" t="s">
        <v>1609</v>
      </c>
    </row>
    <row r="217" spans="1:31" ht="23.25" customHeight="1">
      <c r="A217" s="13" t="s">
        <v>1605</v>
      </c>
      <c r="B217" s="13" t="s">
        <v>1220</v>
      </c>
      <c r="C217" s="1" t="s">
        <v>1606</v>
      </c>
      <c r="D217" s="12" t="s">
        <v>1607</v>
      </c>
      <c r="E217" s="12" t="s">
        <v>1608</v>
      </c>
      <c r="F217" s="19" t="s">
        <v>567</v>
      </c>
      <c r="G217" s="15">
        <v>1</v>
      </c>
      <c r="H217" s="15">
        <f>IF(TRUNC((AD217+AC217)/$AD$3,1)*$AD$3-AD217 &lt;0, AC217, TRUNC((AD217+AC217)/$AD$3,1)*$AD$3-AD217)</f>
        <v>100.30000000000018</v>
      </c>
      <c r="I217" s="36">
        <f>H217</f>
        <v>100.30000000000018</v>
      </c>
      <c r="J217" s="15">
        <v>1</v>
      </c>
      <c r="K217" s="15"/>
      <c r="L217" s="36" t="str">
        <f>IF(G217*K217&lt;&gt;0, TRUNC(G217*K217, 1), "")</f>
        <v/>
      </c>
      <c r="M217" s="15"/>
      <c r="N217" s="36" t="str">
        <f>IF(G217*M217&lt;&gt;0, TRUNC(G217*M217, 1), "")</f>
        <v/>
      </c>
      <c r="O217" s="15">
        <f t="shared" si="70"/>
        <v>100.30000000000018</v>
      </c>
      <c r="P217" s="15">
        <f t="shared" si="71"/>
        <v>100.30000000000018</v>
      </c>
      <c r="Q217" s="12"/>
      <c r="AC217" s="2">
        <f>TRUNC(TRUNC(SUM(AC214:AC216))*옵션!$B$33/100,1)</f>
        <v>100.3</v>
      </c>
      <c r="AD217" s="2">
        <f>TRUNC(SUM(I214:I216))+TRUNC(SUM(N214:N216))</f>
        <v>5517</v>
      </c>
    </row>
    <row r="218" spans="1:31" ht="23.25" customHeight="1">
      <c r="A218" s="13" t="s">
        <v>905</v>
      </c>
      <c r="B218" s="13" t="s">
        <v>1220</v>
      </c>
      <c r="C218" s="1" t="s">
        <v>670</v>
      </c>
      <c r="D218" s="12" t="s">
        <v>671</v>
      </c>
      <c r="E218" s="12" t="s">
        <v>672</v>
      </c>
      <c r="F218" s="19" t="s">
        <v>610</v>
      </c>
      <c r="G218" s="15">
        <f>일위노임!G105</f>
        <v>0.12479999999999999</v>
      </c>
      <c r="H218" s="15">
        <f>합산자재!H210</f>
        <v>0</v>
      </c>
      <c r="I218" s="36" t="str">
        <f>IF(G218*H218&lt;&gt;0, TRUNC(G218*H218, 1), "")</f>
        <v/>
      </c>
      <c r="J218" s="15">
        <v>0.12479999999999999</v>
      </c>
      <c r="K218" s="15">
        <f>합산자재!I210</f>
        <v>273676</v>
      </c>
      <c r="L218" s="36">
        <f>IF(G218*K218&lt;&gt;0, TRUNC(G218*K218, 1), "")</f>
        <v>34154.699999999997</v>
      </c>
      <c r="M218" s="15">
        <f>합산자재!J210</f>
        <v>0</v>
      </c>
      <c r="N218" s="36" t="str">
        <f>IF(G218*M218&lt;&gt;0, TRUNC(G218*M218, 1), "")</f>
        <v/>
      </c>
      <c r="O218" s="15">
        <f t="shared" si="70"/>
        <v>273676</v>
      </c>
      <c r="P218" s="15">
        <f t="shared" si="71"/>
        <v>34154.699999999997</v>
      </c>
      <c r="Q218" s="12"/>
      <c r="AE218" s="2">
        <f>L218</f>
        <v>34154.699999999997</v>
      </c>
    </row>
    <row r="219" spans="1:31" ht="23.25" customHeight="1">
      <c r="A219" s="13" t="s">
        <v>1601</v>
      </c>
      <c r="B219" s="13" t="s">
        <v>1220</v>
      </c>
      <c r="C219" s="1" t="s">
        <v>1602</v>
      </c>
      <c r="D219" s="12" t="s">
        <v>1603</v>
      </c>
      <c r="E219" s="12" t="s">
        <v>1604</v>
      </c>
      <c r="F219" s="19" t="s">
        <v>567</v>
      </c>
      <c r="G219" s="15">
        <v>1</v>
      </c>
      <c r="H219" s="15">
        <f>IF(TRUNC((AD220+AC220)/$AE$3,1)*$AE$3-AD220 &lt;0, AC220, TRUNC((AD220+AC220)/$AE$3,1)*$AE$3-AD220)</f>
        <v>1024.5999999999985</v>
      </c>
      <c r="I219" s="36">
        <f>H219</f>
        <v>1024.5999999999985</v>
      </c>
      <c r="J219" s="15">
        <v>1</v>
      </c>
      <c r="K219" s="15"/>
      <c r="L219" s="36" t="str">
        <f>IF(G219*K219&lt;&gt;0, TRUNC(G219*K219, 1), "")</f>
        <v/>
      </c>
      <c r="M219" s="15"/>
      <c r="N219" s="36" t="str">
        <f>IF(G219*M219&lt;&gt;0, TRUNC(G219*M219, 1), "")</f>
        <v/>
      </c>
      <c r="O219" s="15">
        <f t="shared" si="70"/>
        <v>1024.5999999999985</v>
      </c>
      <c r="P219" s="15">
        <f t="shared" si="71"/>
        <v>1024.5999999999985</v>
      </c>
      <c r="Q219" s="12"/>
    </row>
    <row r="220" spans="1:31" ht="23.25" customHeight="1">
      <c r="B220" s="13" t="s">
        <v>1597</v>
      </c>
      <c r="D220" s="12" t="s">
        <v>1598</v>
      </c>
      <c r="E220" s="12"/>
      <c r="F220" s="19"/>
      <c r="G220" s="15"/>
      <c r="H220" s="15"/>
      <c r="I220" s="36">
        <f>TRUNC(SUM(I214:I219))</f>
        <v>6642</v>
      </c>
      <c r="J220" s="15"/>
      <c r="K220" s="15"/>
      <c r="L220" s="36">
        <f>TRUNC(SUM(L214:L219))</f>
        <v>34154</v>
      </c>
      <c r="M220" s="15"/>
      <c r="N220" s="36">
        <f>TRUNC(SUM(N214:N219))</f>
        <v>0</v>
      </c>
      <c r="O220" s="15" t="str">
        <f t="shared" si="70"/>
        <v/>
      </c>
      <c r="P220" s="15">
        <f t="shared" si="71"/>
        <v>40796</v>
      </c>
      <c r="Q220" s="12"/>
      <c r="AC220" s="2">
        <f>TRUNC(AE220*옵션!$B$36/100,1)</f>
        <v>1024.5999999999999</v>
      </c>
      <c r="AD220" s="2">
        <f>TRUNC(SUM(L214:L218))</f>
        <v>34154</v>
      </c>
      <c r="AE220" s="2">
        <f>TRUNC(SUM(AE214:AE219))</f>
        <v>34154</v>
      </c>
    </row>
    <row r="221" spans="1:31" ht="23.25" customHeight="1">
      <c r="D221" s="12"/>
      <c r="E221" s="12"/>
      <c r="F221" s="19"/>
      <c r="G221" s="15"/>
      <c r="H221" s="15"/>
      <c r="I221" s="36"/>
      <c r="J221" s="15"/>
      <c r="K221" s="15"/>
      <c r="L221" s="36"/>
      <c r="M221" s="15"/>
      <c r="N221" s="36"/>
      <c r="O221" s="15"/>
      <c r="P221" s="15"/>
      <c r="Q221" s="12"/>
    </row>
    <row r="222" spans="1:31" ht="23.25" customHeight="1">
      <c r="A222" s="13" t="s">
        <v>1698</v>
      </c>
      <c r="B222" s="13" t="s">
        <v>1623</v>
      </c>
      <c r="C222" s="1" t="s">
        <v>1699</v>
      </c>
      <c r="D222" s="346" t="s">
        <v>1697</v>
      </c>
      <c r="E222" s="348"/>
      <c r="F222" s="19"/>
      <c r="G222" s="15"/>
      <c r="H222" s="15"/>
      <c r="I222" s="36"/>
      <c r="J222" s="15"/>
      <c r="K222" s="15"/>
      <c r="L222" s="36"/>
      <c r="M222" s="15"/>
      <c r="N222" s="36"/>
      <c r="O222" s="15"/>
      <c r="P222" s="15"/>
      <c r="Q222" s="12"/>
    </row>
    <row r="223" spans="1:31" ht="23.25" customHeight="1">
      <c r="A223" s="13" t="s">
        <v>709</v>
      </c>
      <c r="B223" s="13" t="s">
        <v>1223</v>
      </c>
      <c r="C223" s="1" t="s">
        <v>183</v>
      </c>
      <c r="D223" s="12" t="s">
        <v>177</v>
      </c>
      <c r="E223" s="12" t="s">
        <v>184</v>
      </c>
      <c r="F223" s="19" t="s">
        <v>139</v>
      </c>
      <c r="G223" s="15">
        <v>1</v>
      </c>
      <c r="H223" s="15">
        <f>합산자재!H20</f>
        <v>14850</v>
      </c>
      <c r="I223" s="36">
        <f>IF(G223*H223&lt;&gt;0, TRUNC(G223*H223, 1), "")</f>
        <v>14850</v>
      </c>
      <c r="J223" s="15">
        <v>1</v>
      </c>
      <c r="K223" s="15">
        <f>합산자재!I20</f>
        <v>0</v>
      </c>
      <c r="L223" s="36" t="str">
        <f>IF(G223*K223&lt;&gt;0, TRUNC(G223*K223, 1), "")</f>
        <v/>
      </c>
      <c r="M223" s="15">
        <f>합산자재!J20</f>
        <v>0</v>
      </c>
      <c r="N223" s="36" t="str">
        <f>IF(G223*M223&lt;&gt;0, TRUNC(G223*M223, 1), "")</f>
        <v/>
      </c>
      <c r="O223" s="15">
        <f t="shared" ref="O223:O228" si="72">IF((H223+K223+M223)=0, "", (H223+K223+M223))</f>
        <v>14850</v>
      </c>
      <c r="P223" s="15">
        <f t="shared" ref="P223:P228" si="73">IF(SUM(I223,L223,N223)&lt;&gt;0,SUM(I223,L223,N223),"")</f>
        <v>14850</v>
      </c>
      <c r="Q223" s="12"/>
      <c r="R223" s="2" t="s">
        <v>1609</v>
      </c>
      <c r="AC223" s="2">
        <f>G223*H223</f>
        <v>14850</v>
      </c>
    </row>
    <row r="224" spans="1:31" ht="23.25" customHeight="1">
      <c r="A224" s="13" t="s">
        <v>709</v>
      </c>
      <c r="B224" s="13" t="s">
        <v>1223</v>
      </c>
      <c r="C224" s="1" t="s">
        <v>183</v>
      </c>
      <c r="D224" s="12" t="s">
        <v>177</v>
      </c>
      <c r="E224" s="12" t="s">
        <v>184</v>
      </c>
      <c r="F224" s="19" t="s">
        <v>139</v>
      </c>
      <c r="G224" s="15">
        <v>0.1</v>
      </c>
      <c r="H224" s="15">
        <f>합산자재!H20</f>
        <v>14850</v>
      </c>
      <c r="I224" s="36">
        <f>IF(G224*H224&lt;&gt;0, TRUNC(G224*H224, 1), "")</f>
        <v>1485</v>
      </c>
      <c r="J224" s="15">
        <v>0.1</v>
      </c>
      <c r="K224" s="15">
        <f>합산자재!I20</f>
        <v>0</v>
      </c>
      <c r="L224" s="36" t="str">
        <f>IF(G224*K224&lt;&gt;0, TRUNC(G224*K224, 1), "")</f>
        <v/>
      </c>
      <c r="M224" s="15">
        <f>합산자재!J20</f>
        <v>0</v>
      </c>
      <c r="N224" s="36" t="str">
        <f>IF(G224*M224&lt;&gt;0, TRUNC(G224*M224, 1), "")</f>
        <v/>
      </c>
      <c r="O224" s="15">
        <f t="shared" si="72"/>
        <v>14850</v>
      </c>
      <c r="P224" s="15">
        <f t="shared" si="73"/>
        <v>1485</v>
      </c>
      <c r="Q224" s="12"/>
      <c r="R224" s="2" t="s">
        <v>1609</v>
      </c>
    </row>
    <row r="225" spans="1:31" ht="23.25" customHeight="1">
      <c r="A225" s="13" t="s">
        <v>1605</v>
      </c>
      <c r="B225" s="13" t="s">
        <v>1223</v>
      </c>
      <c r="C225" s="1" t="s">
        <v>1606</v>
      </c>
      <c r="D225" s="12" t="s">
        <v>1607</v>
      </c>
      <c r="E225" s="12" t="s">
        <v>1608</v>
      </c>
      <c r="F225" s="19" t="s">
        <v>567</v>
      </c>
      <c r="G225" s="15">
        <v>1</v>
      </c>
      <c r="H225" s="15">
        <f>IF(TRUNC((AD225+AC225)/$AD$3,1)*$AD$3-AD225 &lt;0, AC225, TRUNC((AD225+AC225)/$AD$3,1)*$AD$3-AD225)</f>
        <v>297</v>
      </c>
      <c r="I225" s="36">
        <f>H225</f>
        <v>297</v>
      </c>
      <c r="J225" s="15">
        <v>1</v>
      </c>
      <c r="K225" s="15"/>
      <c r="L225" s="36" t="str">
        <f>IF(G225*K225&lt;&gt;0, TRUNC(G225*K225, 1), "")</f>
        <v/>
      </c>
      <c r="M225" s="15"/>
      <c r="N225" s="36" t="str">
        <f>IF(G225*M225&lt;&gt;0, TRUNC(G225*M225, 1), "")</f>
        <v/>
      </c>
      <c r="O225" s="15">
        <f t="shared" si="72"/>
        <v>297</v>
      </c>
      <c r="P225" s="15">
        <f t="shared" si="73"/>
        <v>297</v>
      </c>
      <c r="Q225" s="12"/>
      <c r="AC225" s="2">
        <f>TRUNC(TRUNC(SUM(AC222:AC224))*옵션!$B$33/100,1)</f>
        <v>297</v>
      </c>
      <c r="AD225" s="2">
        <f>TRUNC(SUM(I222:I224))+TRUNC(SUM(N222:N224))</f>
        <v>16335</v>
      </c>
    </row>
    <row r="226" spans="1:31" ht="23.25" customHeight="1">
      <c r="A226" s="13" t="s">
        <v>905</v>
      </c>
      <c r="B226" s="13" t="s">
        <v>1223</v>
      </c>
      <c r="C226" s="1" t="s">
        <v>670</v>
      </c>
      <c r="D226" s="12" t="s">
        <v>671</v>
      </c>
      <c r="E226" s="12" t="s">
        <v>672</v>
      </c>
      <c r="F226" s="19" t="s">
        <v>610</v>
      </c>
      <c r="G226" s="15">
        <f>일위노임!G108</f>
        <v>0.18720000000000001</v>
      </c>
      <c r="H226" s="15">
        <f>합산자재!H210</f>
        <v>0</v>
      </c>
      <c r="I226" s="36" t="str">
        <f>IF(G226*H226&lt;&gt;0, TRUNC(G226*H226, 1), "")</f>
        <v/>
      </c>
      <c r="J226" s="15">
        <v>0.18720000000000001</v>
      </c>
      <c r="K226" s="15">
        <f>합산자재!I210</f>
        <v>273676</v>
      </c>
      <c r="L226" s="36">
        <f>IF(G226*K226&lt;&gt;0, TRUNC(G226*K226, 1), "")</f>
        <v>51232.1</v>
      </c>
      <c r="M226" s="15">
        <f>합산자재!J210</f>
        <v>0</v>
      </c>
      <c r="N226" s="36" t="str">
        <f>IF(G226*M226&lt;&gt;0, TRUNC(G226*M226, 1), "")</f>
        <v/>
      </c>
      <c r="O226" s="15">
        <f t="shared" si="72"/>
        <v>273676</v>
      </c>
      <c r="P226" s="15">
        <f t="shared" si="73"/>
        <v>51232.1</v>
      </c>
      <c r="Q226" s="12"/>
      <c r="AE226" s="2">
        <f>L226</f>
        <v>51232.1</v>
      </c>
    </row>
    <row r="227" spans="1:31" ht="23.25" customHeight="1">
      <c r="A227" s="13" t="s">
        <v>1601</v>
      </c>
      <c r="B227" s="13" t="s">
        <v>1223</v>
      </c>
      <c r="C227" s="1" t="s">
        <v>1602</v>
      </c>
      <c r="D227" s="12" t="s">
        <v>1603</v>
      </c>
      <c r="E227" s="12" t="s">
        <v>1604</v>
      </c>
      <c r="F227" s="19" t="s">
        <v>567</v>
      </c>
      <c r="G227" s="15">
        <v>1</v>
      </c>
      <c r="H227" s="15">
        <f>IF(TRUNC((AD228+AC228)/$AE$3,1)*$AE$3-AD228 &lt;0, AC228, TRUNC((AD228+AC228)/$AE$3,1)*$AE$3-AD228)</f>
        <v>1536.9000000000015</v>
      </c>
      <c r="I227" s="36">
        <f>H227</f>
        <v>1536.9000000000015</v>
      </c>
      <c r="J227" s="15">
        <v>1</v>
      </c>
      <c r="K227" s="15"/>
      <c r="L227" s="36" t="str">
        <f>IF(G227*K227&lt;&gt;0, TRUNC(G227*K227, 1), "")</f>
        <v/>
      </c>
      <c r="M227" s="15"/>
      <c r="N227" s="36" t="str">
        <f>IF(G227*M227&lt;&gt;0, TRUNC(G227*M227, 1), "")</f>
        <v/>
      </c>
      <c r="O227" s="15">
        <f t="shared" si="72"/>
        <v>1536.9000000000015</v>
      </c>
      <c r="P227" s="15">
        <f t="shared" si="73"/>
        <v>1536.9000000000015</v>
      </c>
      <c r="Q227" s="12"/>
    </row>
    <row r="228" spans="1:31" ht="23.25" customHeight="1">
      <c r="B228" s="13" t="s">
        <v>1597</v>
      </c>
      <c r="D228" s="12" t="s">
        <v>1598</v>
      </c>
      <c r="E228" s="12"/>
      <c r="F228" s="19"/>
      <c r="G228" s="15"/>
      <c r="H228" s="15"/>
      <c r="I228" s="36">
        <f>TRUNC(SUM(I222:I227))</f>
        <v>18168</v>
      </c>
      <c r="J228" s="15"/>
      <c r="K228" s="15"/>
      <c r="L228" s="36">
        <f>TRUNC(SUM(L222:L227))</f>
        <v>51232</v>
      </c>
      <c r="M228" s="15"/>
      <c r="N228" s="36">
        <f>TRUNC(SUM(N222:N227))</f>
        <v>0</v>
      </c>
      <c r="O228" s="15" t="str">
        <f t="shared" si="72"/>
        <v/>
      </c>
      <c r="P228" s="15">
        <f t="shared" si="73"/>
        <v>69400</v>
      </c>
      <c r="Q228" s="12"/>
      <c r="AC228" s="2">
        <f>TRUNC(AE228*옵션!$B$36/100,1)</f>
        <v>1536.9</v>
      </c>
      <c r="AD228" s="2">
        <f>TRUNC(SUM(L222:L226))</f>
        <v>51232</v>
      </c>
      <c r="AE228" s="2">
        <f>TRUNC(SUM(AE222:AE227))</f>
        <v>51232</v>
      </c>
    </row>
    <row r="229" spans="1:31" ht="23.25" customHeight="1">
      <c r="D229" s="12"/>
      <c r="E229" s="12"/>
      <c r="F229" s="19"/>
      <c r="G229" s="15"/>
      <c r="H229" s="15"/>
      <c r="I229" s="36"/>
      <c r="J229" s="15"/>
      <c r="K229" s="15"/>
      <c r="L229" s="36"/>
      <c r="M229" s="15"/>
      <c r="N229" s="36"/>
      <c r="O229" s="15"/>
      <c r="P229" s="15"/>
      <c r="Q229" s="12"/>
    </row>
    <row r="230" spans="1:31" ht="23.25" customHeight="1">
      <c r="A230" s="13" t="s">
        <v>1701</v>
      </c>
      <c r="B230" s="13" t="s">
        <v>1623</v>
      </c>
      <c r="C230" s="1" t="s">
        <v>1702</v>
      </c>
      <c r="D230" s="346" t="s">
        <v>1700</v>
      </c>
      <c r="E230" s="348"/>
      <c r="F230" s="19"/>
      <c r="G230" s="15"/>
      <c r="H230" s="15"/>
      <c r="I230" s="36"/>
      <c r="J230" s="15"/>
      <c r="K230" s="15"/>
      <c r="L230" s="36"/>
      <c r="M230" s="15"/>
      <c r="N230" s="36"/>
      <c r="O230" s="15"/>
      <c r="P230" s="15"/>
      <c r="Q230" s="12"/>
    </row>
    <row r="231" spans="1:31" ht="23.25" customHeight="1">
      <c r="A231" s="13" t="s">
        <v>810</v>
      </c>
      <c r="B231" s="13" t="s">
        <v>1226</v>
      </c>
      <c r="C231" s="1" t="s">
        <v>474</v>
      </c>
      <c r="D231" s="12" t="s">
        <v>475</v>
      </c>
      <c r="E231" s="12" t="s">
        <v>476</v>
      </c>
      <c r="F231" s="19" t="s">
        <v>139</v>
      </c>
      <c r="G231" s="15">
        <v>1</v>
      </c>
      <c r="H231" s="15">
        <f>합산자재!H121</f>
        <v>1870</v>
      </c>
      <c r="I231" s="36">
        <f>IF(G231*H231&lt;&gt;0, TRUNC(G231*H231, 1), "")</f>
        <v>1870</v>
      </c>
      <c r="J231" s="15">
        <v>1</v>
      </c>
      <c r="K231" s="15">
        <f>합산자재!I121</f>
        <v>0</v>
      </c>
      <c r="L231" s="36" t="str">
        <f>IF(G231*K231&lt;&gt;0, TRUNC(G231*K231, 1), "")</f>
        <v/>
      </c>
      <c r="M231" s="15">
        <f>합산자재!J121</f>
        <v>0</v>
      </c>
      <c r="N231" s="36" t="str">
        <f>IF(G231*M231&lt;&gt;0, TRUNC(G231*M231, 1), "")</f>
        <v/>
      </c>
      <c r="O231" s="15">
        <f t="shared" ref="O231:O236" si="74">IF((H231+K231+M231)=0, "", (H231+K231+M231))</f>
        <v>1870</v>
      </c>
      <c r="P231" s="15">
        <f t="shared" ref="P231:P236" si="75">IF(SUM(I231,L231,N231)&lt;&gt;0,SUM(I231,L231,N231),"")</f>
        <v>1870</v>
      </c>
      <c r="Q231" s="12"/>
      <c r="AC231" s="2">
        <f>G231*H231</f>
        <v>1870</v>
      </c>
    </row>
    <row r="232" spans="1:31" ht="23.25" customHeight="1">
      <c r="A232" s="13" t="s">
        <v>810</v>
      </c>
      <c r="B232" s="13" t="s">
        <v>1226</v>
      </c>
      <c r="C232" s="1" t="s">
        <v>474</v>
      </c>
      <c r="D232" s="12" t="s">
        <v>475</v>
      </c>
      <c r="E232" s="12" t="s">
        <v>476</v>
      </c>
      <c r="F232" s="19" t="s">
        <v>139</v>
      </c>
      <c r="G232" s="15">
        <v>0.1</v>
      </c>
      <c r="H232" s="15">
        <f>합산자재!H121</f>
        <v>1870</v>
      </c>
      <c r="I232" s="36">
        <f>IF(G232*H232&lt;&gt;0, TRUNC(G232*H232, 1), "")</f>
        <v>187</v>
      </c>
      <c r="J232" s="15">
        <v>0.1</v>
      </c>
      <c r="K232" s="15">
        <f>합산자재!I121</f>
        <v>0</v>
      </c>
      <c r="L232" s="36" t="str">
        <f>IF(G232*K232&lt;&gt;0, TRUNC(G232*K232, 1), "")</f>
        <v/>
      </c>
      <c r="M232" s="15">
        <f>합산자재!J121</f>
        <v>0</v>
      </c>
      <c r="N232" s="36" t="str">
        <f>IF(G232*M232&lt;&gt;0, TRUNC(G232*M232, 1), "")</f>
        <v/>
      </c>
      <c r="O232" s="15">
        <f t="shared" si="74"/>
        <v>1870</v>
      </c>
      <c r="P232" s="15">
        <f t="shared" si="75"/>
        <v>187</v>
      </c>
      <c r="Q232" s="12"/>
    </row>
    <row r="233" spans="1:31" ht="23.25" customHeight="1">
      <c r="A233" s="13" t="s">
        <v>1605</v>
      </c>
      <c r="B233" s="13" t="s">
        <v>1226</v>
      </c>
      <c r="C233" s="1" t="s">
        <v>1606</v>
      </c>
      <c r="D233" s="12" t="s">
        <v>1607</v>
      </c>
      <c r="E233" s="12" t="s">
        <v>1608</v>
      </c>
      <c r="F233" s="19" t="s">
        <v>567</v>
      </c>
      <c r="G233" s="15">
        <v>1</v>
      </c>
      <c r="H233" s="15">
        <f>IF(TRUNC((AD233+AC233)/$AD$3,1)*$AD$3-AD233 &lt;0, AC233, TRUNC((AD233+AC233)/$AD$3,1)*$AD$3-AD233)</f>
        <v>37.400000000000091</v>
      </c>
      <c r="I233" s="36">
        <f>H233</f>
        <v>37.400000000000091</v>
      </c>
      <c r="J233" s="15">
        <v>1</v>
      </c>
      <c r="K233" s="15"/>
      <c r="L233" s="36" t="str">
        <f>IF(G233*K233&lt;&gt;0, TRUNC(G233*K233, 1), "")</f>
        <v/>
      </c>
      <c r="M233" s="15"/>
      <c r="N233" s="36" t="str">
        <f>IF(G233*M233&lt;&gt;0, TRUNC(G233*M233, 1), "")</f>
        <v/>
      </c>
      <c r="O233" s="15">
        <f t="shared" si="74"/>
        <v>37.400000000000091</v>
      </c>
      <c r="P233" s="15">
        <f t="shared" si="75"/>
        <v>37.400000000000091</v>
      </c>
      <c r="Q233" s="12"/>
      <c r="AC233" s="2">
        <f>TRUNC(TRUNC(SUM(AC230:AC232))*옵션!$B$33/100,1)</f>
        <v>37.4</v>
      </c>
      <c r="AD233" s="2">
        <f>TRUNC(SUM(I230:I232))+TRUNC(SUM(N230:N232))</f>
        <v>2057</v>
      </c>
    </row>
    <row r="234" spans="1:31" ht="23.25" customHeight="1">
      <c r="A234" s="13" t="s">
        <v>905</v>
      </c>
      <c r="B234" s="13" t="s">
        <v>1226</v>
      </c>
      <c r="C234" s="1" t="s">
        <v>670</v>
      </c>
      <c r="D234" s="12" t="s">
        <v>671</v>
      </c>
      <c r="E234" s="12" t="s">
        <v>672</v>
      </c>
      <c r="F234" s="19" t="s">
        <v>610</v>
      </c>
      <c r="G234" s="15">
        <f>일위노임!G111</f>
        <v>0.05</v>
      </c>
      <c r="H234" s="15">
        <f>합산자재!H210</f>
        <v>0</v>
      </c>
      <c r="I234" s="36" t="str">
        <f>IF(G234*H234&lt;&gt;0, TRUNC(G234*H234, 1), "")</f>
        <v/>
      </c>
      <c r="J234" s="15">
        <v>0.05</v>
      </c>
      <c r="K234" s="15">
        <f>합산자재!I210</f>
        <v>273676</v>
      </c>
      <c r="L234" s="36">
        <f>IF(G234*K234&lt;&gt;0, TRUNC(G234*K234, 1), "")</f>
        <v>13683.8</v>
      </c>
      <c r="M234" s="15">
        <f>합산자재!J210</f>
        <v>0</v>
      </c>
      <c r="N234" s="36" t="str">
        <f>IF(G234*M234&lt;&gt;0, TRUNC(G234*M234, 1), "")</f>
        <v/>
      </c>
      <c r="O234" s="15">
        <f t="shared" si="74"/>
        <v>273676</v>
      </c>
      <c r="P234" s="15">
        <f t="shared" si="75"/>
        <v>13683.8</v>
      </c>
      <c r="Q234" s="12"/>
      <c r="AE234" s="2">
        <f>L234</f>
        <v>13683.8</v>
      </c>
    </row>
    <row r="235" spans="1:31" ht="23.25" customHeight="1">
      <c r="A235" s="13" t="s">
        <v>1601</v>
      </c>
      <c r="B235" s="13" t="s">
        <v>1226</v>
      </c>
      <c r="C235" s="1" t="s">
        <v>1602</v>
      </c>
      <c r="D235" s="12" t="s">
        <v>1603</v>
      </c>
      <c r="E235" s="12" t="s">
        <v>1604</v>
      </c>
      <c r="F235" s="19" t="s">
        <v>567</v>
      </c>
      <c r="G235" s="15">
        <v>1</v>
      </c>
      <c r="H235" s="15">
        <f>IF(TRUNC((AD236+AC236)/$AE$3,1)*$AE$3-AD236 &lt;0, AC236, TRUNC((AD236+AC236)/$AE$3,1)*$AE$3-AD236)</f>
        <v>410.39999999999964</v>
      </c>
      <c r="I235" s="36">
        <f>H235</f>
        <v>410.39999999999964</v>
      </c>
      <c r="J235" s="15">
        <v>1</v>
      </c>
      <c r="K235" s="15"/>
      <c r="L235" s="36" t="str">
        <f>IF(G235*K235&lt;&gt;0, TRUNC(G235*K235, 1), "")</f>
        <v/>
      </c>
      <c r="M235" s="15"/>
      <c r="N235" s="36" t="str">
        <f>IF(G235*M235&lt;&gt;0, TRUNC(G235*M235, 1), "")</f>
        <v/>
      </c>
      <c r="O235" s="15">
        <f t="shared" si="74"/>
        <v>410.39999999999964</v>
      </c>
      <c r="P235" s="15">
        <f t="shared" si="75"/>
        <v>410.39999999999964</v>
      </c>
      <c r="Q235" s="12"/>
    </row>
    <row r="236" spans="1:31" ht="23.25" customHeight="1">
      <c r="B236" s="13" t="s">
        <v>1597</v>
      </c>
      <c r="D236" s="12" t="s">
        <v>1598</v>
      </c>
      <c r="E236" s="12"/>
      <c r="F236" s="19"/>
      <c r="G236" s="15"/>
      <c r="H236" s="15"/>
      <c r="I236" s="36">
        <f>TRUNC(SUM(I230:I235))</f>
        <v>2504</v>
      </c>
      <c r="J236" s="15"/>
      <c r="K236" s="15"/>
      <c r="L236" s="36">
        <f>TRUNC(SUM(L230:L235))</f>
        <v>13683</v>
      </c>
      <c r="M236" s="15"/>
      <c r="N236" s="36">
        <f>TRUNC(SUM(N230:N235))</f>
        <v>0</v>
      </c>
      <c r="O236" s="15" t="str">
        <f t="shared" si="74"/>
        <v/>
      </c>
      <c r="P236" s="15">
        <f t="shared" si="75"/>
        <v>16187</v>
      </c>
      <c r="Q236" s="12"/>
      <c r="AC236" s="2">
        <f>TRUNC(AE236*옵션!$B$36/100,1)</f>
        <v>410.4</v>
      </c>
      <c r="AD236" s="2">
        <f>TRUNC(SUM(L230:L234))</f>
        <v>13683</v>
      </c>
      <c r="AE236" s="2">
        <f>TRUNC(SUM(AE230:AE235))</f>
        <v>13683</v>
      </c>
    </row>
    <row r="237" spans="1:31" ht="23.25" customHeight="1">
      <c r="D237" s="12"/>
      <c r="E237" s="12"/>
      <c r="F237" s="19"/>
      <c r="G237" s="15"/>
      <c r="H237" s="15"/>
      <c r="I237" s="36"/>
      <c r="J237" s="15"/>
      <c r="K237" s="15"/>
      <c r="L237" s="36"/>
      <c r="M237" s="15"/>
      <c r="N237" s="36"/>
      <c r="O237" s="15"/>
      <c r="P237" s="15"/>
      <c r="Q237" s="12"/>
    </row>
    <row r="238" spans="1:31" ht="23.25" customHeight="1">
      <c r="A238" s="13" t="s">
        <v>1704</v>
      </c>
      <c r="B238" s="13" t="s">
        <v>1623</v>
      </c>
      <c r="C238" s="1" t="s">
        <v>1705</v>
      </c>
      <c r="D238" s="346" t="s">
        <v>1703</v>
      </c>
      <c r="E238" s="348"/>
      <c r="F238" s="19"/>
      <c r="G238" s="15"/>
      <c r="H238" s="15"/>
      <c r="I238" s="36"/>
      <c r="J238" s="15"/>
      <c r="K238" s="15"/>
      <c r="L238" s="36"/>
      <c r="M238" s="15"/>
      <c r="N238" s="36"/>
      <c r="O238" s="15"/>
      <c r="P238" s="15"/>
      <c r="Q238" s="12"/>
    </row>
    <row r="239" spans="1:31" ht="23.25" customHeight="1">
      <c r="A239" s="13" t="s">
        <v>811</v>
      </c>
      <c r="B239" s="13" t="s">
        <v>1229</v>
      </c>
      <c r="C239" s="1" t="s">
        <v>478</v>
      </c>
      <c r="D239" s="12" t="s">
        <v>475</v>
      </c>
      <c r="E239" s="12" t="s">
        <v>479</v>
      </c>
      <c r="F239" s="19" t="s">
        <v>139</v>
      </c>
      <c r="G239" s="15">
        <v>1</v>
      </c>
      <c r="H239" s="15">
        <f>합산자재!H122</f>
        <v>2725</v>
      </c>
      <c r="I239" s="36">
        <f>IF(G239*H239&lt;&gt;0, TRUNC(G239*H239, 1), "")</f>
        <v>2725</v>
      </c>
      <c r="J239" s="15">
        <v>1</v>
      </c>
      <c r="K239" s="15">
        <f>합산자재!I122</f>
        <v>0</v>
      </c>
      <c r="L239" s="36" t="str">
        <f>IF(G239*K239&lt;&gt;0, TRUNC(G239*K239, 1), "")</f>
        <v/>
      </c>
      <c r="M239" s="15">
        <f>합산자재!J122</f>
        <v>0</v>
      </c>
      <c r="N239" s="36" t="str">
        <f>IF(G239*M239&lt;&gt;0, TRUNC(G239*M239, 1), "")</f>
        <v/>
      </c>
      <c r="O239" s="15">
        <f t="shared" ref="O239:O244" si="76">IF((H239+K239+M239)=0, "", (H239+K239+M239))</f>
        <v>2725</v>
      </c>
      <c r="P239" s="15">
        <f t="shared" ref="P239:P244" si="77">IF(SUM(I239,L239,N239)&lt;&gt;0,SUM(I239,L239,N239),"")</f>
        <v>2725</v>
      </c>
      <c r="Q239" s="12"/>
      <c r="AC239" s="2">
        <f>G239*H239</f>
        <v>2725</v>
      </c>
    </row>
    <row r="240" spans="1:31" ht="23.25" customHeight="1">
      <c r="A240" s="13" t="s">
        <v>811</v>
      </c>
      <c r="B240" s="13" t="s">
        <v>1229</v>
      </c>
      <c r="C240" s="1" t="s">
        <v>478</v>
      </c>
      <c r="D240" s="12" t="s">
        <v>475</v>
      </c>
      <c r="E240" s="12" t="s">
        <v>479</v>
      </c>
      <c r="F240" s="19" t="s">
        <v>139</v>
      </c>
      <c r="G240" s="15">
        <v>0.1</v>
      </c>
      <c r="H240" s="15">
        <f>합산자재!H122</f>
        <v>2725</v>
      </c>
      <c r="I240" s="36">
        <f>IF(G240*H240&lt;&gt;0, TRUNC(G240*H240, 1), "")</f>
        <v>272.5</v>
      </c>
      <c r="J240" s="15">
        <v>0.1</v>
      </c>
      <c r="K240" s="15">
        <f>합산자재!I122</f>
        <v>0</v>
      </c>
      <c r="L240" s="36" t="str">
        <f>IF(G240*K240&lt;&gt;0, TRUNC(G240*K240, 1), "")</f>
        <v/>
      </c>
      <c r="M240" s="15">
        <f>합산자재!J122</f>
        <v>0</v>
      </c>
      <c r="N240" s="36" t="str">
        <f>IF(G240*M240&lt;&gt;0, TRUNC(G240*M240, 1), "")</f>
        <v/>
      </c>
      <c r="O240" s="15">
        <f t="shared" si="76"/>
        <v>2725</v>
      </c>
      <c r="P240" s="15">
        <f t="shared" si="77"/>
        <v>272.5</v>
      </c>
      <c r="Q240" s="12"/>
    </row>
    <row r="241" spans="1:31" ht="23.25" customHeight="1">
      <c r="A241" s="13" t="s">
        <v>1605</v>
      </c>
      <c r="B241" s="13" t="s">
        <v>1229</v>
      </c>
      <c r="C241" s="1" t="s">
        <v>1606</v>
      </c>
      <c r="D241" s="12" t="s">
        <v>1607</v>
      </c>
      <c r="E241" s="12" t="s">
        <v>1608</v>
      </c>
      <c r="F241" s="19" t="s">
        <v>567</v>
      </c>
      <c r="G241" s="15">
        <v>1</v>
      </c>
      <c r="H241" s="15">
        <f>IF(TRUNC((AD241+AC241)/$AD$3,1)*$AD$3-AD241 &lt;0, AC241, TRUNC((AD241+AC241)/$AD$3,1)*$AD$3-AD241)</f>
        <v>54.5</v>
      </c>
      <c r="I241" s="36">
        <f>H241</f>
        <v>54.5</v>
      </c>
      <c r="J241" s="15">
        <v>1</v>
      </c>
      <c r="K241" s="15"/>
      <c r="L241" s="36" t="str">
        <f>IF(G241*K241&lt;&gt;0, TRUNC(G241*K241, 1), "")</f>
        <v/>
      </c>
      <c r="M241" s="15"/>
      <c r="N241" s="36" t="str">
        <f>IF(G241*M241&lt;&gt;0, TRUNC(G241*M241, 1), "")</f>
        <v/>
      </c>
      <c r="O241" s="15">
        <f t="shared" si="76"/>
        <v>54.5</v>
      </c>
      <c r="P241" s="15">
        <f t="shared" si="77"/>
        <v>54.5</v>
      </c>
      <c r="Q241" s="12"/>
      <c r="AC241" s="2">
        <f>TRUNC(TRUNC(SUM(AC238:AC240))*옵션!$B$33/100,1)</f>
        <v>54.5</v>
      </c>
      <c r="AD241" s="2">
        <f>TRUNC(SUM(I238:I240))+TRUNC(SUM(N238:N240))</f>
        <v>2997</v>
      </c>
    </row>
    <row r="242" spans="1:31" ht="23.25" customHeight="1">
      <c r="A242" s="13" t="s">
        <v>905</v>
      </c>
      <c r="B242" s="13" t="s">
        <v>1229</v>
      </c>
      <c r="C242" s="1" t="s">
        <v>670</v>
      </c>
      <c r="D242" s="12" t="s">
        <v>671</v>
      </c>
      <c r="E242" s="12" t="s">
        <v>672</v>
      </c>
      <c r="F242" s="19" t="s">
        <v>610</v>
      </c>
      <c r="G242" s="15">
        <f>일위노임!G114</f>
        <v>0.06</v>
      </c>
      <c r="H242" s="15">
        <f>합산자재!H210</f>
        <v>0</v>
      </c>
      <c r="I242" s="36" t="str">
        <f>IF(G242*H242&lt;&gt;0, TRUNC(G242*H242, 1), "")</f>
        <v/>
      </c>
      <c r="J242" s="15">
        <v>0.06</v>
      </c>
      <c r="K242" s="15">
        <f>합산자재!I210</f>
        <v>273676</v>
      </c>
      <c r="L242" s="36">
        <f>IF(G242*K242&lt;&gt;0, TRUNC(G242*K242, 1), "")</f>
        <v>16420.5</v>
      </c>
      <c r="M242" s="15">
        <f>합산자재!J210</f>
        <v>0</v>
      </c>
      <c r="N242" s="36" t="str">
        <f>IF(G242*M242&lt;&gt;0, TRUNC(G242*M242, 1), "")</f>
        <v/>
      </c>
      <c r="O242" s="15">
        <f t="shared" si="76"/>
        <v>273676</v>
      </c>
      <c r="P242" s="15">
        <f t="shared" si="77"/>
        <v>16420.5</v>
      </c>
      <c r="Q242" s="12"/>
      <c r="AE242" s="2">
        <f>L242</f>
        <v>16420.5</v>
      </c>
    </row>
    <row r="243" spans="1:31" ht="23.25" customHeight="1">
      <c r="A243" s="13" t="s">
        <v>1601</v>
      </c>
      <c r="B243" s="13" t="s">
        <v>1229</v>
      </c>
      <c r="C243" s="1" t="s">
        <v>1602</v>
      </c>
      <c r="D243" s="12" t="s">
        <v>1603</v>
      </c>
      <c r="E243" s="12" t="s">
        <v>1604</v>
      </c>
      <c r="F243" s="19" t="s">
        <v>567</v>
      </c>
      <c r="G243" s="15">
        <v>1</v>
      </c>
      <c r="H243" s="15">
        <f>IF(TRUNC((AD244+AC244)/$AE$3,1)*$AE$3-AD244 &lt;0, AC244, TRUNC((AD244+AC244)/$AE$3,1)*$AE$3-AD244)</f>
        <v>492.59999999999854</v>
      </c>
      <c r="I243" s="36">
        <f>H243</f>
        <v>492.59999999999854</v>
      </c>
      <c r="J243" s="15">
        <v>1</v>
      </c>
      <c r="K243" s="15"/>
      <c r="L243" s="36" t="str">
        <f>IF(G243*K243&lt;&gt;0, TRUNC(G243*K243, 1), "")</f>
        <v/>
      </c>
      <c r="M243" s="15"/>
      <c r="N243" s="36" t="str">
        <f>IF(G243*M243&lt;&gt;0, TRUNC(G243*M243, 1), "")</f>
        <v/>
      </c>
      <c r="O243" s="15">
        <f t="shared" si="76"/>
        <v>492.59999999999854</v>
      </c>
      <c r="P243" s="15">
        <f t="shared" si="77"/>
        <v>492.59999999999854</v>
      </c>
      <c r="Q243" s="12"/>
    </row>
    <row r="244" spans="1:31" ht="23.25" customHeight="1">
      <c r="B244" s="13" t="s">
        <v>1597</v>
      </c>
      <c r="D244" s="12" t="s">
        <v>1598</v>
      </c>
      <c r="E244" s="12"/>
      <c r="F244" s="19"/>
      <c r="G244" s="15"/>
      <c r="H244" s="15"/>
      <c r="I244" s="36">
        <f>TRUNC(SUM(I238:I243))</f>
        <v>3544</v>
      </c>
      <c r="J244" s="15"/>
      <c r="K244" s="15"/>
      <c r="L244" s="36">
        <f>TRUNC(SUM(L238:L243))</f>
        <v>16420</v>
      </c>
      <c r="M244" s="15"/>
      <c r="N244" s="36">
        <f>TRUNC(SUM(N238:N243))</f>
        <v>0</v>
      </c>
      <c r="O244" s="15" t="str">
        <f t="shared" si="76"/>
        <v/>
      </c>
      <c r="P244" s="15">
        <f t="shared" si="77"/>
        <v>19964</v>
      </c>
      <c r="Q244" s="12"/>
      <c r="AC244" s="2">
        <f>TRUNC(AE244*옵션!$B$36/100,1)</f>
        <v>492.6</v>
      </c>
      <c r="AD244" s="2">
        <f>TRUNC(SUM(L238:L242))</f>
        <v>16420</v>
      </c>
      <c r="AE244" s="2">
        <f>TRUNC(SUM(AE238:AE243))</f>
        <v>16420</v>
      </c>
    </row>
    <row r="245" spans="1:31" ht="23.25" customHeight="1">
      <c r="D245" s="12"/>
      <c r="E245" s="12"/>
      <c r="F245" s="19"/>
      <c r="G245" s="15"/>
      <c r="H245" s="15"/>
      <c r="I245" s="36"/>
      <c r="J245" s="15"/>
      <c r="K245" s="15"/>
      <c r="L245" s="36"/>
      <c r="M245" s="15"/>
      <c r="N245" s="36"/>
      <c r="O245" s="15"/>
      <c r="P245" s="15"/>
      <c r="Q245" s="12"/>
    </row>
    <row r="246" spans="1:31" ht="23.25" customHeight="1">
      <c r="A246" s="13" t="s">
        <v>1707</v>
      </c>
      <c r="B246" s="13" t="s">
        <v>1623</v>
      </c>
      <c r="C246" s="1" t="s">
        <v>1708</v>
      </c>
      <c r="D246" s="346" t="s">
        <v>1706</v>
      </c>
      <c r="E246" s="348"/>
      <c r="F246" s="19"/>
      <c r="G246" s="15"/>
      <c r="H246" s="15"/>
      <c r="I246" s="36"/>
      <c r="J246" s="15"/>
      <c r="K246" s="15"/>
      <c r="L246" s="36"/>
      <c r="M246" s="15"/>
      <c r="N246" s="36"/>
      <c r="O246" s="15"/>
      <c r="P246" s="15"/>
      <c r="Q246" s="12"/>
    </row>
    <row r="247" spans="1:31" ht="23.25" customHeight="1">
      <c r="A247" s="13" t="s">
        <v>812</v>
      </c>
      <c r="B247" s="13" t="s">
        <v>1232</v>
      </c>
      <c r="C247" s="1" t="s">
        <v>480</v>
      </c>
      <c r="D247" s="12" t="s">
        <v>475</v>
      </c>
      <c r="E247" s="12" t="s">
        <v>481</v>
      </c>
      <c r="F247" s="19" t="s">
        <v>139</v>
      </c>
      <c r="G247" s="15">
        <v>1</v>
      </c>
      <c r="H247" s="15">
        <f>합산자재!H123</f>
        <v>3694</v>
      </c>
      <c r="I247" s="36">
        <f>IF(G247*H247&lt;&gt;0, TRUNC(G247*H247, 1), "")</f>
        <v>3694</v>
      </c>
      <c r="J247" s="15">
        <v>1</v>
      </c>
      <c r="K247" s="15">
        <f>합산자재!I123</f>
        <v>0</v>
      </c>
      <c r="L247" s="36" t="str">
        <f>IF(G247*K247&lt;&gt;0, TRUNC(G247*K247, 1), "")</f>
        <v/>
      </c>
      <c r="M247" s="15">
        <f>합산자재!J123</f>
        <v>0</v>
      </c>
      <c r="N247" s="36" t="str">
        <f>IF(G247*M247&lt;&gt;0, TRUNC(G247*M247, 1), "")</f>
        <v/>
      </c>
      <c r="O247" s="15">
        <f t="shared" ref="O247:O252" si="78">IF((H247+K247+M247)=0, "", (H247+K247+M247))</f>
        <v>3694</v>
      </c>
      <c r="P247" s="15">
        <f t="shared" ref="P247:P252" si="79">IF(SUM(I247,L247,N247)&lt;&gt;0,SUM(I247,L247,N247),"")</f>
        <v>3694</v>
      </c>
      <c r="Q247" s="12"/>
      <c r="AC247" s="2">
        <f>G247*H247</f>
        <v>3694</v>
      </c>
    </row>
    <row r="248" spans="1:31" ht="23.25" customHeight="1">
      <c r="A248" s="13" t="s">
        <v>812</v>
      </c>
      <c r="B248" s="13" t="s">
        <v>1232</v>
      </c>
      <c r="C248" s="1" t="s">
        <v>480</v>
      </c>
      <c r="D248" s="12" t="s">
        <v>475</v>
      </c>
      <c r="E248" s="12" t="s">
        <v>481</v>
      </c>
      <c r="F248" s="19" t="s">
        <v>139</v>
      </c>
      <c r="G248" s="15">
        <v>0.1</v>
      </c>
      <c r="H248" s="15">
        <f>합산자재!H123</f>
        <v>3694</v>
      </c>
      <c r="I248" s="36">
        <f>IF(G248*H248&lt;&gt;0, TRUNC(G248*H248, 1), "")</f>
        <v>369.4</v>
      </c>
      <c r="J248" s="15">
        <v>0.1</v>
      </c>
      <c r="K248" s="15">
        <f>합산자재!I123</f>
        <v>0</v>
      </c>
      <c r="L248" s="36" t="str">
        <f>IF(G248*K248&lt;&gt;0, TRUNC(G248*K248, 1), "")</f>
        <v/>
      </c>
      <c r="M248" s="15">
        <f>합산자재!J123</f>
        <v>0</v>
      </c>
      <c r="N248" s="36" t="str">
        <f>IF(G248*M248&lt;&gt;0, TRUNC(G248*M248, 1), "")</f>
        <v/>
      </c>
      <c r="O248" s="15">
        <f t="shared" si="78"/>
        <v>3694</v>
      </c>
      <c r="P248" s="15">
        <f t="shared" si="79"/>
        <v>369.4</v>
      </c>
      <c r="Q248" s="12"/>
    </row>
    <row r="249" spans="1:31" ht="23.25" customHeight="1">
      <c r="A249" s="13" t="s">
        <v>1605</v>
      </c>
      <c r="B249" s="13" t="s">
        <v>1232</v>
      </c>
      <c r="C249" s="1" t="s">
        <v>1606</v>
      </c>
      <c r="D249" s="12" t="s">
        <v>1607</v>
      </c>
      <c r="E249" s="12" t="s">
        <v>1608</v>
      </c>
      <c r="F249" s="19" t="s">
        <v>567</v>
      </c>
      <c r="G249" s="15">
        <v>1</v>
      </c>
      <c r="H249" s="15">
        <f>IF(TRUNC((AD249+AC249)/$AD$3,1)*$AD$3-AD249 &lt;0, AC249, TRUNC((AD249+AC249)/$AD$3,1)*$AD$3-AD249)</f>
        <v>73.800000000000182</v>
      </c>
      <c r="I249" s="36">
        <f>H249</f>
        <v>73.800000000000182</v>
      </c>
      <c r="J249" s="15">
        <v>1</v>
      </c>
      <c r="K249" s="15"/>
      <c r="L249" s="36" t="str">
        <f>IF(G249*K249&lt;&gt;0, TRUNC(G249*K249, 1), "")</f>
        <v/>
      </c>
      <c r="M249" s="15"/>
      <c r="N249" s="36" t="str">
        <f>IF(G249*M249&lt;&gt;0, TRUNC(G249*M249, 1), "")</f>
        <v/>
      </c>
      <c r="O249" s="15">
        <f t="shared" si="78"/>
        <v>73.800000000000182</v>
      </c>
      <c r="P249" s="15">
        <f t="shared" si="79"/>
        <v>73.800000000000182</v>
      </c>
      <c r="Q249" s="12"/>
      <c r="AC249" s="2">
        <f>TRUNC(TRUNC(SUM(AC246:AC248))*옵션!$B$33/100,1)</f>
        <v>73.8</v>
      </c>
      <c r="AD249" s="2">
        <f>TRUNC(SUM(I246:I248))+TRUNC(SUM(N246:N248))</f>
        <v>4063</v>
      </c>
    </row>
    <row r="250" spans="1:31" ht="23.25" customHeight="1">
      <c r="A250" s="13" t="s">
        <v>905</v>
      </c>
      <c r="B250" s="13" t="s">
        <v>1232</v>
      </c>
      <c r="C250" s="1" t="s">
        <v>670</v>
      </c>
      <c r="D250" s="12" t="s">
        <v>671</v>
      </c>
      <c r="E250" s="12" t="s">
        <v>672</v>
      </c>
      <c r="F250" s="19" t="s">
        <v>610</v>
      </c>
      <c r="G250" s="15">
        <f>일위노임!G117</f>
        <v>0.08</v>
      </c>
      <c r="H250" s="15">
        <f>합산자재!H210</f>
        <v>0</v>
      </c>
      <c r="I250" s="36" t="str">
        <f>IF(G250*H250&lt;&gt;0, TRUNC(G250*H250, 1), "")</f>
        <v/>
      </c>
      <c r="J250" s="15">
        <v>0.08</v>
      </c>
      <c r="K250" s="15">
        <f>합산자재!I210</f>
        <v>273676</v>
      </c>
      <c r="L250" s="36">
        <f>IF(G250*K250&lt;&gt;0, TRUNC(G250*K250, 1), "")</f>
        <v>21894</v>
      </c>
      <c r="M250" s="15">
        <f>합산자재!J210</f>
        <v>0</v>
      </c>
      <c r="N250" s="36" t="str">
        <f>IF(G250*M250&lt;&gt;0, TRUNC(G250*M250, 1), "")</f>
        <v/>
      </c>
      <c r="O250" s="15">
        <f t="shared" si="78"/>
        <v>273676</v>
      </c>
      <c r="P250" s="15">
        <f t="shared" si="79"/>
        <v>21894</v>
      </c>
      <c r="Q250" s="12"/>
      <c r="AE250" s="2">
        <f>L250</f>
        <v>21894</v>
      </c>
    </row>
    <row r="251" spans="1:31" ht="23.25" customHeight="1">
      <c r="A251" s="13" t="s">
        <v>1601</v>
      </c>
      <c r="B251" s="13" t="s">
        <v>1232</v>
      </c>
      <c r="C251" s="1" t="s">
        <v>1602</v>
      </c>
      <c r="D251" s="12" t="s">
        <v>1603</v>
      </c>
      <c r="E251" s="12" t="s">
        <v>1604</v>
      </c>
      <c r="F251" s="19" t="s">
        <v>567</v>
      </c>
      <c r="G251" s="15">
        <v>1</v>
      </c>
      <c r="H251" s="15">
        <f>IF(TRUNC((AD252+AC252)/$AE$3,1)*$AE$3-AD252 &lt;0, AC252, TRUNC((AD252+AC252)/$AE$3,1)*$AE$3-AD252)</f>
        <v>656.79999999999927</v>
      </c>
      <c r="I251" s="36">
        <f>H251</f>
        <v>656.79999999999927</v>
      </c>
      <c r="J251" s="15">
        <v>1</v>
      </c>
      <c r="K251" s="15"/>
      <c r="L251" s="36" t="str">
        <f>IF(G251*K251&lt;&gt;0, TRUNC(G251*K251, 1), "")</f>
        <v/>
      </c>
      <c r="M251" s="15"/>
      <c r="N251" s="36" t="str">
        <f>IF(G251*M251&lt;&gt;0, TRUNC(G251*M251, 1), "")</f>
        <v/>
      </c>
      <c r="O251" s="15">
        <f t="shared" si="78"/>
        <v>656.79999999999927</v>
      </c>
      <c r="P251" s="15">
        <f t="shared" si="79"/>
        <v>656.79999999999927</v>
      </c>
      <c r="Q251" s="12"/>
    </row>
    <row r="252" spans="1:31" ht="23.25" customHeight="1">
      <c r="B252" s="13" t="s">
        <v>1597</v>
      </c>
      <c r="D252" s="12" t="s">
        <v>1598</v>
      </c>
      <c r="E252" s="12"/>
      <c r="F252" s="19"/>
      <c r="G252" s="15"/>
      <c r="H252" s="15"/>
      <c r="I252" s="36">
        <f>TRUNC(SUM(I246:I251))</f>
        <v>4794</v>
      </c>
      <c r="J252" s="15"/>
      <c r="K252" s="15"/>
      <c r="L252" s="36">
        <f>TRUNC(SUM(L246:L251))</f>
        <v>21894</v>
      </c>
      <c r="M252" s="15"/>
      <c r="N252" s="36">
        <f>TRUNC(SUM(N246:N251))</f>
        <v>0</v>
      </c>
      <c r="O252" s="15" t="str">
        <f t="shared" si="78"/>
        <v/>
      </c>
      <c r="P252" s="15">
        <f t="shared" si="79"/>
        <v>26688</v>
      </c>
      <c r="Q252" s="12"/>
      <c r="AC252" s="2">
        <f>TRUNC(AE252*옵션!$B$36/100,1)</f>
        <v>656.8</v>
      </c>
      <c r="AD252" s="2">
        <f>TRUNC(SUM(L246:L250))</f>
        <v>21894</v>
      </c>
      <c r="AE252" s="2">
        <f>TRUNC(SUM(AE246:AE251))</f>
        <v>21894</v>
      </c>
    </row>
    <row r="253" spans="1:31" ht="23.25" customHeight="1">
      <c r="D253" s="12"/>
      <c r="E253" s="12"/>
      <c r="F253" s="19"/>
      <c r="G253" s="15"/>
      <c r="H253" s="15"/>
      <c r="I253" s="36"/>
      <c r="J253" s="15"/>
      <c r="K253" s="15"/>
      <c r="L253" s="36"/>
      <c r="M253" s="15"/>
      <c r="N253" s="36"/>
      <c r="O253" s="15"/>
      <c r="P253" s="15"/>
      <c r="Q253" s="12"/>
    </row>
    <row r="254" spans="1:31" ht="23.25" customHeight="1">
      <c r="A254" s="13" t="s">
        <v>1710</v>
      </c>
      <c r="B254" s="13" t="s">
        <v>1623</v>
      </c>
      <c r="C254" s="1" t="s">
        <v>1711</v>
      </c>
      <c r="D254" s="346" t="s">
        <v>1709</v>
      </c>
      <c r="E254" s="348"/>
      <c r="F254" s="19"/>
      <c r="G254" s="15"/>
      <c r="H254" s="15"/>
      <c r="I254" s="36"/>
      <c r="J254" s="15"/>
      <c r="K254" s="15"/>
      <c r="L254" s="36"/>
      <c r="M254" s="15"/>
      <c r="N254" s="36"/>
      <c r="O254" s="15"/>
      <c r="P254" s="15"/>
      <c r="Q254" s="12"/>
    </row>
    <row r="255" spans="1:31" ht="23.25" customHeight="1">
      <c r="A255" s="13" t="s">
        <v>813</v>
      </c>
      <c r="B255" s="13" t="s">
        <v>1235</v>
      </c>
      <c r="C255" s="1" t="s">
        <v>482</v>
      </c>
      <c r="D255" s="12" t="s">
        <v>475</v>
      </c>
      <c r="E255" s="12" t="s">
        <v>483</v>
      </c>
      <c r="F255" s="19" t="s">
        <v>139</v>
      </c>
      <c r="G255" s="15">
        <v>1</v>
      </c>
      <c r="H255" s="15">
        <f>합산자재!H124</f>
        <v>4390</v>
      </c>
      <c r="I255" s="36">
        <f>IF(G255*H255&lt;&gt;0, TRUNC(G255*H255, 1), "")</f>
        <v>4390</v>
      </c>
      <c r="J255" s="15">
        <v>1</v>
      </c>
      <c r="K255" s="15">
        <f>합산자재!I124</f>
        <v>0</v>
      </c>
      <c r="L255" s="36" t="str">
        <f>IF(G255*K255&lt;&gt;0, TRUNC(G255*K255, 1), "")</f>
        <v/>
      </c>
      <c r="M255" s="15">
        <f>합산자재!J124</f>
        <v>0</v>
      </c>
      <c r="N255" s="36" t="str">
        <f>IF(G255*M255&lt;&gt;0, TRUNC(G255*M255, 1), "")</f>
        <v/>
      </c>
      <c r="O255" s="15">
        <f t="shared" ref="O255:O260" si="80">IF((H255+K255+M255)=0, "", (H255+K255+M255))</f>
        <v>4390</v>
      </c>
      <c r="P255" s="15">
        <f t="shared" ref="P255:P260" si="81">IF(SUM(I255,L255,N255)&lt;&gt;0,SUM(I255,L255,N255),"")</f>
        <v>4390</v>
      </c>
      <c r="Q255" s="12"/>
      <c r="AC255" s="2">
        <f>G255*H255</f>
        <v>4390</v>
      </c>
    </row>
    <row r="256" spans="1:31" ht="23.25" customHeight="1">
      <c r="A256" s="13" t="s">
        <v>813</v>
      </c>
      <c r="B256" s="13" t="s">
        <v>1235</v>
      </c>
      <c r="C256" s="1" t="s">
        <v>482</v>
      </c>
      <c r="D256" s="12" t="s">
        <v>475</v>
      </c>
      <c r="E256" s="12" t="s">
        <v>483</v>
      </c>
      <c r="F256" s="19" t="s">
        <v>139</v>
      </c>
      <c r="G256" s="15">
        <v>0.1</v>
      </c>
      <c r="H256" s="15">
        <f>합산자재!H124</f>
        <v>4390</v>
      </c>
      <c r="I256" s="36">
        <f>IF(G256*H256&lt;&gt;0, TRUNC(G256*H256, 1), "")</f>
        <v>439</v>
      </c>
      <c r="J256" s="15">
        <v>0.1</v>
      </c>
      <c r="K256" s="15">
        <f>합산자재!I124</f>
        <v>0</v>
      </c>
      <c r="L256" s="36" t="str">
        <f>IF(G256*K256&lt;&gt;0, TRUNC(G256*K256, 1), "")</f>
        <v/>
      </c>
      <c r="M256" s="15">
        <f>합산자재!J124</f>
        <v>0</v>
      </c>
      <c r="N256" s="36" t="str">
        <f>IF(G256*M256&lt;&gt;0, TRUNC(G256*M256, 1), "")</f>
        <v/>
      </c>
      <c r="O256" s="15">
        <f t="shared" si="80"/>
        <v>4390</v>
      </c>
      <c r="P256" s="15">
        <f t="shared" si="81"/>
        <v>439</v>
      </c>
      <c r="Q256" s="12"/>
    </row>
    <row r="257" spans="1:31" ht="23.25" customHeight="1">
      <c r="A257" s="13" t="s">
        <v>1605</v>
      </c>
      <c r="B257" s="13" t="s">
        <v>1235</v>
      </c>
      <c r="C257" s="1" t="s">
        <v>1606</v>
      </c>
      <c r="D257" s="12" t="s">
        <v>1607</v>
      </c>
      <c r="E257" s="12" t="s">
        <v>1608</v>
      </c>
      <c r="F257" s="19" t="s">
        <v>567</v>
      </c>
      <c r="G257" s="15">
        <v>1</v>
      </c>
      <c r="H257" s="15">
        <f>IF(TRUNC((AD257+AC257)/$AD$3,1)*$AD$3-AD257 &lt;0, AC257, TRUNC((AD257+AC257)/$AD$3,1)*$AD$3-AD257)</f>
        <v>87.800000000000182</v>
      </c>
      <c r="I257" s="36">
        <f>H257</f>
        <v>87.800000000000182</v>
      </c>
      <c r="J257" s="15">
        <v>1</v>
      </c>
      <c r="K257" s="15"/>
      <c r="L257" s="36" t="str">
        <f>IF(G257*K257&lt;&gt;0, TRUNC(G257*K257, 1), "")</f>
        <v/>
      </c>
      <c r="M257" s="15"/>
      <c r="N257" s="36" t="str">
        <f>IF(G257*M257&lt;&gt;0, TRUNC(G257*M257, 1), "")</f>
        <v/>
      </c>
      <c r="O257" s="15">
        <f t="shared" si="80"/>
        <v>87.800000000000182</v>
      </c>
      <c r="P257" s="15">
        <f t="shared" si="81"/>
        <v>87.800000000000182</v>
      </c>
      <c r="Q257" s="12"/>
      <c r="AC257" s="2">
        <f>TRUNC(TRUNC(SUM(AC254:AC256))*옵션!$B$33/100,1)</f>
        <v>87.8</v>
      </c>
      <c r="AD257" s="2">
        <f>TRUNC(SUM(I254:I256))+TRUNC(SUM(N254:N256))</f>
        <v>4829</v>
      </c>
    </row>
    <row r="258" spans="1:31" ht="23.25" customHeight="1">
      <c r="A258" s="13" t="s">
        <v>905</v>
      </c>
      <c r="B258" s="13" t="s">
        <v>1235</v>
      </c>
      <c r="C258" s="1" t="s">
        <v>670</v>
      </c>
      <c r="D258" s="12" t="s">
        <v>671</v>
      </c>
      <c r="E258" s="12" t="s">
        <v>672</v>
      </c>
      <c r="F258" s="19" t="s">
        <v>610</v>
      </c>
      <c r="G258" s="15">
        <f>일위노임!G120</f>
        <v>0.1</v>
      </c>
      <c r="H258" s="15">
        <f>합산자재!H210</f>
        <v>0</v>
      </c>
      <c r="I258" s="36" t="str">
        <f>IF(G258*H258&lt;&gt;0, TRUNC(G258*H258, 1), "")</f>
        <v/>
      </c>
      <c r="J258" s="15">
        <v>0.1</v>
      </c>
      <c r="K258" s="15">
        <f>합산자재!I210</f>
        <v>273676</v>
      </c>
      <c r="L258" s="36">
        <f>IF(G258*K258&lt;&gt;0, TRUNC(G258*K258, 1), "")</f>
        <v>27367.599999999999</v>
      </c>
      <c r="M258" s="15">
        <f>합산자재!J210</f>
        <v>0</v>
      </c>
      <c r="N258" s="36" t="str">
        <f>IF(G258*M258&lt;&gt;0, TRUNC(G258*M258, 1), "")</f>
        <v/>
      </c>
      <c r="O258" s="15">
        <f t="shared" si="80"/>
        <v>273676</v>
      </c>
      <c r="P258" s="15">
        <f t="shared" si="81"/>
        <v>27367.599999999999</v>
      </c>
      <c r="Q258" s="12"/>
      <c r="AE258" s="2">
        <f>L258</f>
        <v>27367.599999999999</v>
      </c>
    </row>
    <row r="259" spans="1:31" ht="23.25" customHeight="1">
      <c r="A259" s="13" t="s">
        <v>1601</v>
      </c>
      <c r="B259" s="13" t="s">
        <v>1235</v>
      </c>
      <c r="C259" s="1" t="s">
        <v>1602</v>
      </c>
      <c r="D259" s="12" t="s">
        <v>1603</v>
      </c>
      <c r="E259" s="12" t="s">
        <v>1604</v>
      </c>
      <c r="F259" s="19" t="s">
        <v>567</v>
      </c>
      <c r="G259" s="15">
        <v>1</v>
      </c>
      <c r="H259" s="15">
        <f>IF(TRUNC((AD260+AC260)/$AE$3,1)*$AE$3-AD260 &lt;0, AC260, TRUNC((AD260+AC260)/$AE$3,1)*$AE$3-AD260)</f>
        <v>821</v>
      </c>
      <c r="I259" s="36">
        <f>H259</f>
        <v>821</v>
      </c>
      <c r="J259" s="15">
        <v>1</v>
      </c>
      <c r="K259" s="15"/>
      <c r="L259" s="36" t="str">
        <f>IF(G259*K259&lt;&gt;0, TRUNC(G259*K259, 1), "")</f>
        <v/>
      </c>
      <c r="M259" s="15"/>
      <c r="N259" s="36" t="str">
        <f>IF(G259*M259&lt;&gt;0, TRUNC(G259*M259, 1), "")</f>
        <v/>
      </c>
      <c r="O259" s="15">
        <f t="shared" si="80"/>
        <v>821</v>
      </c>
      <c r="P259" s="15">
        <f t="shared" si="81"/>
        <v>821</v>
      </c>
      <c r="Q259" s="12"/>
    </row>
    <row r="260" spans="1:31" ht="23.25" customHeight="1">
      <c r="B260" s="13" t="s">
        <v>1597</v>
      </c>
      <c r="D260" s="12" t="s">
        <v>1598</v>
      </c>
      <c r="E260" s="12"/>
      <c r="F260" s="19"/>
      <c r="G260" s="15"/>
      <c r="H260" s="15"/>
      <c r="I260" s="36">
        <f>TRUNC(SUM(I254:I259))</f>
        <v>5737</v>
      </c>
      <c r="J260" s="15"/>
      <c r="K260" s="15"/>
      <c r="L260" s="36">
        <f>TRUNC(SUM(L254:L259))</f>
        <v>27367</v>
      </c>
      <c r="M260" s="15"/>
      <c r="N260" s="36">
        <f>TRUNC(SUM(N254:N259))</f>
        <v>0</v>
      </c>
      <c r="O260" s="15" t="str">
        <f t="shared" si="80"/>
        <v/>
      </c>
      <c r="P260" s="15">
        <f t="shared" si="81"/>
        <v>33104</v>
      </c>
      <c r="Q260" s="12"/>
      <c r="AC260" s="2">
        <f>TRUNC(AE260*옵션!$B$36/100,1)</f>
        <v>821</v>
      </c>
      <c r="AD260" s="2">
        <f>TRUNC(SUM(L254:L258))</f>
        <v>27367</v>
      </c>
      <c r="AE260" s="2">
        <f>TRUNC(SUM(AE254:AE259))</f>
        <v>27367</v>
      </c>
    </row>
    <row r="261" spans="1:31" ht="23.25" customHeight="1">
      <c r="D261" s="12"/>
      <c r="E261" s="12"/>
      <c r="F261" s="19"/>
      <c r="G261" s="15"/>
      <c r="H261" s="15"/>
      <c r="I261" s="36"/>
      <c r="J261" s="15"/>
      <c r="K261" s="15"/>
      <c r="L261" s="36"/>
      <c r="M261" s="15"/>
      <c r="N261" s="36"/>
      <c r="O261" s="15"/>
      <c r="P261" s="15"/>
      <c r="Q261" s="12"/>
    </row>
    <row r="262" spans="1:31" ht="23.25" customHeight="1">
      <c r="A262" s="13" t="s">
        <v>1713</v>
      </c>
      <c r="B262" s="13" t="s">
        <v>1623</v>
      </c>
      <c r="C262" s="1" t="s">
        <v>1714</v>
      </c>
      <c r="D262" s="346" t="s">
        <v>1712</v>
      </c>
      <c r="E262" s="348"/>
      <c r="F262" s="19"/>
      <c r="G262" s="15"/>
      <c r="H262" s="15"/>
      <c r="I262" s="36"/>
      <c r="J262" s="15"/>
      <c r="K262" s="15"/>
      <c r="L262" s="36"/>
      <c r="M262" s="15"/>
      <c r="N262" s="36"/>
      <c r="O262" s="15"/>
      <c r="P262" s="15"/>
      <c r="Q262" s="12"/>
    </row>
    <row r="263" spans="1:31" ht="23.25" customHeight="1">
      <c r="A263" s="13" t="s">
        <v>814</v>
      </c>
      <c r="B263" s="13" t="s">
        <v>1238</v>
      </c>
      <c r="C263" s="1" t="s">
        <v>484</v>
      </c>
      <c r="D263" s="12" t="s">
        <v>475</v>
      </c>
      <c r="E263" s="12" t="s">
        <v>485</v>
      </c>
      <c r="F263" s="19" t="s">
        <v>139</v>
      </c>
      <c r="G263" s="15">
        <v>1</v>
      </c>
      <c r="H263" s="15">
        <f>합산자재!H125</f>
        <v>8082</v>
      </c>
      <c r="I263" s="36">
        <f>IF(G263*H263&lt;&gt;0, TRUNC(G263*H263, 1), "")</f>
        <v>8082</v>
      </c>
      <c r="J263" s="15">
        <v>1</v>
      </c>
      <c r="K263" s="15">
        <f>합산자재!I125</f>
        <v>0</v>
      </c>
      <c r="L263" s="36" t="str">
        <f>IF(G263*K263&lt;&gt;0, TRUNC(G263*K263, 1), "")</f>
        <v/>
      </c>
      <c r="M263" s="15">
        <f>합산자재!J125</f>
        <v>0</v>
      </c>
      <c r="N263" s="36" t="str">
        <f>IF(G263*M263&lt;&gt;0, TRUNC(G263*M263, 1), "")</f>
        <v/>
      </c>
      <c r="O263" s="15">
        <f t="shared" ref="O263:O268" si="82">IF((H263+K263+M263)=0, "", (H263+K263+M263))</f>
        <v>8082</v>
      </c>
      <c r="P263" s="15">
        <f t="shared" ref="P263:P268" si="83">IF(SUM(I263,L263,N263)&lt;&gt;0,SUM(I263,L263,N263),"")</f>
        <v>8082</v>
      </c>
      <c r="Q263" s="12"/>
      <c r="AC263" s="2">
        <f>G263*H263</f>
        <v>8082</v>
      </c>
    </row>
    <row r="264" spans="1:31" ht="23.25" customHeight="1">
      <c r="A264" s="13" t="s">
        <v>814</v>
      </c>
      <c r="B264" s="13" t="s">
        <v>1238</v>
      </c>
      <c r="C264" s="1" t="s">
        <v>484</v>
      </c>
      <c r="D264" s="12" t="s">
        <v>475</v>
      </c>
      <c r="E264" s="12" t="s">
        <v>485</v>
      </c>
      <c r="F264" s="19" t="s">
        <v>139</v>
      </c>
      <c r="G264" s="15">
        <v>0.1</v>
      </c>
      <c r="H264" s="15">
        <f>합산자재!H125</f>
        <v>8082</v>
      </c>
      <c r="I264" s="36">
        <f>IF(G264*H264&lt;&gt;0, TRUNC(G264*H264, 1), "")</f>
        <v>808.2</v>
      </c>
      <c r="J264" s="15">
        <v>0.1</v>
      </c>
      <c r="K264" s="15">
        <f>합산자재!I125</f>
        <v>0</v>
      </c>
      <c r="L264" s="36" t="str">
        <f>IF(G264*K264&lt;&gt;0, TRUNC(G264*K264, 1), "")</f>
        <v/>
      </c>
      <c r="M264" s="15">
        <f>합산자재!J125</f>
        <v>0</v>
      </c>
      <c r="N264" s="36" t="str">
        <f>IF(G264*M264&lt;&gt;0, TRUNC(G264*M264, 1), "")</f>
        <v/>
      </c>
      <c r="O264" s="15">
        <f t="shared" si="82"/>
        <v>8082</v>
      </c>
      <c r="P264" s="15">
        <f t="shared" si="83"/>
        <v>808.2</v>
      </c>
      <c r="Q264" s="12"/>
    </row>
    <row r="265" spans="1:31" ht="23.25" customHeight="1">
      <c r="A265" s="13" t="s">
        <v>1605</v>
      </c>
      <c r="B265" s="13" t="s">
        <v>1238</v>
      </c>
      <c r="C265" s="1" t="s">
        <v>1606</v>
      </c>
      <c r="D265" s="12" t="s">
        <v>1607</v>
      </c>
      <c r="E265" s="12" t="s">
        <v>1608</v>
      </c>
      <c r="F265" s="19" t="s">
        <v>567</v>
      </c>
      <c r="G265" s="15">
        <v>1</v>
      </c>
      <c r="H265" s="15">
        <f>IF(TRUNC((AD265+AC265)/$AD$3,1)*$AD$3-AD265 &lt;0, AC265, TRUNC((AD265+AC265)/$AD$3,1)*$AD$3-AD265)</f>
        <v>161.60000000000036</v>
      </c>
      <c r="I265" s="36">
        <f>H265</f>
        <v>161.60000000000036</v>
      </c>
      <c r="J265" s="15">
        <v>1</v>
      </c>
      <c r="K265" s="15"/>
      <c r="L265" s="36" t="str">
        <f>IF(G265*K265&lt;&gt;0, TRUNC(G265*K265, 1), "")</f>
        <v/>
      </c>
      <c r="M265" s="15"/>
      <c r="N265" s="36" t="str">
        <f>IF(G265*M265&lt;&gt;0, TRUNC(G265*M265, 1), "")</f>
        <v/>
      </c>
      <c r="O265" s="15">
        <f t="shared" si="82"/>
        <v>161.60000000000036</v>
      </c>
      <c r="P265" s="15">
        <f t="shared" si="83"/>
        <v>161.60000000000036</v>
      </c>
      <c r="Q265" s="12"/>
      <c r="AC265" s="2">
        <f>TRUNC(TRUNC(SUM(AC262:AC264))*옵션!$B$33/100,1)</f>
        <v>161.6</v>
      </c>
      <c r="AD265" s="2">
        <f>TRUNC(SUM(I262:I264))+TRUNC(SUM(N262:N264))</f>
        <v>8890</v>
      </c>
    </row>
    <row r="266" spans="1:31" ht="23.25" customHeight="1">
      <c r="A266" s="13" t="s">
        <v>905</v>
      </c>
      <c r="B266" s="13" t="s">
        <v>1238</v>
      </c>
      <c r="C266" s="1" t="s">
        <v>670</v>
      </c>
      <c r="D266" s="12" t="s">
        <v>671</v>
      </c>
      <c r="E266" s="12" t="s">
        <v>672</v>
      </c>
      <c r="F266" s="19" t="s">
        <v>610</v>
      </c>
      <c r="G266" s="15">
        <f>일위노임!G123</f>
        <v>0.19</v>
      </c>
      <c r="H266" s="15">
        <f>합산자재!H210</f>
        <v>0</v>
      </c>
      <c r="I266" s="36" t="str">
        <f>IF(G266*H266&lt;&gt;0, TRUNC(G266*H266, 1), "")</f>
        <v/>
      </c>
      <c r="J266" s="15">
        <v>0.19</v>
      </c>
      <c r="K266" s="15">
        <f>합산자재!I210</f>
        <v>273676</v>
      </c>
      <c r="L266" s="36">
        <f>IF(G266*K266&lt;&gt;0, TRUNC(G266*K266, 1), "")</f>
        <v>51998.400000000001</v>
      </c>
      <c r="M266" s="15">
        <f>합산자재!J210</f>
        <v>0</v>
      </c>
      <c r="N266" s="36" t="str">
        <f>IF(G266*M266&lt;&gt;0, TRUNC(G266*M266, 1), "")</f>
        <v/>
      </c>
      <c r="O266" s="15">
        <f t="shared" si="82"/>
        <v>273676</v>
      </c>
      <c r="P266" s="15">
        <f t="shared" si="83"/>
        <v>51998.400000000001</v>
      </c>
      <c r="Q266" s="12"/>
      <c r="AE266" s="2">
        <f>L266</f>
        <v>51998.400000000001</v>
      </c>
    </row>
    <row r="267" spans="1:31" ht="23.25" customHeight="1">
      <c r="A267" s="13" t="s">
        <v>1601</v>
      </c>
      <c r="B267" s="13" t="s">
        <v>1238</v>
      </c>
      <c r="C267" s="1" t="s">
        <v>1602</v>
      </c>
      <c r="D267" s="12" t="s">
        <v>1603</v>
      </c>
      <c r="E267" s="12" t="s">
        <v>1604</v>
      </c>
      <c r="F267" s="19" t="s">
        <v>567</v>
      </c>
      <c r="G267" s="15">
        <v>1</v>
      </c>
      <c r="H267" s="15">
        <f>IF(TRUNC((AD268+AC268)/$AE$3,1)*$AE$3-AD268 &lt;0, AC268, TRUNC((AD268+AC268)/$AE$3,1)*$AE$3-AD268)</f>
        <v>1559.9000000000015</v>
      </c>
      <c r="I267" s="36">
        <f>H267</f>
        <v>1559.9000000000015</v>
      </c>
      <c r="J267" s="15">
        <v>1</v>
      </c>
      <c r="K267" s="15"/>
      <c r="L267" s="36" t="str">
        <f>IF(G267*K267&lt;&gt;0, TRUNC(G267*K267, 1), "")</f>
        <v/>
      </c>
      <c r="M267" s="15"/>
      <c r="N267" s="36" t="str">
        <f>IF(G267*M267&lt;&gt;0, TRUNC(G267*M267, 1), "")</f>
        <v/>
      </c>
      <c r="O267" s="15">
        <f t="shared" si="82"/>
        <v>1559.9000000000015</v>
      </c>
      <c r="P267" s="15">
        <f t="shared" si="83"/>
        <v>1559.9000000000015</v>
      </c>
      <c r="Q267" s="12"/>
    </row>
    <row r="268" spans="1:31" ht="23.25" customHeight="1">
      <c r="B268" s="13" t="s">
        <v>1597</v>
      </c>
      <c r="D268" s="12" t="s">
        <v>1598</v>
      </c>
      <c r="E268" s="12"/>
      <c r="F268" s="19"/>
      <c r="G268" s="15"/>
      <c r="H268" s="15"/>
      <c r="I268" s="36">
        <f>TRUNC(SUM(I262:I267))</f>
        <v>10611</v>
      </c>
      <c r="J268" s="15"/>
      <c r="K268" s="15"/>
      <c r="L268" s="36">
        <f>TRUNC(SUM(L262:L267))</f>
        <v>51998</v>
      </c>
      <c r="M268" s="15"/>
      <c r="N268" s="36">
        <f>TRUNC(SUM(N262:N267))</f>
        <v>0</v>
      </c>
      <c r="O268" s="15" t="str">
        <f t="shared" si="82"/>
        <v/>
      </c>
      <c r="P268" s="15">
        <f t="shared" si="83"/>
        <v>62609</v>
      </c>
      <c r="Q268" s="12"/>
      <c r="AC268" s="2">
        <f>TRUNC(AE268*옵션!$B$36/100,1)</f>
        <v>1559.9</v>
      </c>
      <c r="AD268" s="2">
        <f>TRUNC(SUM(L262:L266))</f>
        <v>51998</v>
      </c>
      <c r="AE268" s="2">
        <f>TRUNC(SUM(AE262:AE267))</f>
        <v>51998</v>
      </c>
    </row>
    <row r="269" spans="1:31" ht="23.25" customHeight="1">
      <c r="D269" s="12"/>
      <c r="E269" s="12"/>
      <c r="F269" s="19"/>
      <c r="G269" s="15"/>
      <c r="H269" s="15"/>
      <c r="I269" s="36"/>
      <c r="J269" s="15"/>
      <c r="K269" s="15"/>
      <c r="L269" s="36"/>
      <c r="M269" s="15"/>
      <c r="N269" s="36"/>
      <c r="O269" s="15"/>
      <c r="P269" s="15"/>
      <c r="Q269" s="12"/>
    </row>
    <row r="270" spans="1:31" ht="23.25" customHeight="1">
      <c r="A270" s="13" t="s">
        <v>1716</v>
      </c>
      <c r="B270" s="13" t="s">
        <v>1623</v>
      </c>
      <c r="C270" s="1" t="s">
        <v>1717</v>
      </c>
      <c r="D270" s="346" t="s">
        <v>1715</v>
      </c>
      <c r="E270" s="348"/>
      <c r="F270" s="19"/>
      <c r="G270" s="15"/>
      <c r="H270" s="15"/>
      <c r="I270" s="36"/>
      <c r="J270" s="15"/>
      <c r="K270" s="15"/>
      <c r="L270" s="36"/>
      <c r="M270" s="15"/>
      <c r="N270" s="36"/>
      <c r="O270" s="15"/>
      <c r="P270" s="15"/>
      <c r="Q270" s="12"/>
    </row>
    <row r="271" spans="1:31" ht="23.25" customHeight="1">
      <c r="A271" s="13" t="s">
        <v>815</v>
      </c>
      <c r="B271" s="13" t="s">
        <v>1241</v>
      </c>
      <c r="C271" s="1" t="s">
        <v>486</v>
      </c>
      <c r="D271" s="12" t="s">
        <v>475</v>
      </c>
      <c r="E271" s="12" t="s">
        <v>487</v>
      </c>
      <c r="F271" s="19" t="s">
        <v>139</v>
      </c>
      <c r="G271" s="15">
        <v>1</v>
      </c>
      <c r="H271" s="15">
        <f>합산자재!H126</f>
        <v>10708</v>
      </c>
      <c r="I271" s="36">
        <f>IF(G271*H271&lt;&gt;0, TRUNC(G271*H271, 1), "")</f>
        <v>10708</v>
      </c>
      <c r="J271" s="15">
        <v>1</v>
      </c>
      <c r="K271" s="15">
        <f>합산자재!I126</f>
        <v>0</v>
      </c>
      <c r="L271" s="36" t="str">
        <f>IF(G271*K271&lt;&gt;0, TRUNC(G271*K271, 1), "")</f>
        <v/>
      </c>
      <c r="M271" s="15">
        <f>합산자재!J126</f>
        <v>0</v>
      </c>
      <c r="N271" s="36" t="str">
        <f>IF(G271*M271&lt;&gt;0, TRUNC(G271*M271, 1), "")</f>
        <v/>
      </c>
      <c r="O271" s="15">
        <f t="shared" ref="O271:O276" si="84">IF((H271+K271+M271)=0, "", (H271+K271+M271))</f>
        <v>10708</v>
      </c>
      <c r="P271" s="15">
        <f t="shared" ref="P271:P276" si="85">IF(SUM(I271,L271,N271)&lt;&gt;0,SUM(I271,L271,N271),"")</f>
        <v>10708</v>
      </c>
      <c r="Q271" s="12"/>
      <c r="AC271" s="2">
        <f>G271*H271</f>
        <v>10708</v>
      </c>
    </row>
    <row r="272" spans="1:31" ht="23.25" customHeight="1">
      <c r="A272" s="13" t="s">
        <v>815</v>
      </c>
      <c r="B272" s="13" t="s">
        <v>1241</v>
      </c>
      <c r="C272" s="1" t="s">
        <v>486</v>
      </c>
      <c r="D272" s="12" t="s">
        <v>475</v>
      </c>
      <c r="E272" s="12" t="s">
        <v>487</v>
      </c>
      <c r="F272" s="19" t="s">
        <v>139</v>
      </c>
      <c r="G272" s="15">
        <v>0.1</v>
      </c>
      <c r="H272" s="15">
        <f>합산자재!H126</f>
        <v>10708</v>
      </c>
      <c r="I272" s="36">
        <f>IF(G272*H272&lt;&gt;0, TRUNC(G272*H272, 1), "")</f>
        <v>1070.8</v>
      </c>
      <c r="J272" s="15">
        <v>0.1</v>
      </c>
      <c r="K272" s="15">
        <f>합산자재!I126</f>
        <v>0</v>
      </c>
      <c r="L272" s="36" t="str">
        <f>IF(G272*K272&lt;&gt;0, TRUNC(G272*K272, 1), "")</f>
        <v/>
      </c>
      <c r="M272" s="15">
        <f>합산자재!J126</f>
        <v>0</v>
      </c>
      <c r="N272" s="36" t="str">
        <f>IF(G272*M272&lt;&gt;0, TRUNC(G272*M272, 1), "")</f>
        <v/>
      </c>
      <c r="O272" s="15">
        <f t="shared" si="84"/>
        <v>10708</v>
      </c>
      <c r="P272" s="15">
        <f t="shared" si="85"/>
        <v>1070.8</v>
      </c>
      <c r="Q272" s="12"/>
    </row>
    <row r="273" spans="1:31" ht="23.25" customHeight="1">
      <c r="A273" s="13" t="s">
        <v>1605</v>
      </c>
      <c r="B273" s="13" t="s">
        <v>1241</v>
      </c>
      <c r="C273" s="1" t="s">
        <v>1606</v>
      </c>
      <c r="D273" s="12" t="s">
        <v>1607</v>
      </c>
      <c r="E273" s="12" t="s">
        <v>1608</v>
      </c>
      <c r="F273" s="19" t="s">
        <v>567</v>
      </c>
      <c r="G273" s="15">
        <v>1</v>
      </c>
      <c r="H273" s="15">
        <f>IF(TRUNC((AD273+AC273)/$AD$3,1)*$AD$3-AD273 &lt;0, AC273, TRUNC((AD273+AC273)/$AD$3,1)*$AD$3-AD273)</f>
        <v>214.10000000000036</v>
      </c>
      <c r="I273" s="36">
        <f>H273</f>
        <v>214.10000000000036</v>
      </c>
      <c r="J273" s="15">
        <v>1</v>
      </c>
      <c r="K273" s="15"/>
      <c r="L273" s="36" t="str">
        <f>IF(G273*K273&lt;&gt;0, TRUNC(G273*K273, 1), "")</f>
        <v/>
      </c>
      <c r="M273" s="15"/>
      <c r="N273" s="36" t="str">
        <f>IF(G273*M273&lt;&gt;0, TRUNC(G273*M273, 1), "")</f>
        <v/>
      </c>
      <c r="O273" s="15">
        <f t="shared" si="84"/>
        <v>214.10000000000036</v>
      </c>
      <c r="P273" s="15">
        <f t="shared" si="85"/>
        <v>214.10000000000036</v>
      </c>
      <c r="Q273" s="12"/>
      <c r="AC273" s="2">
        <f>TRUNC(TRUNC(SUM(AC270:AC272))*옵션!$B$33/100,1)</f>
        <v>214.1</v>
      </c>
      <c r="AD273" s="2">
        <f>TRUNC(SUM(I270:I272))+TRUNC(SUM(N270:N272))</f>
        <v>11778</v>
      </c>
    </row>
    <row r="274" spans="1:31" ht="23.25" customHeight="1">
      <c r="A274" s="13" t="s">
        <v>905</v>
      </c>
      <c r="B274" s="13" t="s">
        <v>1241</v>
      </c>
      <c r="C274" s="1" t="s">
        <v>670</v>
      </c>
      <c r="D274" s="12" t="s">
        <v>671</v>
      </c>
      <c r="E274" s="12" t="s">
        <v>672</v>
      </c>
      <c r="F274" s="19" t="s">
        <v>610</v>
      </c>
      <c r="G274" s="15">
        <f>일위노임!G126</f>
        <v>0.28000000000000003</v>
      </c>
      <c r="H274" s="15">
        <f>합산자재!H210</f>
        <v>0</v>
      </c>
      <c r="I274" s="36" t="str">
        <f>IF(G274*H274&lt;&gt;0, TRUNC(G274*H274, 1), "")</f>
        <v/>
      </c>
      <c r="J274" s="15">
        <v>0.28000000000000003</v>
      </c>
      <c r="K274" s="15">
        <f>합산자재!I210</f>
        <v>273676</v>
      </c>
      <c r="L274" s="36">
        <f>IF(G274*K274&lt;&gt;0, TRUNC(G274*K274, 1), "")</f>
        <v>76629.2</v>
      </c>
      <c r="M274" s="15">
        <f>합산자재!J210</f>
        <v>0</v>
      </c>
      <c r="N274" s="36" t="str">
        <f>IF(G274*M274&lt;&gt;0, TRUNC(G274*M274, 1), "")</f>
        <v/>
      </c>
      <c r="O274" s="15">
        <f t="shared" si="84"/>
        <v>273676</v>
      </c>
      <c r="P274" s="15">
        <f t="shared" si="85"/>
        <v>76629.2</v>
      </c>
      <c r="Q274" s="12"/>
      <c r="AE274" s="2">
        <f>L274</f>
        <v>76629.2</v>
      </c>
    </row>
    <row r="275" spans="1:31" ht="23.25" customHeight="1">
      <c r="A275" s="13" t="s">
        <v>1601</v>
      </c>
      <c r="B275" s="13" t="s">
        <v>1241</v>
      </c>
      <c r="C275" s="1" t="s">
        <v>1602</v>
      </c>
      <c r="D275" s="12" t="s">
        <v>1603</v>
      </c>
      <c r="E275" s="12" t="s">
        <v>1604</v>
      </c>
      <c r="F275" s="19" t="s">
        <v>567</v>
      </c>
      <c r="G275" s="15">
        <v>1</v>
      </c>
      <c r="H275" s="15">
        <f>IF(TRUNC((AD276+AC276)/$AE$3,1)*$AE$3-AD276 &lt;0, AC276, TRUNC((AD276+AC276)/$AE$3,1)*$AE$3-AD276)</f>
        <v>2298.8000000000029</v>
      </c>
      <c r="I275" s="36">
        <f>H275</f>
        <v>2298.8000000000029</v>
      </c>
      <c r="J275" s="15">
        <v>1</v>
      </c>
      <c r="K275" s="15"/>
      <c r="L275" s="36" t="str">
        <f>IF(G275*K275&lt;&gt;0, TRUNC(G275*K275, 1), "")</f>
        <v/>
      </c>
      <c r="M275" s="15"/>
      <c r="N275" s="36" t="str">
        <f>IF(G275*M275&lt;&gt;0, TRUNC(G275*M275, 1), "")</f>
        <v/>
      </c>
      <c r="O275" s="15">
        <f t="shared" si="84"/>
        <v>2298.8000000000029</v>
      </c>
      <c r="P275" s="15">
        <f t="shared" si="85"/>
        <v>2298.8000000000029</v>
      </c>
      <c r="Q275" s="12"/>
    </row>
    <row r="276" spans="1:31" ht="23.25" customHeight="1">
      <c r="B276" s="13" t="s">
        <v>1597</v>
      </c>
      <c r="D276" s="12" t="s">
        <v>1598</v>
      </c>
      <c r="E276" s="12"/>
      <c r="F276" s="19"/>
      <c r="G276" s="15"/>
      <c r="H276" s="15"/>
      <c r="I276" s="36">
        <f>TRUNC(SUM(I270:I275))</f>
        <v>14291</v>
      </c>
      <c r="J276" s="15"/>
      <c r="K276" s="15"/>
      <c r="L276" s="36">
        <f>TRUNC(SUM(L270:L275))</f>
        <v>76629</v>
      </c>
      <c r="M276" s="15"/>
      <c r="N276" s="36">
        <f>TRUNC(SUM(N270:N275))</f>
        <v>0</v>
      </c>
      <c r="O276" s="15" t="str">
        <f t="shared" si="84"/>
        <v/>
      </c>
      <c r="P276" s="15">
        <f t="shared" si="85"/>
        <v>90920</v>
      </c>
      <c r="Q276" s="12"/>
      <c r="AC276" s="2">
        <f>TRUNC(AE276*옵션!$B$36/100,1)</f>
        <v>2298.8000000000002</v>
      </c>
      <c r="AD276" s="2">
        <f>TRUNC(SUM(L270:L274))</f>
        <v>76629</v>
      </c>
      <c r="AE276" s="2">
        <f>TRUNC(SUM(AE270:AE275))</f>
        <v>76629</v>
      </c>
    </row>
    <row r="277" spans="1:31" ht="23.25" customHeight="1">
      <c r="D277" s="12"/>
      <c r="E277" s="12"/>
      <c r="F277" s="19"/>
      <c r="G277" s="15"/>
      <c r="H277" s="15"/>
      <c r="I277" s="36"/>
      <c r="J277" s="15"/>
      <c r="K277" s="15"/>
      <c r="L277" s="36"/>
      <c r="M277" s="15"/>
      <c r="N277" s="36"/>
      <c r="O277" s="15"/>
      <c r="P277" s="15"/>
      <c r="Q277" s="12"/>
    </row>
    <row r="278" spans="1:31" ht="23.25" customHeight="1">
      <c r="A278" s="13" t="s">
        <v>1719</v>
      </c>
      <c r="B278" s="13" t="s">
        <v>1623</v>
      </c>
      <c r="C278" s="1" t="s">
        <v>1720</v>
      </c>
      <c r="D278" s="346" t="s">
        <v>1718</v>
      </c>
      <c r="E278" s="348"/>
      <c r="F278" s="19"/>
      <c r="G278" s="15"/>
      <c r="H278" s="15"/>
      <c r="I278" s="36"/>
      <c r="J278" s="15"/>
      <c r="K278" s="15"/>
      <c r="L278" s="36"/>
      <c r="M278" s="15"/>
      <c r="N278" s="36"/>
      <c r="O278" s="15"/>
      <c r="P278" s="15"/>
      <c r="Q278" s="12"/>
    </row>
    <row r="279" spans="1:31" ht="23.25" customHeight="1">
      <c r="A279" s="13" t="s">
        <v>816</v>
      </c>
      <c r="B279" s="13" t="s">
        <v>1244</v>
      </c>
      <c r="C279" s="1" t="s">
        <v>488</v>
      </c>
      <c r="D279" s="12" t="s">
        <v>489</v>
      </c>
      <c r="E279" s="12" t="s">
        <v>481</v>
      </c>
      <c r="F279" s="19" t="s">
        <v>139</v>
      </c>
      <c r="G279" s="15">
        <v>1</v>
      </c>
      <c r="H279" s="15">
        <f>합산자재!H127</f>
        <v>3694</v>
      </c>
      <c r="I279" s="36">
        <f>IF(G279*H279&lt;&gt;0, TRUNC(G279*H279, 1), "")</f>
        <v>3694</v>
      </c>
      <c r="J279" s="15">
        <v>1</v>
      </c>
      <c r="K279" s="15">
        <f>합산자재!I127</f>
        <v>0</v>
      </c>
      <c r="L279" s="36" t="str">
        <f>IF(G279*K279&lt;&gt;0, TRUNC(G279*K279, 1), "")</f>
        <v/>
      </c>
      <c r="M279" s="15">
        <f>합산자재!J127</f>
        <v>0</v>
      </c>
      <c r="N279" s="36" t="str">
        <f>IF(G279*M279&lt;&gt;0, TRUNC(G279*M279, 1), "")</f>
        <v/>
      </c>
      <c r="O279" s="15">
        <f t="shared" ref="O279:O284" si="86">IF((H279+K279+M279)=0, "", (H279+K279+M279))</f>
        <v>3694</v>
      </c>
      <c r="P279" s="15">
        <f t="shared" ref="P279:P284" si="87">IF(SUM(I279,L279,N279)&lt;&gt;0,SUM(I279,L279,N279),"")</f>
        <v>3694</v>
      </c>
      <c r="Q279" s="12"/>
      <c r="AC279" s="2">
        <f>G279*H279</f>
        <v>3694</v>
      </c>
    </row>
    <row r="280" spans="1:31" ht="23.25" customHeight="1">
      <c r="A280" s="13" t="s">
        <v>816</v>
      </c>
      <c r="B280" s="13" t="s">
        <v>1244</v>
      </c>
      <c r="C280" s="1" t="s">
        <v>488</v>
      </c>
      <c r="D280" s="12" t="s">
        <v>489</v>
      </c>
      <c r="E280" s="12" t="s">
        <v>481</v>
      </c>
      <c r="F280" s="19" t="s">
        <v>139</v>
      </c>
      <c r="G280" s="15">
        <v>0.1</v>
      </c>
      <c r="H280" s="15">
        <f>합산자재!H127</f>
        <v>3694</v>
      </c>
      <c r="I280" s="36">
        <f>IF(G280*H280&lt;&gt;0, TRUNC(G280*H280, 1), "")</f>
        <v>369.4</v>
      </c>
      <c r="J280" s="15">
        <v>0.1</v>
      </c>
      <c r="K280" s="15">
        <f>합산자재!I127</f>
        <v>0</v>
      </c>
      <c r="L280" s="36" t="str">
        <f>IF(G280*K280&lt;&gt;0, TRUNC(G280*K280, 1), "")</f>
        <v/>
      </c>
      <c r="M280" s="15">
        <f>합산자재!J127</f>
        <v>0</v>
      </c>
      <c r="N280" s="36" t="str">
        <f>IF(G280*M280&lt;&gt;0, TRUNC(G280*M280, 1), "")</f>
        <v/>
      </c>
      <c r="O280" s="15">
        <f t="shared" si="86"/>
        <v>3694</v>
      </c>
      <c r="P280" s="15">
        <f t="shared" si="87"/>
        <v>369.4</v>
      </c>
      <c r="Q280" s="12"/>
    </row>
    <row r="281" spans="1:31" ht="23.25" customHeight="1">
      <c r="A281" s="13" t="s">
        <v>1605</v>
      </c>
      <c r="B281" s="13" t="s">
        <v>1244</v>
      </c>
      <c r="C281" s="1" t="s">
        <v>1606</v>
      </c>
      <c r="D281" s="12" t="s">
        <v>1607</v>
      </c>
      <c r="E281" s="12" t="s">
        <v>1608</v>
      </c>
      <c r="F281" s="19" t="s">
        <v>567</v>
      </c>
      <c r="G281" s="15">
        <v>1</v>
      </c>
      <c r="H281" s="15">
        <f>IF(TRUNC((AD281+AC281)/$AD$3,1)*$AD$3-AD281 &lt;0, AC281, TRUNC((AD281+AC281)/$AD$3,1)*$AD$3-AD281)</f>
        <v>73.800000000000182</v>
      </c>
      <c r="I281" s="36">
        <f>H281</f>
        <v>73.800000000000182</v>
      </c>
      <c r="J281" s="15">
        <v>1</v>
      </c>
      <c r="K281" s="15"/>
      <c r="L281" s="36" t="str">
        <f>IF(G281*K281&lt;&gt;0, TRUNC(G281*K281, 1), "")</f>
        <v/>
      </c>
      <c r="M281" s="15"/>
      <c r="N281" s="36" t="str">
        <f>IF(G281*M281&lt;&gt;0, TRUNC(G281*M281, 1), "")</f>
        <v/>
      </c>
      <c r="O281" s="15">
        <f t="shared" si="86"/>
        <v>73.800000000000182</v>
      </c>
      <c r="P281" s="15">
        <f t="shared" si="87"/>
        <v>73.800000000000182</v>
      </c>
      <c r="Q281" s="12"/>
      <c r="AC281" s="2">
        <f>TRUNC(TRUNC(SUM(AC278:AC280))*옵션!$B$33/100,1)</f>
        <v>73.8</v>
      </c>
      <c r="AD281" s="2">
        <f>TRUNC(SUM(I278:I280))+TRUNC(SUM(N278:N280))</f>
        <v>4063</v>
      </c>
    </row>
    <row r="282" spans="1:31" ht="23.25" customHeight="1">
      <c r="A282" s="13" t="s">
        <v>905</v>
      </c>
      <c r="B282" s="13" t="s">
        <v>1244</v>
      </c>
      <c r="C282" s="1" t="s">
        <v>670</v>
      </c>
      <c r="D282" s="12" t="s">
        <v>671</v>
      </c>
      <c r="E282" s="12" t="s">
        <v>672</v>
      </c>
      <c r="F282" s="19" t="s">
        <v>610</v>
      </c>
      <c r="G282" s="15">
        <f>일위노임!G129</f>
        <v>9.6000000000000002E-2</v>
      </c>
      <c r="H282" s="15">
        <f>합산자재!H210</f>
        <v>0</v>
      </c>
      <c r="I282" s="36" t="str">
        <f>IF(G282*H282&lt;&gt;0, TRUNC(G282*H282, 1), "")</f>
        <v/>
      </c>
      <c r="J282" s="15">
        <v>9.6000000000000002E-2</v>
      </c>
      <c r="K282" s="15">
        <f>합산자재!I210</f>
        <v>273676</v>
      </c>
      <c r="L282" s="36">
        <f>IF(G282*K282&lt;&gt;0, TRUNC(G282*K282, 1), "")</f>
        <v>26272.799999999999</v>
      </c>
      <c r="M282" s="15">
        <f>합산자재!J210</f>
        <v>0</v>
      </c>
      <c r="N282" s="36" t="str">
        <f>IF(G282*M282&lt;&gt;0, TRUNC(G282*M282, 1), "")</f>
        <v/>
      </c>
      <c r="O282" s="15">
        <f t="shared" si="86"/>
        <v>273676</v>
      </c>
      <c r="P282" s="15">
        <f t="shared" si="87"/>
        <v>26272.799999999999</v>
      </c>
      <c r="Q282" s="12"/>
      <c r="AE282" s="2">
        <f>L282</f>
        <v>26272.799999999999</v>
      </c>
    </row>
    <row r="283" spans="1:31" ht="23.25" customHeight="1">
      <c r="A283" s="13" t="s">
        <v>1601</v>
      </c>
      <c r="B283" s="13" t="s">
        <v>1244</v>
      </c>
      <c r="C283" s="1" t="s">
        <v>1602</v>
      </c>
      <c r="D283" s="12" t="s">
        <v>1603</v>
      </c>
      <c r="E283" s="12" t="s">
        <v>1604</v>
      </c>
      <c r="F283" s="19" t="s">
        <v>567</v>
      </c>
      <c r="G283" s="15">
        <v>1</v>
      </c>
      <c r="H283" s="15">
        <f>IF(TRUNC((AD284+AC284)/$AE$3,1)*$AE$3-AD284 &lt;0, AC284, TRUNC((AD284+AC284)/$AE$3,1)*$AE$3-AD284)</f>
        <v>788.09999999999854</v>
      </c>
      <c r="I283" s="36">
        <f>H283</f>
        <v>788.09999999999854</v>
      </c>
      <c r="J283" s="15">
        <v>1</v>
      </c>
      <c r="K283" s="15"/>
      <c r="L283" s="36" t="str">
        <f>IF(G283*K283&lt;&gt;0, TRUNC(G283*K283, 1), "")</f>
        <v/>
      </c>
      <c r="M283" s="15"/>
      <c r="N283" s="36" t="str">
        <f>IF(G283*M283&lt;&gt;0, TRUNC(G283*M283, 1), "")</f>
        <v/>
      </c>
      <c r="O283" s="15">
        <f t="shared" si="86"/>
        <v>788.09999999999854</v>
      </c>
      <c r="P283" s="15">
        <f t="shared" si="87"/>
        <v>788.09999999999854</v>
      </c>
      <c r="Q283" s="12"/>
    </row>
    <row r="284" spans="1:31" ht="23.25" customHeight="1">
      <c r="B284" s="13" t="s">
        <v>1597</v>
      </c>
      <c r="D284" s="12" t="s">
        <v>1598</v>
      </c>
      <c r="E284" s="12"/>
      <c r="F284" s="19"/>
      <c r="G284" s="15"/>
      <c r="H284" s="15"/>
      <c r="I284" s="36">
        <f>TRUNC(SUM(I278:I283))</f>
        <v>4925</v>
      </c>
      <c r="J284" s="15"/>
      <c r="K284" s="15"/>
      <c r="L284" s="36">
        <f>TRUNC(SUM(L278:L283))</f>
        <v>26272</v>
      </c>
      <c r="M284" s="15"/>
      <c r="N284" s="36">
        <f>TRUNC(SUM(N278:N283))</f>
        <v>0</v>
      </c>
      <c r="O284" s="15" t="str">
        <f t="shared" si="86"/>
        <v/>
      </c>
      <c r="P284" s="15">
        <f t="shared" si="87"/>
        <v>31197</v>
      </c>
      <c r="Q284" s="12"/>
      <c r="AC284" s="2">
        <f>TRUNC(AE284*옵션!$B$36/100,1)</f>
        <v>788.1</v>
      </c>
      <c r="AD284" s="2">
        <f>TRUNC(SUM(L278:L282))</f>
        <v>26272</v>
      </c>
      <c r="AE284" s="2">
        <f>TRUNC(SUM(AE278:AE283))</f>
        <v>26272</v>
      </c>
    </row>
    <row r="285" spans="1:31" ht="23.25" customHeight="1">
      <c r="D285" s="12"/>
      <c r="E285" s="12"/>
      <c r="F285" s="19"/>
      <c r="G285" s="15"/>
      <c r="H285" s="15"/>
      <c r="I285" s="36"/>
      <c r="J285" s="15"/>
      <c r="K285" s="15"/>
      <c r="L285" s="36"/>
      <c r="M285" s="15"/>
      <c r="N285" s="36"/>
      <c r="O285" s="15"/>
      <c r="P285" s="15"/>
      <c r="Q285" s="12"/>
    </row>
    <row r="286" spans="1:31" ht="23.25" customHeight="1">
      <c r="A286" s="13" t="s">
        <v>1722</v>
      </c>
      <c r="B286" s="13" t="s">
        <v>1623</v>
      </c>
      <c r="C286" s="1" t="s">
        <v>1723</v>
      </c>
      <c r="D286" s="346" t="s">
        <v>1721</v>
      </c>
      <c r="E286" s="348"/>
      <c r="F286" s="19"/>
      <c r="G286" s="15"/>
      <c r="H286" s="15"/>
      <c r="I286" s="36"/>
      <c r="J286" s="15"/>
      <c r="K286" s="15"/>
      <c r="L286" s="36"/>
      <c r="M286" s="15"/>
      <c r="N286" s="36"/>
      <c r="O286" s="15"/>
      <c r="P286" s="15"/>
      <c r="Q286" s="12"/>
    </row>
    <row r="287" spans="1:31" ht="23.25" customHeight="1">
      <c r="A287" s="13" t="s">
        <v>817</v>
      </c>
      <c r="B287" s="13" t="s">
        <v>1247</v>
      </c>
      <c r="C287" s="1" t="s">
        <v>490</v>
      </c>
      <c r="D287" s="12" t="s">
        <v>489</v>
      </c>
      <c r="E287" s="12" t="s">
        <v>491</v>
      </c>
      <c r="F287" s="19" t="s">
        <v>139</v>
      </c>
      <c r="G287" s="15">
        <v>1</v>
      </c>
      <c r="H287" s="15">
        <f>합산자재!H128</f>
        <v>5832</v>
      </c>
      <c r="I287" s="36">
        <f>IF(G287*H287&lt;&gt;0, TRUNC(G287*H287, 1), "")</f>
        <v>5832</v>
      </c>
      <c r="J287" s="15">
        <v>1</v>
      </c>
      <c r="K287" s="15">
        <f>합산자재!I128</f>
        <v>0</v>
      </c>
      <c r="L287" s="36" t="str">
        <f>IF(G287*K287&lt;&gt;0, TRUNC(G287*K287, 1), "")</f>
        <v/>
      </c>
      <c r="M287" s="15">
        <f>합산자재!J128</f>
        <v>0</v>
      </c>
      <c r="N287" s="36" t="str">
        <f>IF(G287*M287&lt;&gt;0, TRUNC(G287*M287, 1), "")</f>
        <v/>
      </c>
      <c r="O287" s="15">
        <f t="shared" ref="O287:O292" si="88">IF((H287+K287+M287)=0, "", (H287+K287+M287))</f>
        <v>5832</v>
      </c>
      <c r="P287" s="15">
        <f t="shared" ref="P287:P292" si="89">IF(SUM(I287,L287,N287)&lt;&gt;0,SUM(I287,L287,N287),"")</f>
        <v>5832</v>
      </c>
      <c r="Q287" s="12"/>
      <c r="AC287" s="2">
        <f>G287*H287</f>
        <v>5832</v>
      </c>
    </row>
    <row r="288" spans="1:31" ht="23.25" customHeight="1">
      <c r="A288" s="13" t="s">
        <v>817</v>
      </c>
      <c r="B288" s="13" t="s">
        <v>1247</v>
      </c>
      <c r="C288" s="1" t="s">
        <v>490</v>
      </c>
      <c r="D288" s="12" t="s">
        <v>489</v>
      </c>
      <c r="E288" s="12" t="s">
        <v>491</v>
      </c>
      <c r="F288" s="19" t="s">
        <v>139</v>
      </c>
      <c r="G288" s="15">
        <v>0.1</v>
      </c>
      <c r="H288" s="15">
        <f>합산자재!H128</f>
        <v>5832</v>
      </c>
      <c r="I288" s="36">
        <f>IF(G288*H288&lt;&gt;0, TRUNC(G288*H288, 1), "")</f>
        <v>583.20000000000005</v>
      </c>
      <c r="J288" s="15">
        <v>0.1</v>
      </c>
      <c r="K288" s="15">
        <f>합산자재!I128</f>
        <v>0</v>
      </c>
      <c r="L288" s="36" t="str">
        <f>IF(G288*K288&lt;&gt;0, TRUNC(G288*K288, 1), "")</f>
        <v/>
      </c>
      <c r="M288" s="15">
        <f>합산자재!J128</f>
        <v>0</v>
      </c>
      <c r="N288" s="36" t="str">
        <f>IF(G288*M288&lt;&gt;0, TRUNC(G288*M288, 1), "")</f>
        <v/>
      </c>
      <c r="O288" s="15">
        <f t="shared" si="88"/>
        <v>5832</v>
      </c>
      <c r="P288" s="15">
        <f t="shared" si="89"/>
        <v>583.20000000000005</v>
      </c>
      <c r="Q288" s="12"/>
    </row>
    <row r="289" spans="1:31" ht="23.25" customHeight="1">
      <c r="A289" s="13" t="s">
        <v>1605</v>
      </c>
      <c r="B289" s="13" t="s">
        <v>1247</v>
      </c>
      <c r="C289" s="1" t="s">
        <v>1606</v>
      </c>
      <c r="D289" s="12" t="s">
        <v>1607</v>
      </c>
      <c r="E289" s="12" t="s">
        <v>1608</v>
      </c>
      <c r="F289" s="19" t="s">
        <v>567</v>
      </c>
      <c r="G289" s="15">
        <v>1</v>
      </c>
      <c r="H289" s="15">
        <f>IF(TRUNC((AD289+AC289)/$AD$3,1)*$AD$3-AD289 &lt;0, AC289, TRUNC((AD289+AC289)/$AD$3,1)*$AD$3-AD289)</f>
        <v>116.60000000000036</v>
      </c>
      <c r="I289" s="36">
        <f>H289</f>
        <v>116.60000000000036</v>
      </c>
      <c r="J289" s="15">
        <v>1</v>
      </c>
      <c r="K289" s="15"/>
      <c r="L289" s="36" t="str">
        <f>IF(G289*K289&lt;&gt;0, TRUNC(G289*K289, 1), "")</f>
        <v/>
      </c>
      <c r="M289" s="15"/>
      <c r="N289" s="36" t="str">
        <f>IF(G289*M289&lt;&gt;0, TRUNC(G289*M289, 1), "")</f>
        <v/>
      </c>
      <c r="O289" s="15">
        <f t="shared" si="88"/>
        <v>116.60000000000036</v>
      </c>
      <c r="P289" s="15">
        <f t="shared" si="89"/>
        <v>116.60000000000036</v>
      </c>
      <c r="Q289" s="12"/>
      <c r="AC289" s="2">
        <f>TRUNC(TRUNC(SUM(AC286:AC288))*옵션!$B$33/100,1)</f>
        <v>116.6</v>
      </c>
      <c r="AD289" s="2">
        <f>TRUNC(SUM(I286:I288))+TRUNC(SUM(N286:N288))</f>
        <v>6415</v>
      </c>
    </row>
    <row r="290" spans="1:31" ht="23.25" customHeight="1">
      <c r="A290" s="13" t="s">
        <v>905</v>
      </c>
      <c r="B290" s="13" t="s">
        <v>1247</v>
      </c>
      <c r="C290" s="1" t="s">
        <v>670</v>
      </c>
      <c r="D290" s="12" t="s">
        <v>671</v>
      </c>
      <c r="E290" s="12" t="s">
        <v>672</v>
      </c>
      <c r="F290" s="19" t="s">
        <v>610</v>
      </c>
      <c r="G290" s="15">
        <f>일위노임!G132</f>
        <v>0.156</v>
      </c>
      <c r="H290" s="15">
        <f>합산자재!H210</f>
        <v>0</v>
      </c>
      <c r="I290" s="36" t="str">
        <f>IF(G290*H290&lt;&gt;0, TRUNC(G290*H290, 1), "")</f>
        <v/>
      </c>
      <c r="J290" s="15">
        <v>0.156</v>
      </c>
      <c r="K290" s="15">
        <f>합산자재!I210</f>
        <v>273676</v>
      </c>
      <c r="L290" s="36">
        <f>IF(G290*K290&lt;&gt;0, TRUNC(G290*K290, 1), "")</f>
        <v>42693.4</v>
      </c>
      <c r="M290" s="15">
        <f>합산자재!J210</f>
        <v>0</v>
      </c>
      <c r="N290" s="36" t="str">
        <f>IF(G290*M290&lt;&gt;0, TRUNC(G290*M290, 1), "")</f>
        <v/>
      </c>
      <c r="O290" s="15">
        <f t="shared" si="88"/>
        <v>273676</v>
      </c>
      <c r="P290" s="15">
        <f t="shared" si="89"/>
        <v>42693.4</v>
      </c>
      <c r="Q290" s="12"/>
      <c r="AE290" s="2">
        <f>L290</f>
        <v>42693.4</v>
      </c>
    </row>
    <row r="291" spans="1:31" ht="23.25" customHeight="1">
      <c r="A291" s="13" t="s">
        <v>1601</v>
      </c>
      <c r="B291" s="13" t="s">
        <v>1247</v>
      </c>
      <c r="C291" s="1" t="s">
        <v>1602</v>
      </c>
      <c r="D291" s="12" t="s">
        <v>1603</v>
      </c>
      <c r="E291" s="12" t="s">
        <v>1604</v>
      </c>
      <c r="F291" s="19" t="s">
        <v>567</v>
      </c>
      <c r="G291" s="15">
        <v>1</v>
      </c>
      <c r="H291" s="15">
        <f>IF(TRUNC((AD292+AC292)/$AE$3,1)*$AE$3-AD292 &lt;0, AC292, TRUNC((AD292+AC292)/$AE$3,1)*$AE$3-AD292)</f>
        <v>1280.6999999999971</v>
      </c>
      <c r="I291" s="36">
        <f>H291</f>
        <v>1280.6999999999971</v>
      </c>
      <c r="J291" s="15">
        <v>1</v>
      </c>
      <c r="K291" s="15"/>
      <c r="L291" s="36" t="str">
        <f>IF(G291*K291&lt;&gt;0, TRUNC(G291*K291, 1), "")</f>
        <v/>
      </c>
      <c r="M291" s="15"/>
      <c r="N291" s="36" t="str">
        <f>IF(G291*M291&lt;&gt;0, TRUNC(G291*M291, 1), "")</f>
        <v/>
      </c>
      <c r="O291" s="15">
        <f t="shared" si="88"/>
        <v>1280.6999999999971</v>
      </c>
      <c r="P291" s="15">
        <f t="shared" si="89"/>
        <v>1280.6999999999971</v>
      </c>
      <c r="Q291" s="12"/>
    </row>
    <row r="292" spans="1:31" ht="23.25" customHeight="1">
      <c r="B292" s="13" t="s">
        <v>1597</v>
      </c>
      <c r="D292" s="12" t="s">
        <v>1598</v>
      </c>
      <c r="E292" s="12"/>
      <c r="F292" s="19"/>
      <c r="G292" s="15"/>
      <c r="H292" s="15"/>
      <c r="I292" s="36">
        <f>TRUNC(SUM(I286:I291))</f>
        <v>7812</v>
      </c>
      <c r="J292" s="15"/>
      <c r="K292" s="15"/>
      <c r="L292" s="36">
        <f>TRUNC(SUM(L286:L291))</f>
        <v>42693</v>
      </c>
      <c r="M292" s="15"/>
      <c r="N292" s="36">
        <f>TRUNC(SUM(N286:N291))</f>
        <v>0</v>
      </c>
      <c r="O292" s="15" t="str">
        <f t="shared" si="88"/>
        <v/>
      </c>
      <c r="P292" s="15">
        <f t="shared" si="89"/>
        <v>50505</v>
      </c>
      <c r="Q292" s="12"/>
      <c r="AC292" s="2">
        <f>TRUNC(AE292*옵션!$B$36/100,1)</f>
        <v>1280.7</v>
      </c>
      <c r="AD292" s="2">
        <f>TRUNC(SUM(L286:L290))</f>
        <v>42693</v>
      </c>
      <c r="AE292" s="2">
        <f>TRUNC(SUM(AE286:AE291))</f>
        <v>42693</v>
      </c>
    </row>
    <row r="293" spans="1:31" ht="23.25" customHeight="1">
      <c r="D293" s="12"/>
      <c r="E293" s="12"/>
      <c r="F293" s="19"/>
      <c r="G293" s="15"/>
      <c r="H293" s="15"/>
      <c r="I293" s="36"/>
      <c r="J293" s="15"/>
      <c r="K293" s="15"/>
      <c r="L293" s="36"/>
      <c r="M293" s="15"/>
      <c r="N293" s="36"/>
      <c r="O293" s="15"/>
      <c r="P293" s="15"/>
      <c r="Q293" s="12"/>
    </row>
    <row r="294" spans="1:31" ht="23.25" customHeight="1">
      <c r="A294" s="13" t="s">
        <v>1725</v>
      </c>
      <c r="B294" s="13" t="s">
        <v>1623</v>
      </c>
      <c r="C294" s="1" t="s">
        <v>1726</v>
      </c>
      <c r="D294" s="346" t="s">
        <v>1724</v>
      </c>
      <c r="E294" s="348"/>
      <c r="F294" s="19"/>
      <c r="G294" s="15"/>
      <c r="H294" s="15"/>
      <c r="I294" s="36"/>
      <c r="J294" s="15"/>
      <c r="K294" s="15"/>
      <c r="L294" s="36"/>
      <c r="M294" s="15"/>
      <c r="N294" s="36"/>
      <c r="O294" s="15"/>
      <c r="P294" s="15"/>
      <c r="Q294" s="12"/>
    </row>
    <row r="295" spans="1:31" ht="23.25" customHeight="1">
      <c r="A295" s="13" t="s">
        <v>818</v>
      </c>
      <c r="B295" s="13" t="s">
        <v>1250</v>
      </c>
      <c r="C295" s="1" t="s">
        <v>492</v>
      </c>
      <c r="D295" s="12" t="s">
        <v>489</v>
      </c>
      <c r="E295" s="12" t="s">
        <v>485</v>
      </c>
      <c r="F295" s="19" t="s">
        <v>139</v>
      </c>
      <c r="G295" s="15">
        <v>1</v>
      </c>
      <c r="H295" s="15">
        <f>합산자재!H129</f>
        <v>8082</v>
      </c>
      <c r="I295" s="36">
        <f>IF(G295*H295&lt;&gt;0, TRUNC(G295*H295, 1), "")</f>
        <v>8082</v>
      </c>
      <c r="J295" s="15">
        <v>1</v>
      </c>
      <c r="K295" s="15">
        <f>합산자재!I129</f>
        <v>0</v>
      </c>
      <c r="L295" s="36" t="str">
        <f>IF(G295*K295&lt;&gt;0, TRUNC(G295*K295, 1), "")</f>
        <v/>
      </c>
      <c r="M295" s="15">
        <f>합산자재!J129</f>
        <v>0</v>
      </c>
      <c r="N295" s="36" t="str">
        <f>IF(G295*M295&lt;&gt;0, TRUNC(G295*M295, 1), "")</f>
        <v/>
      </c>
      <c r="O295" s="15">
        <f t="shared" ref="O295:O300" si="90">IF((H295+K295+M295)=0, "", (H295+K295+M295))</f>
        <v>8082</v>
      </c>
      <c r="P295" s="15">
        <f t="shared" ref="P295:P300" si="91">IF(SUM(I295,L295,N295)&lt;&gt;0,SUM(I295,L295,N295),"")</f>
        <v>8082</v>
      </c>
      <c r="Q295" s="12"/>
      <c r="AC295" s="2">
        <f>G295*H295</f>
        <v>8082</v>
      </c>
    </row>
    <row r="296" spans="1:31" ht="23.25" customHeight="1">
      <c r="A296" s="13" t="s">
        <v>818</v>
      </c>
      <c r="B296" s="13" t="s">
        <v>1250</v>
      </c>
      <c r="C296" s="1" t="s">
        <v>492</v>
      </c>
      <c r="D296" s="12" t="s">
        <v>489</v>
      </c>
      <c r="E296" s="12" t="s">
        <v>485</v>
      </c>
      <c r="F296" s="19" t="s">
        <v>139</v>
      </c>
      <c r="G296" s="15">
        <v>0.1</v>
      </c>
      <c r="H296" s="15">
        <f>합산자재!H129</f>
        <v>8082</v>
      </c>
      <c r="I296" s="36">
        <f>IF(G296*H296&lt;&gt;0, TRUNC(G296*H296, 1), "")</f>
        <v>808.2</v>
      </c>
      <c r="J296" s="15">
        <v>0.1</v>
      </c>
      <c r="K296" s="15">
        <f>합산자재!I129</f>
        <v>0</v>
      </c>
      <c r="L296" s="36" t="str">
        <f>IF(G296*K296&lt;&gt;0, TRUNC(G296*K296, 1), "")</f>
        <v/>
      </c>
      <c r="M296" s="15">
        <f>합산자재!J129</f>
        <v>0</v>
      </c>
      <c r="N296" s="36" t="str">
        <f>IF(G296*M296&lt;&gt;0, TRUNC(G296*M296, 1), "")</f>
        <v/>
      </c>
      <c r="O296" s="15">
        <f t="shared" si="90"/>
        <v>8082</v>
      </c>
      <c r="P296" s="15">
        <f t="shared" si="91"/>
        <v>808.2</v>
      </c>
      <c r="Q296" s="12"/>
    </row>
    <row r="297" spans="1:31" ht="23.25" customHeight="1">
      <c r="A297" s="13" t="s">
        <v>1605</v>
      </c>
      <c r="B297" s="13" t="s">
        <v>1250</v>
      </c>
      <c r="C297" s="1" t="s">
        <v>1606</v>
      </c>
      <c r="D297" s="12" t="s">
        <v>1607</v>
      </c>
      <c r="E297" s="12" t="s">
        <v>1608</v>
      </c>
      <c r="F297" s="19" t="s">
        <v>567</v>
      </c>
      <c r="G297" s="15">
        <v>1</v>
      </c>
      <c r="H297" s="15">
        <f>IF(TRUNC((AD297+AC297)/$AD$3,1)*$AD$3-AD297 &lt;0, AC297, TRUNC((AD297+AC297)/$AD$3,1)*$AD$3-AD297)</f>
        <v>161.60000000000036</v>
      </c>
      <c r="I297" s="36">
        <f>H297</f>
        <v>161.60000000000036</v>
      </c>
      <c r="J297" s="15">
        <v>1</v>
      </c>
      <c r="K297" s="15"/>
      <c r="L297" s="36" t="str">
        <f>IF(G297*K297&lt;&gt;0, TRUNC(G297*K297, 1), "")</f>
        <v/>
      </c>
      <c r="M297" s="15"/>
      <c r="N297" s="36" t="str">
        <f>IF(G297*M297&lt;&gt;0, TRUNC(G297*M297, 1), "")</f>
        <v/>
      </c>
      <c r="O297" s="15">
        <f t="shared" si="90"/>
        <v>161.60000000000036</v>
      </c>
      <c r="P297" s="15">
        <f t="shared" si="91"/>
        <v>161.60000000000036</v>
      </c>
      <c r="Q297" s="12"/>
      <c r="AC297" s="2">
        <f>TRUNC(TRUNC(SUM(AC294:AC296))*옵션!$B$33/100,1)</f>
        <v>161.6</v>
      </c>
      <c r="AD297" s="2">
        <f>TRUNC(SUM(I294:I296))+TRUNC(SUM(N294:N296))</f>
        <v>8890</v>
      </c>
    </row>
    <row r="298" spans="1:31" ht="23.25" customHeight="1">
      <c r="A298" s="13" t="s">
        <v>905</v>
      </c>
      <c r="B298" s="13" t="s">
        <v>1250</v>
      </c>
      <c r="C298" s="1" t="s">
        <v>670</v>
      </c>
      <c r="D298" s="12" t="s">
        <v>671</v>
      </c>
      <c r="E298" s="12" t="s">
        <v>672</v>
      </c>
      <c r="F298" s="19" t="s">
        <v>610</v>
      </c>
      <c r="G298" s="15">
        <f>일위노임!G135</f>
        <v>0.22800000000000001</v>
      </c>
      <c r="H298" s="15">
        <f>합산자재!H210</f>
        <v>0</v>
      </c>
      <c r="I298" s="36" t="str">
        <f>IF(G298*H298&lt;&gt;0, TRUNC(G298*H298, 1), "")</f>
        <v/>
      </c>
      <c r="J298" s="15">
        <v>0.22800000000000001</v>
      </c>
      <c r="K298" s="15">
        <f>합산자재!I210</f>
        <v>273676</v>
      </c>
      <c r="L298" s="36">
        <f>IF(G298*K298&lt;&gt;0, TRUNC(G298*K298, 1), "")</f>
        <v>62398.1</v>
      </c>
      <c r="M298" s="15">
        <f>합산자재!J210</f>
        <v>0</v>
      </c>
      <c r="N298" s="36" t="str">
        <f>IF(G298*M298&lt;&gt;0, TRUNC(G298*M298, 1), "")</f>
        <v/>
      </c>
      <c r="O298" s="15">
        <f t="shared" si="90"/>
        <v>273676</v>
      </c>
      <c r="P298" s="15">
        <f t="shared" si="91"/>
        <v>62398.1</v>
      </c>
      <c r="Q298" s="12"/>
      <c r="AE298" s="2">
        <f>L298</f>
        <v>62398.1</v>
      </c>
    </row>
    <row r="299" spans="1:31" ht="23.25" customHeight="1">
      <c r="A299" s="13" t="s">
        <v>1601</v>
      </c>
      <c r="B299" s="13" t="s">
        <v>1250</v>
      </c>
      <c r="C299" s="1" t="s">
        <v>1602</v>
      </c>
      <c r="D299" s="12" t="s">
        <v>1603</v>
      </c>
      <c r="E299" s="12" t="s">
        <v>1604</v>
      </c>
      <c r="F299" s="19" t="s">
        <v>567</v>
      </c>
      <c r="G299" s="15">
        <v>1</v>
      </c>
      <c r="H299" s="15">
        <f>IF(TRUNC((AD300+AC300)/$AE$3,1)*$AE$3-AD300 &lt;0, AC300, TRUNC((AD300+AC300)/$AE$3,1)*$AE$3-AD300)</f>
        <v>1871.9000000000015</v>
      </c>
      <c r="I299" s="36">
        <f>H299</f>
        <v>1871.9000000000015</v>
      </c>
      <c r="J299" s="15">
        <v>1</v>
      </c>
      <c r="K299" s="15"/>
      <c r="L299" s="36" t="str">
        <f>IF(G299*K299&lt;&gt;0, TRUNC(G299*K299, 1), "")</f>
        <v/>
      </c>
      <c r="M299" s="15"/>
      <c r="N299" s="36" t="str">
        <f>IF(G299*M299&lt;&gt;0, TRUNC(G299*M299, 1), "")</f>
        <v/>
      </c>
      <c r="O299" s="15">
        <f t="shared" si="90"/>
        <v>1871.9000000000015</v>
      </c>
      <c r="P299" s="15">
        <f t="shared" si="91"/>
        <v>1871.9000000000015</v>
      </c>
      <c r="Q299" s="12"/>
    </row>
    <row r="300" spans="1:31" ht="23.25" customHeight="1">
      <c r="B300" s="13" t="s">
        <v>1597</v>
      </c>
      <c r="D300" s="12" t="s">
        <v>1598</v>
      </c>
      <c r="E300" s="12"/>
      <c r="F300" s="19"/>
      <c r="G300" s="15"/>
      <c r="H300" s="15"/>
      <c r="I300" s="36">
        <f>TRUNC(SUM(I294:I299))</f>
        <v>10923</v>
      </c>
      <c r="J300" s="15"/>
      <c r="K300" s="15"/>
      <c r="L300" s="36">
        <f>TRUNC(SUM(L294:L299))</f>
        <v>62398</v>
      </c>
      <c r="M300" s="15"/>
      <c r="N300" s="36">
        <f>TRUNC(SUM(N294:N299))</f>
        <v>0</v>
      </c>
      <c r="O300" s="15" t="str">
        <f t="shared" si="90"/>
        <v/>
      </c>
      <c r="P300" s="15">
        <f t="shared" si="91"/>
        <v>73321</v>
      </c>
      <c r="Q300" s="12"/>
      <c r="AC300" s="2">
        <f>TRUNC(AE300*옵션!$B$36/100,1)</f>
        <v>1871.9</v>
      </c>
      <c r="AD300" s="2">
        <f>TRUNC(SUM(L294:L298))</f>
        <v>62398</v>
      </c>
      <c r="AE300" s="2">
        <f>TRUNC(SUM(AE294:AE299))</f>
        <v>62398</v>
      </c>
    </row>
    <row r="301" spans="1:31" ht="23.25" customHeight="1">
      <c r="D301" s="12"/>
      <c r="E301" s="12"/>
      <c r="F301" s="19"/>
      <c r="G301" s="15"/>
      <c r="H301" s="15"/>
      <c r="I301" s="36"/>
      <c r="J301" s="15"/>
      <c r="K301" s="15"/>
      <c r="L301" s="36"/>
      <c r="M301" s="15"/>
      <c r="N301" s="36"/>
      <c r="O301" s="15"/>
      <c r="P301" s="15"/>
      <c r="Q301" s="12"/>
    </row>
    <row r="302" spans="1:31" ht="23.25" customHeight="1">
      <c r="A302" s="13" t="s">
        <v>1728</v>
      </c>
      <c r="B302" s="13" t="s">
        <v>1623</v>
      </c>
      <c r="C302" s="1" t="s">
        <v>1729</v>
      </c>
      <c r="D302" s="346" t="s">
        <v>1727</v>
      </c>
      <c r="E302" s="348"/>
      <c r="F302" s="19"/>
      <c r="G302" s="15"/>
      <c r="H302" s="15"/>
      <c r="I302" s="36"/>
      <c r="J302" s="15"/>
      <c r="K302" s="15"/>
      <c r="L302" s="36"/>
      <c r="M302" s="15"/>
      <c r="N302" s="36"/>
      <c r="O302" s="15"/>
      <c r="P302" s="15"/>
      <c r="Q302" s="12"/>
    </row>
    <row r="303" spans="1:31" ht="23.25" customHeight="1">
      <c r="A303" s="13" t="s">
        <v>713</v>
      </c>
      <c r="B303" s="13" t="s">
        <v>1253</v>
      </c>
      <c r="C303" s="1" t="s">
        <v>192</v>
      </c>
      <c r="D303" s="12" t="s">
        <v>193</v>
      </c>
      <c r="E303" s="12" t="s">
        <v>194</v>
      </c>
      <c r="F303" s="19" t="s">
        <v>195</v>
      </c>
      <c r="G303" s="15">
        <v>1</v>
      </c>
      <c r="H303" s="15">
        <f>합산자재!H24</f>
        <v>12750</v>
      </c>
      <c r="I303" s="36">
        <f>IF(G303*H303&lt;&gt;0, TRUNC(G303*H303, 1), "")</f>
        <v>12750</v>
      </c>
      <c r="J303" s="15">
        <v>1</v>
      </c>
      <c r="K303" s="15">
        <f>합산자재!I24</f>
        <v>0</v>
      </c>
      <c r="L303" s="36" t="str">
        <f>IF(G303*K303&lt;&gt;0, TRUNC(G303*K303, 1), "")</f>
        <v/>
      </c>
      <c r="M303" s="15">
        <f>합산자재!J24</f>
        <v>0</v>
      </c>
      <c r="N303" s="36" t="str">
        <f>IF(G303*M303&lt;&gt;0, TRUNC(G303*M303, 1), "")</f>
        <v/>
      </c>
      <c r="O303" s="15">
        <f>IF((H303+K303+M303)=0, "", (H303+K303+M303))</f>
        <v>12750</v>
      </c>
      <c r="P303" s="15">
        <f>IF(SUM(I303,L303,N303)&lt;&gt;0,SUM(I303,L303,N303),"")</f>
        <v>12750</v>
      </c>
      <c r="Q303" s="12"/>
    </row>
    <row r="304" spans="1:31" ht="23.25" customHeight="1">
      <c r="A304" s="13" t="s">
        <v>906</v>
      </c>
      <c r="B304" s="13" t="s">
        <v>1253</v>
      </c>
      <c r="C304" s="1" t="s">
        <v>673</v>
      </c>
      <c r="D304" s="12" t="s">
        <v>671</v>
      </c>
      <c r="E304" s="12" t="s">
        <v>674</v>
      </c>
      <c r="F304" s="19" t="s">
        <v>610</v>
      </c>
      <c r="G304" s="15">
        <f>일위노임!G139</f>
        <v>2.4E-2</v>
      </c>
      <c r="H304" s="15">
        <f>합산자재!H211</f>
        <v>0</v>
      </c>
      <c r="I304" s="36" t="str">
        <f>IF(G304*H304&lt;&gt;0, TRUNC(G304*H304, 1), "")</f>
        <v/>
      </c>
      <c r="J304" s="15">
        <v>2.4E-2</v>
      </c>
      <c r="K304" s="15">
        <f>합산자재!I211</f>
        <v>304156</v>
      </c>
      <c r="L304" s="36">
        <f>IF(G304*K304&lt;&gt;0, TRUNC(G304*K304, 1), "")</f>
        <v>7299.7</v>
      </c>
      <c r="M304" s="15">
        <f>합산자재!J211</f>
        <v>0</v>
      </c>
      <c r="N304" s="36" t="str">
        <f>IF(G304*M304&lt;&gt;0, TRUNC(G304*M304, 1), "")</f>
        <v/>
      </c>
      <c r="O304" s="15">
        <f>IF((H304+K304+M304)=0, "", (H304+K304+M304))</f>
        <v>304156</v>
      </c>
      <c r="P304" s="15">
        <f>IF(SUM(I304,L304,N304)&lt;&gt;0,SUM(I304,L304,N304),"")</f>
        <v>7299.7</v>
      </c>
      <c r="Q304" s="12"/>
      <c r="AE304" s="2">
        <f>L304</f>
        <v>7299.7</v>
      </c>
    </row>
    <row r="305" spans="1:31" ht="23.25" customHeight="1">
      <c r="A305" s="13" t="s">
        <v>911</v>
      </c>
      <c r="B305" s="13" t="s">
        <v>1253</v>
      </c>
      <c r="C305" s="1" t="s">
        <v>683</v>
      </c>
      <c r="D305" s="12" t="s">
        <v>671</v>
      </c>
      <c r="E305" s="12" t="s">
        <v>684</v>
      </c>
      <c r="F305" s="19" t="s">
        <v>610</v>
      </c>
      <c r="G305" s="15">
        <f>일위노임!G140</f>
        <v>0.12</v>
      </c>
      <c r="H305" s="15">
        <f>합산자재!H216</f>
        <v>0</v>
      </c>
      <c r="I305" s="36" t="str">
        <f>IF(G305*H305&lt;&gt;0, TRUNC(G305*H305, 1), "")</f>
        <v/>
      </c>
      <c r="J305" s="15">
        <v>0.12</v>
      </c>
      <c r="K305" s="15">
        <f>합산자재!I216</f>
        <v>172068</v>
      </c>
      <c r="L305" s="36">
        <f>IF(G305*K305&lt;&gt;0, TRUNC(G305*K305, 1), "")</f>
        <v>20648.099999999999</v>
      </c>
      <c r="M305" s="15">
        <f>합산자재!J216</f>
        <v>0</v>
      </c>
      <c r="N305" s="36" t="str">
        <f>IF(G305*M305&lt;&gt;0, TRUNC(G305*M305, 1), "")</f>
        <v/>
      </c>
      <c r="O305" s="15">
        <f>IF((H305+K305+M305)=0, "", (H305+K305+M305))</f>
        <v>172068</v>
      </c>
      <c r="P305" s="15">
        <f>IF(SUM(I305,L305,N305)&lt;&gt;0,SUM(I305,L305,N305),"")</f>
        <v>20648.099999999999</v>
      </c>
      <c r="Q305" s="12"/>
      <c r="AE305" s="2">
        <f>L305</f>
        <v>20648.099999999999</v>
      </c>
    </row>
    <row r="306" spans="1:31" ht="23.25" customHeight="1">
      <c r="A306" s="13" t="s">
        <v>1601</v>
      </c>
      <c r="B306" s="13" t="s">
        <v>1253</v>
      </c>
      <c r="C306" s="1" t="s">
        <v>1602</v>
      </c>
      <c r="D306" s="12" t="s">
        <v>1603</v>
      </c>
      <c r="E306" s="12" t="s">
        <v>1604</v>
      </c>
      <c r="F306" s="19" t="s">
        <v>567</v>
      </c>
      <c r="G306" s="15">
        <v>1</v>
      </c>
      <c r="H306" s="15">
        <f>IF(TRUNC((AD307+AC307)/$AE$3,1)*$AE$3-AD307 &lt;0, AC307, TRUNC((AD307+AC307)/$AE$3,1)*$AE$3-AD307)</f>
        <v>838.40000000000146</v>
      </c>
      <c r="I306" s="36">
        <f>H306</f>
        <v>838.40000000000146</v>
      </c>
      <c r="J306" s="15">
        <v>1</v>
      </c>
      <c r="K306" s="15"/>
      <c r="L306" s="36" t="str">
        <f>IF(G306*K306&lt;&gt;0, TRUNC(G306*K306, 1), "")</f>
        <v/>
      </c>
      <c r="M306" s="15"/>
      <c r="N306" s="36" t="str">
        <f>IF(G306*M306&lt;&gt;0, TRUNC(G306*M306, 1), "")</f>
        <v/>
      </c>
      <c r="O306" s="15">
        <f>IF((H306+K306+M306)=0, "", (H306+K306+M306))</f>
        <v>838.40000000000146</v>
      </c>
      <c r="P306" s="15">
        <f>IF(SUM(I306,L306,N306)&lt;&gt;0,SUM(I306,L306,N306),"")</f>
        <v>838.40000000000146</v>
      </c>
      <c r="Q306" s="12"/>
    </row>
    <row r="307" spans="1:31" ht="23.25" customHeight="1">
      <c r="B307" s="13" t="s">
        <v>1597</v>
      </c>
      <c r="D307" s="12" t="s">
        <v>1598</v>
      </c>
      <c r="E307" s="12"/>
      <c r="F307" s="19"/>
      <c r="G307" s="15"/>
      <c r="H307" s="15"/>
      <c r="I307" s="36">
        <f>TRUNC(SUM(I302:I306))</f>
        <v>13588</v>
      </c>
      <c r="J307" s="15"/>
      <c r="K307" s="15"/>
      <c r="L307" s="36">
        <f>TRUNC(SUM(L302:L306))</f>
        <v>27947</v>
      </c>
      <c r="M307" s="15"/>
      <c r="N307" s="36">
        <f>TRUNC(SUM(N302:N306))</f>
        <v>0</v>
      </c>
      <c r="O307" s="15" t="str">
        <f>IF((H307+K307+M307)=0, "", (H307+K307+M307))</f>
        <v/>
      </c>
      <c r="P307" s="15">
        <f>IF(SUM(I307,L307,N307)&lt;&gt;0,SUM(I307,L307,N307),"")</f>
        <v>41535</v>
      </c>
      <c r="Q307" s="12"/>
      <c r="AC307" s="2">
        <f>TRUNC(AE307*옵션!$B$36/100,1)</f>
        <v>838.4</v>
      </c>
      <c r="AD307" s="2">
        <f>TRUNC(SUM(L302:L305))</f>
        <v>27947</v>
      </c>
      <c r="AE307" s="2">
        <f>TRUNC(SUM(AE302:AE306))</f>
        <v>27947</v>
      </c>
    </row>
    <row r="308" spans="1:31" ht="23.25" customHeight="1">
      <c r="D308" s="12"/>
      <c r="E308" s="12"/>
      <c r="F308" s="19"/>
      <c r="G308" s="15"/>
      <c r="H308" s="15"/>
      <c r="I308" s="36"/>
      <c r="J308" s="15"/>
      <c r="K308" s="15"/>
      <c r="L308" s="36"/>
      <c r="M308" s="15"/>
      <c r="N308" s="36"/>
      <c r="O308" s="15"/>
      <c r="P308" s="15"/>
      <c r="Q308" s="12"/>
    </row>
    <row r="309" spans="1:31" ht="23.25" customHeight="1">
      <c r="A309" s="13" t="s">
        <v>1731</v>
      </c>
      <c r="B309" s="13" t="s">
        <v>1623</v>
      </c>
      <c r="C309" s="1" t="s">
        <v>1732</v>
      </c>
      <c r="D309" s="346" t="s">
        <v>1730</v>
      </c>
      <c r="E309" s="348"/>
      <c r="F309" s="19"/>
      <c r="G309" s="15"/>
      <c r="H309" s="15"/>
      <c r="I309" s="36"/>
      <c r="J309" s="15"/>
      <c r="K309" s="15"/>
      <c r="L309" s="36"/>
      <c r="M309" s="15"/>
      <c r="N309" s="36"/>
      <c r="O309" s="15"/>
      <c r="P309" s="15"/>
      <c r="Q309" s="12"/>
    </row>
    <row r="310" spans="1:31" ht="23.25" customHeight="1">
      <c r="A310" s="13" t="s">
        <v>714</v>
      </c>
      <c r="B310" s="13" t="s">
        <v>1256</v>
      </c>
      <c r="C310" s="1" t="s">
        <v>197</v>
      </c>
      <c r="D310" s="12" t="s">
        <v>193</v>
      </c>
      <c r="E310" s="12" t="s">
        <v>198</v>
      </c>
      <c r="F310" s="19" t="s">
        <v>195</v>
      </c>
      <c r="G310" s="15">
        <v>1</v>
      </c>
      <c r="H310" s="15">
        <f>합산자재!H25</f>
        <v>13500</v>
      </c>
      <c r="I310" s="36">
        <f>IF(G310*H310&lt;&gt;0, TRUNC(G310*H310, 1), "")</f>
        <v>13500</v>
      </c>
      <c r="J310" s="15">
        <v>1</v>
      </c>
      <c r="K310" s="15">
        <f>합산자재!I25</f>
        <v>0</v>
      </c>
      <c r="L310" s="36" t="str">
        <f>IF(G310*K310&lt;&gt;0, TRUNC(G310*K310, 1), "")</f>
        <v/>
      </c>
      <c r="M310" s="15">
        <f>합산자재!J25</f>
        <v>0</v>
      </c>
      <c r="N310" s="36" t="str">
        <f>IF(G310*M310&lt;&gt;0, TRUNC(G310*M310, 1), "")</f>
        <v/>
      </c>
      <c r="O310" s="15">
        <f>IF((H310+K310+M310)=0, "", (H310+K310+M310))</f>
        <v>13500</v>
      </c>
      <c r="P310" s="15">
        <f>IF(SUM(I310,L310,N310)&lt;&gt;0,SUM(I310,L310,N310),"")</f>
        <v>13500</v>
      </c>
      <c r="Q310" s="12"/>
    </row>
    <row r="311" spans="1:31" ht="23.25" customHeight="1">
      <c r="A311" s="13" t="s">
        <v>906</v>
      </c>
      <c r="B311" s="13" t="s">
        <v>1256</v>
      </c>
      <c r="C311" s="1" t="s">
        <v>673</v>
      </c>
      <c r="D311" s="12" t="s">
        <v>671</v>
      </c>
      <c r="E311" s="12" t="s">
        <v>674</v>
      </c>
      <c r="F311" s="19" t="s">
        <v>610</v>
      </c>
      <c r="G311" s="15">
        <f>일위노임!G144</f>
        <v>2.4E-2</v>
      </c>
      <c r="H311" s="15">
        <f>합산자재!H211</f>
        <v>0</v>
      </c>
      <c r="I311" s="36" t="str">
        <f>IF(G311*H311&lt;&gt;0, TRUNC(G311*H311, 1), "")</f>
        <v/>
      </c>
      <c r="J311" s="15">
        <v>2.4E-2</v>
      </c>
      <c r="K311" s="15">
        <f>합산자재!I211</f>
        <v>304156</v>
      </c>
      <c r="L311" s="36">
        <f>IF(G311*K311&lt;&gt;0, TRUNC(G311*K311, 1), "")</f>
        <v>7299.7</v>
      </c>
      <c r="M311" s="15">
        <f>합산자재!J211</f>
        <v>0</v>
      </c>
      <c r="N311" s="36" t="str">
        <f>IF(G311*M311&lt;&gt;0, TRUNC(G311*M311, 1), "")</f>
        <v/>
      </c>
      <c r="O311" s="15">
        <f>IF((H311+K311+M311)=0, "", (H311+K311+M311))</f>
        <v>304156</v>
      </c>
      <c r="P311" s="15">
        <f>IF(SUM(I311,L311,N311)&lt;&gt;0,SUM(I311,L311,N311),"")</f>
        <v>7299.7</v>
      </c>
      <c r="Q311" s="12"/>
      <c r="AE311" s="2">
        <f>L311</f>
        <v>7299.7</v>
      </c>
    </row>
    <row r="312" spans="1:31" ht="23.25" customHeight="1">
      <c r="A312" s="13" t="s">
        <v>911</v>
      </c>
      <c r="B312" s="13" t="s">
        <v>1256</v>
      </c>
      <c r="C312" s="1" t="s">
        <v>683</v>
      </c>
      <c r="D312" s="12" t="s">
        <v>671</v>
      </c>
      <c r="E312" s="12" t="s">
        <v>684</v>
      </c>
      <c r="F312" s="19" t="s">
        <v>610</v>
      </c>
      <c r="G312" s="15">
        <f>일위노임!G145</f>
        <v>0.12</v>
      </c>
      <c r="H312" s="15">
        <f>합산자재!H216</f>
        <v>0</v>
      </c>
      <c r="I312" s="36" t="str">
        <f>IF(G312*H312&lt;&gt;0, TRUNC(G312*H312, 1), "")</f>
        <v/>
      </c>
      <c r="J312" s="15">
        <v>0.12</v>
      </c>
      <c r="K312" s="15">
        <f>합산자재!I216</f>
        <v>172068</v>
      </c>
      <c r="L312" s="36">
        <f>IF(G312*K312&lt;&gt;0, TRUNC(G312*K312, 1), "")</f>
        <v>20648.099999999999</v>
      </c>
      <c r="M312" s="15">
        <f>합산자재!J216</f>
        <v>0</v>
      </c>
      <c r="N312" s="36" t="str">
        <f>IF(G312*M312&lt;&gt;0, TRUNC(G312*M312, 1), "")</f>
        <v/>
      </c>
      <c r="O312" s="15">
        <f>IF((H312+K312+M312)=0, "", (H312+K312+M312))</f>
        <v>172068</v>
      </c>
      <c r="P312" s="15">
        <f>IF(SUM(I312,L312,N312)&lt;&gt;0,SUM(I312,L312,N312),"")</f>
        <v>20648.099999999999</v>
      </c>
      <c r="Q312" s="12"/>
      <c r="AE312" s="2">
        <f>L312</f>
        <v>20648.099999999999</v>
      </c>
    </row>
    <row r="313" spans="1:31" ht="23.25" customHeight="1">
      <c r="A313" s="13" t="s">
        <v>1601</v>
      </c>
      <c r="B313" s="13" t="s">
        <v>1256</v>
      </c>
      <c r="C313" s="1" t="s">
        <v>1602</v>
      </c>
      <c r="D313" s="12" t="s">
        <v>1603</v>
      </c>
      <c r="E313" s="12" t="s">
        <v>1604</v>
      </c>
      <c r="F313" s="19" t="s">
        <v>567</v>
      </c>
      <c r="G313" s="15">
        <v>1</v>
      </c>
      <c r="H313" s="15">
        <f>IF(TRUNC((AD314+AC314)/$AE$3,1)*$AE$3-AD314 &lt;0, AC314, TRUNC((AD314+AC314)/$AE$3,1)*$AE$3-AD314)</f>
        <v>838.40000000000146</v>
      </c>
      <c r="I313" s="36">
        <f>H313</f>
        <v>838.40000000000146</v>
      </c>
      <c r="J313" s="15">
        <v>1</v>
      </c>
      <c r="K313" s="15"/>
      <c r="L313" s="36" t="str">
        <f>IF(G313*K313&lt;&gt;0, TRUNC(G313*K313, 1), "")</f>
        <v/>
      </c>
      <c r="M313" s="15"/>
      <c r="N313" s="36" t="str">
        <f>IF(G313*M313&lt;&gt;0, TRUNC(G313*M313, 1), "")</f>
        <v/>
      </c>
      <c r="O313" s="15">
        <f>IF((H313+K313+M313)=0, "", (H313+K313+M313))</f>
        <v>838.40000000000146</v>
      </c>
      <c r="P313" s="15">
        <f>IF(SUM(I313,L313,N313)&lt;&gt;0,SUM(I313,L313,N313),"")</f>
        <v>838.40000000000146</v>
      </c>
      <c r="Q313" s="12"/>
    </row>
    <row r="314" spans="1:31" ht="23.25" customHeight="1">
      <c r="B314" s="13" t="s">
        <v>1597</v>
      </c>
      <c r="D314" s="12" t="s">
        <v>1598</v>
      </c>
      <c r="E314" s="12"/>
      <c r="F314" s="19"/>
      <c r="G314" s="15"/>
      <c r="H314" s="15"/>
      <c r="I314" s="36">
        <f>TRUNC(SUM(I309:I313))</f>
        <v>14338</v>
      </c>
      <c r="J314" s="15"/>
      <c r="K314" s="15"/>
      <c r="L314" s="36">
        <f>TRUNC(SUM(L309:L313))</f>
        <v>27947</v>
      </c>
      <c r="M314" s="15"/>
      <c r="N314" s="36">
        <f>TRUNC(SUM(N309:N313))</f>
        <v>0</v>
      </c>
      <c r="O314" s="15" t="str">
        <f>IF((H314+K314+M314)=0, "", (H314+K314+M314))</f>
        <v/>
      </c>
      <c r="P314" s="15">
        <f>IF(SUM(I314,L314,N314)&lt;&gt;0,SUM(I314,L314,N314),"")</f>
        <v>42285</v>
      </c>
      <c r="Q314" s="12"/>
      <c r="AC314" s="2">
        <f>TRUNC(AE314*옵션!$B$36/100,1)</f>
        <v>838.4</v>
      </c>
      <c r="AD314" s="2">
        <f>TRUNC(SUM(L309:L312))</f>
        <v>27947</v>
      </c>
      <c r="AE314" s="2">
        <f>TRUNC(SUM(AE309:AE313))</f>
        <v>27947</v>
      </c>
    </row>
    <row r="315" spans="1:31" ht="23.25" customHeight="1">
      <c r="D315" s="12"/>
      <c r="E315" s="12"/>
      <c r="F315" s="19"/>
      <c r="G315" s="15"/>
      <c r="H315" s="15"/>
      <c r="I315" s="36"/>
      <c r="J315" s="15"/>
      <c r="K315" s="15"/>
      <c r="L315" s="36"/>
      <c r="M315" s="15"/>
      <c r="N315" s="36"/>
      <c r="O315" s="15"/>
      <c r="P315" s="15"/>
      <c r="Q315" s="12"/>
    </row>
    <row r="316" spans="1:31" ht="23.25" customHeight="1">
      <c r="A316" s="13" t="s">
        <v>1734</v>
      </c>
      <c r="B316" s="13" t="s">
        <v>1623</v>
      </c>
      <c r="C316" s="1" t="s">
        <v>1735</v>
      </c>
      <c r="D316" s="346" t="s">
        <v>1733</v>
      </c>
      <c r="E316" s="348"/>
      <c r="F316" s="19"/>
      <c r="G316" s="15"/>
      <c r="H316" s="15"/>
      <c r="I316" s="36"/>
      <c r="J316" s="15"/>
      <c r="K316" s="15"/>
      <c r="L316" s="36"/>
      <c r="M316" s="15"/>
      <c r="N316" s="36"/>
      <c r="O316" s="15"/>
      <c r="P316" s="15"/>
      <c r="Q316" s="12"/>
    </row>
    <row r="317" spans="1:31" ht="23.25" customHeight="1">
      <c r="A317" s="13" t="s">
        <v>715</v>
      </c>
      <c r="B317" s="13" t="s">
        <v>1259</v>
      </c>
      <c r="C317" s="1" t="s">
        <v>199</v>
      </c>
      <c r="D317" s="12" t="s">
        <v>193</v>
      </c>
      <c r="E317" s="12" t="s">
        <v>200</v>
      </c>
      <c r="F317" s="19" t="s">
        <v>195</v>
      </c>
      <c r="G317" s="15">
        <v>1</v>
      </c>
      <c r="H317" s="15">
        <f>합산자재!H26</f>
        <v>18450</v>
      </c>
      <c r="I317" s="36">
        <f>IF(G317*H317&lt;&gt;0, TRUNC(G317*H317, 1), "")</f>
        <v>18450</v>
      </c>
      <c r="J317" s="15">
        <v>1</v>
      </c>
      <c r="K317" s="15">
        <f>합산자재!I26</f>
        <v>0</v>
      </c>
      <c r="L317" s="36" t="str">
        <f>IF(G317*K317&lt;&gt;0, TRUNC(G317*K317, 1), "")</f>
        <v/>
      </c>
      <c r="M317" s="15">
        <f>합산자재!J26</f>
        <v>0</v>
      </c>
      <c r="N317" s="36" t="str">
        <f>IF(G317*M317&lt;&gt;0, TRUNC(G317*M317, 1), "")</f>
        <v/>
      </c>
      <c r="O317" s="15">
        <f>IF((H317+K317+M317)=0, "", (H317+K317+M317))</f>
        <v>18450</v>
      </c>
      <c r="P317" s="15">
        <f>IF(SUM(I317,L317,N317)&lt;&gt;0,SUM(I317,L317,N317),"")</f>
        <v>18450</v>
      </c>
      <c r="Q317" s="12"/>
    </row>
    <row r="318" spans="1:31" ht="23.25" customHeight="1">
      <c r="A318" s="13" t="s">
        <v>906</v>
      </c>
      <c r="B318" s="13" t="s">
        <v>1259</v>
      </c>
      <c r="C318" s="1" t="s">
        <v>673</v>
      </c>
      <c r="D318" s="12" t="s">
        <v>671</v>
      </c>
      <c r="E318" s="12" t="s">
        <v>674</v>
      </c>
      <c r="F318" s="19" t="s">
        <v>610</v>
      </c>
      <c r="G318" s="15">
        <f>일위노임!G149</f>
        <v>2.4E-2</v>
      </c>
      <c r="H318" s="15">
        <f>합산자재!H211</f>
        <v>0</v>
      </c>
      <c r="I318" s="36" t="str">
        <f>IF(G318*H318&lt;&gt;0, TRUNC(G318*H318, 1), "")</f>
        <v/>
      </c>
      <c r="J318" s="15">
        <v>2.4E-2</v>
      </c>
      <c r="K318" s="15">
        <f>합산자재!I211</f>
        <v>304156</v>
      </c>
      <c r="L318" s="36">
        <f>IF(G318*K318&lt;&gt;0, TRUNC(G318*K318, 1), "")</f>
        <v>7299.7</v>
      </c>
      <c r="M318" s="15">
        <f>합산자재!J211</f>
        <v>0</v>
      </c>
      <c r="N318" s="36" t="str">
        <f>IF(G318*M318&lt;&gt;0, TRUNC(G318*M318, 1), "")</f>
        <v/>
      </c>
      <c r="O318" s="15">
        <f>IF((H318+K318+M318)=0, "", (H318+K318+M318))</f>
        <v>304156</v>
      </c>
      <c r="P318" s="15">
        <f>IF(SUM(I318,L318,N318)&lt;&gt;0,SUM(I318,L318,N318),"")</f>
        <v>7299.7</v>
      </c>
      <c r="Q318" s="12"/>
      <c r="AE318" s="2">
        <f>L318</f>
        <v>7299.7</v>
      </c>
    </row>
    <row r="319" spans="1:31" ht="23.25" customHeight="1">
      <c r="A319" s="13" t="s">
        <v>911</v>
      </c>
      <c r="B319" s="13" t="s">
        <v>1259</v>
      </c>
      <c r="C319" s="1" t="s">
        <v>683</v>
      </c>
      <c r="D319" s="12" t="s">
        <v>671</v>
      </c>
      <c r="E319" s="12" t="s">
        <v>684</v>
      </c>
      <c r="F319" s="19" t="s">
        <v>610</v>
      </c>
      <c r="G319" s="15">
        <f>일위노임!G150</f>
        <v>0.12</v>
      </c>
      <c r="H319" s="15">
        <f>합산자재!H216</f>
        <v>0</v>
      </c>
      <c r="I319" s="36" t="str">
        <f>IF(G319*H319&lt;&gt;0, TRUNC(G319*H319, 1), "")</f>
        <v/>
      </c>
      <c r="J319" s="15">
        <v>0.12</v>
      </c>
      <c r="K319" s="15">
        <f>합산자재!I216</f>
        <v>172068</v>
      </c>
      <c r="L319" s="36">
        <f>IF(G319*K319&lt;&gt;0, TRUNC(G319*K319, 1), "")</f>
        <v>20648.099999999999</v>
      </c>
      <c r="M319" s="15">
        <f>합산자재!J216</f>
        <v>0</v>
      </c>
      <c r="N319" s="36" t="str">
        <f>IF(G319*M319&lt;&gt;0, TRUNC(G319*M319, 1), "")</f>
        <v/>
      </c>
      <c r="O319" s="15">
        <f>IF((H319+K319+M319)=0, "", (H319+K319+M319))</f>
        <v>172068</v>
      </c>
      <c r="P319" s="15">
        <f>IF(SUM(I319,L319,N319)&lt;&gt;0,SUM(I319,L319,N319),"")</f>
        <v>20648.099999999999</v>
      </c>
      <c r="Q319" s="12"/>
      <c r="AE319" s="2">
        <f>L319</f>
        <v>20648.099999999999</v>
      </c>
    </row>
    <row r="320" spans="1:31" ht="23.25" customHeight="1">
      <c r="A320" s="13" t="s">
        <v>1601</v>
      </c>
      <c r="B320" s="13" t="s">
        <v>1259</v>
      </c>
      <c r="C320" s="1" t="s">
        <v>1602</v>
      </c>
      <c r="D320" s="12" t="s">
        <v>1603</v>
      </c>
      <c r="E320" s="12" t="s">
        <v>1604</v>
      </c>
      <c r="F320" s="19" t="s">
        <v>567</v>
      </c>
      <c r="G320" s="15">
        <v>1</v>
      </c>
      <c r="H320" s="15">
        <f>IF(TRUNC((AD321+AC321)/$AE$3,1)*$AE$3-AD321 &lt;0, AC321, TRUNC((AD321+AC321)/$AE$3,1)*$AE$3-AD321)</f>
        <v>838.40000000000146</v>
      </c>
      <c r="I320" s="36">
        <f>H320</f>
        <v>838.40000000000146</v>
      </c>
      <c r="J320" s="15">
        <v>1</v>
      </c>
      <c r="K320" s="15"/>
      <c r="L320" s="36" t="str">
        <f>IF(G320*K320&lt;&gt;0, TRUNC(G320*K320, 1), "")</f>
        <v/>
      </c>
      <c r="M320" s="15"/>
      <c r="N320" s="36" t="str">
        <f>IF(G320*M320&lt;&gt;0, TRUNC(G320*M320, 1), "")</f>
        <v/>
      </c>
      <c r="O320" s="15">
        <f>IF((H320+K320+M320)=0, "", (H320+K320+M320))</f>
        <v>838.40000000000146</v>
      </c>
      <c r="P320" s="15">
        <f>IF(SUM(I320,L320,N320)&lt;&gt;0,SUM(I320,L320,N320),"")</f>
        <v>838.40000000000146</v>
      </c>
      <c r="Q320" s="12"/>
    </row>
    <row r="321" spans="1:31" ht="23.25" customHeight="1">
      <c r="B321" s="13" t="s">
        <v>1597</v>
      </c>
      <c r="D321" s="12" t="s">
        <v>1598</v>
      </c>
      <c r="E321" s="12"/>
      <c r="F321" s="19"/>
      <c r="G321" s="15"/>
      <c r="H321" s="15"/>
      <c r="I321" s="36">
        <f>TRUNC(SUM(I316:I320))</f>
        <v>19288</v>
      </c>
      <c r="J321" s="15"/>
      <c r="K321" s="15"/>
      <c r="L321" s="36">
        <f>TRUNC(SUM(L316:L320))</f>
        <v>27947</v>
      </c>
      <c r="M321" s="15"/>
      <c r="N321" s="36">
        <f>TRUNC(SUM(N316:N320))</f>
        <v>0</v>
      </c>
      <c r="O321" s="15" t="str">
        <f>IF((H321+K321+M321)=0, "", (H321+K321+M321))</f>
        <v/>
      </c>
      <c r="P321" s="15">
        <f>IF(SUM(I321,L321,N321)&lt;&gt;0,SUM(I321,L321,N321),"")</f>
        <v>47235</v>
      </c>
      <c r="Q321" s="12"/>
      <c r="AC321" s="2">
        <f>TRUNC(AE321*옵션!$B$36/100,1)</f>
        <v>838.4</v>
      </c>
      <c r="AD321" s="2">
        <f>TRUNC(SUM(L316:L319))</f>
        <v>27947</v>
      </c>
      <c r="AE321" s="2">
        <f>TRUNC(SUM(AE316:AE320))</f>
        <v>27947</v>
      </c>
    </row>
    <row r="322" spans="1:31" ht="23.25" customHeight="1">
      <c r="D322" s="12"/>
      <c r="E322" s="12"/>
      <c r="F322" s="19"/>
      <c r="G322" s="15"/>
      <c r="H322" s="15"/>
      <c r="I322" s="36"/>
      <c r="J322" s="15"/>
      <c r="K322" s="15"/>
      <c r="L322" s="36"/>
      <c r="M322" s="15"/>
      <c r="N322" s="36"/>
      <c r="O322" s="15"/>
      <c r="P322" s="15"/>
      <c r="Q322" s="12"/>
    </row>
    <row r="323" spans="1:31" ht="23.25" customHeight="1">
      <c r="A323" s="13" t="s">
        <v>1737</v>
      </c>
      <c r="B323" s="13" t="s">
        <v>1623</v>
      </c>
      <c r="C323" s="1" t="s">
        <v>1738</v>
      </c>
      <c r="D323" s="346" t="s">
        <v>1736</v>
      </c>
      <c r="E323" s="348"/>
      <c r="F323" s="19"/>
      <c r="G323" s="15"/>
      <c r="H323" s="15"/>
      <c r="I323" s="36"/>
      <c r="J323" s="15"/>
      <c r="K323" s="15"/>
      <c r="L323" s="36"/>
      <c r="M323" s="15"/>
      <c r="N323" s="36"/>
      <c r="O323" s="15"/>
      <c r="P323" s="15"/>
      <c r="Q323" s="12"/>
    </row>
    <row r="324" spans="1:31" ht="23.25" customHeight="1">
      <c r="A324" s="13" t="s">
        <v>716</v>
      </c>
      <c r="B324" s="13" t="s">
        <v>1262</v>
      </c>
      <c r="C324" s="1" t="s">
        <v>201</v>
      </c>
      <c r="D324" s="12" t="s">
        <v>193</v>
      </c>
      <c r="E324" s="12" t="s">
        <v>202</v>
      </c>
      <c r="F324" s="19" t="s">
        <v>195</v>
      </c>
      <c r="G324" s="15">
        <v>1</v>
      </c>
      <c r="H324" s="15">
        <f>합산자재!H27</f>
        <v>21450</v>
      </c>
      <c r="I324" s="36">
        <f>IF(G324*H324&lt;&gt;0, TRUNC(G324*H324, 1), "")</f>
        <v>21450</v>
      </c>
      <c r="J324" s="15">
        <v>1</v>
      </c>
      <c r="K324" s="15">
        <f>합산자재!I27</f>
        <v>0</v>
      </c>
      <c r="L324" s="36" t="str">
        <f>IF(G324*K324&lt;&gt;0, TRUNC(G324*K324, 1), "")</f>
        <v/>
      </c>
      <c r="M324" s="15">
        <f>합산자재!J27</f>
        <v>0</v>
      </c>
      <c r="N324" s="36" t="str">
        <f>IF(G324*M324&lt;&gt;0, TRUNC(G324*M324, 1), "")</f>
        <v/>
      </c>
      <c r="O324" s="15">
        <f>IF((H324+K324+M324)=0, "", (H324+K324+M324))</f>
        <v>21450</v>
      </c>
      <c r="P324" s="15">
        <f>IF(SUM(I324,L324,N324)&lt;&gt;0,SUM(I324,L324,N324),"")</f>
        <v>21450</v>
      </c>
      <c r="Q324" s="12"/>
    </row>
    <row r="325" spans="1:31" ht="23.25" customHeight="1">
      <c r="A325" s="13" t="s">
        <v>906</v>
      </c>
      <c r="B325" s="13" t="s">
        <v>1262</v>
      </c>
      <c r="C325" s="1" t="s">
        <v>673</v>
      </c>
      <c r="D325" s="12" t="s">
        <v>671</v>
      </c>
      <c r="E325" s="12" t="s">
        <v>674</v>
      </c>
      <c r="F325" s="19" t="s">
        <v>610</v>
      </c>
      <c r="G325" s="15">
        <f>일위노임!G154</f>
        <v>2.4E-2</v>
      </c>
      <c r="H325" s="15">
        <f>합산자재!H211</f>
        <v>0</v>
      </c>
      <c r="I325" s="36" t="str">
        <f>IF(G325*H325&lt;&gt;0, TRUNC(G325*H325, 1), "")</f>
        <v/>
      </c>
      <c r="J325" s="15">
        <v>2.4E-2</v>
      </c>
      <c r="K325" s="15">
        <f>합산자재!I211</f>
        <v>304156</v>
      </c>
      <c r="L325" s="36">
        <f>IF(G325*K325&lt;&gt;0, TRUNC(G325*K325, 1), "")</f>
        <v>7299.7</v>
      </c>
      <c r="M325" s="15">
        <f>합산자재!J211</f>
        <v>0</v>
      </c>
      <c r="N325" s="36" t="str">
        <f>IF(G325*M325&lt;&gt;0, TRUNC(G325*M325, 1), "")</f>
        <v/>
      </c>
      <c r="O325" s="15">
        <f>IF((H325+K325+M325)=0, "", (H325+K325+M325))</f>
        <v>304156</v>
      </c>
      <c r="P325" s="15">
        <f>IF(SUM(I325,L325,N325)&lt;&gt;0,SUM(I325,L325,N325),"")</f>
        <v>7299.7</v>
      </c>
      <c r="Q325" s="12"/>
      <c r="AE325" s="2">
        <f>L325</f>
        <v>7299.7</v>
      </c>
    </row>
    <row r="326" spans="1:31" ht="23.25" customHeight="1">
      <c r="A326" s="13" t="s">
        <v>911</v>
      </c>
      <c r="B326" s="13" t="s">
        <v>1262</v>
      </c>
      <c r="C326" s="1" t="s">
        <v>683</v>
      </c>
      <c r="D326" s="12" t="s">
        <v>671</v>
      </c>
      <c r="E326" s="12" t="s">
        <v>684</v>
      </c>
      <c r="F326" s="19" t="s">
        <v>610</v>
      </c>
      <c r="G326" s="15">
        <f>일위노임!G155</f>
        <v>0.12</v>
      </c>
      <c r="H326" s="15">
        <f>합산자재!H216</f>
        <v>0</v>
      </c>
      <c r="I326" s="36" t="str">
        <f>IF(G326*H326&lt;&gt;0, TRUNC(G326*H326, 1), "")</f>
        <v/>
      </c>
      <c r="J326" s="15">
        <v>0.12</v>
      </c>
      <c r="K326" s="15">
        <f>합산자재!I216</f>
        <v>172068</v>
      </c>
      <c r="L326" s="36">
        <f>IF(G326*K326&lt;&gt;0, TRUNC(G326*K326, 1), "")</f>
        <v>20648.099999999999</v>
      </c>
      <c r="M326" s="15">
        <f>합산자재!J216</f>
        <v>0</v>
      </c>
      <c r="N326" s="36" t="str">
        <f>IF(G326*M326&lt;&gt;0, TRUNC(G326*M326, 1), "")</f>
        <v/>
      </c>
      <c r="O326" s="15">
        <f>IF((H326+K326+M326)=0, "", (H326+K326+M326))</f>
        <v>172068</v>
      </c>
      <c r="P326" s="15">
        <f>IF(SUM(I326,L326,N326)&lt;&gt;0,SUM(I326,L326,N326),"")</f>
        <v>20648.099999999999</v>
      </c>
      <c r="Q326" s="12"/>
      <c r="AE326" s="2">
        <f>L326</f>
        <v>20648.099999999999</v>
      </c>
    </row>
    <row r="327" spans="1:31" ht="23.25" customHeight="1">
      <c r="A327" s="13" t="s">
        <v>1601</v>
      </c>
      <c r="B327" s="13" t="s">
        <v>1262</v>
      </c>
      <c r="C327" s="1" t="s">
        <v>1602</v>
      </c>
      <c r="D327" s="12" t="s">
        <v>1603</v>
      </c>
      <c r="E327" s="12" t="s">
        <v>1604</v>
      </c>
      <c r="F327" s="19" t="s">
        <v>567</v>
      </c>
      <c r="G327" s="15">
        <v>1</v>
      </c>
      <c r="H327" s="15">
        <f>IF(TRUNC((AD328+AC328)/$AE$3,1)*$AE$3-AD328 &lt;0, AC328, TRUNC((AD328+AC328)/$AE$3,1)*$AE$3-AD328)</f>
        <v>838.40000000000146</v>
      </c>
      <c r="I327" s="36">
        <f>H327</f>
        <v>838.40000000000146</v>
      </c>
      <c r="J327" s="15">
        <v>1</v>
      </c>
      <c r="K327" s="15"/>
      <c r="L327" s="36" t="str">
        <f>IF(G327*K327&lt;&gt;0, TRUNC(G327*K327, 1), "")</f>
        <v/>
      </c>
      <c r="M327" s="15"/>
      <c r="N327" s="36" t="str">
        <f>IF(G327*M327&lt;&gt;0, TRUNC(G327*M327, 1), "")</f>
        <v/>
      </c>
      <c r="O327" s="15">
        <f>IF((H327+K327+M327)=0, "", (H327+K327+M327))</f>
        <v>838.40000000000146</v>
      </c>
      <c r="P327" s="15">
        <f>IF(SUM(I327,L327,N327)&lt;&gt;0,SUM(I327,L327,N327),"")</f>
        <v>838.40000000000146</v>
      </c>
      <c r="Q327" s="12"/>
    </row>
    <row r="328" spans="1:31" ht="23.25" customHeight="1">
      <c r="B328" s="13" t="s">
        <v>1597</v>
      </c>
      <c r="D328" s="12" t="s">
        <v>1598</v>
      </c>
      <c r="E328" s="12"/>
      <c r="F328" s="19"/>
      <c r="G328" s="15"/>
      <c r="H328" s="15"/>
      <c r="I328" s="36">
        <f>TRUNC(SUM(I323:I327))</f>
        <v>22288</v>
      </c>
      <c r="J328" s="15"/>
      <c r="K328" s="15"/>
      <c r="L328" s="36">
        <f>TRUNC(SUM(L323:L327))</f>
        <v>27947</v>
      </c>
      <c r="M328" s="15"/>
      <c r="N328" s="36">
        <f>TRUNC(SUM(N323:N327))</f>
        <v>0</v>
      </c>
      <c r="O328" s="15" t="str">
        <f>IF((H328+K328+M328)=0, "", (H328+K328+M328))</f>
        <v/>
      </c>
      <c r="P328" s="15">
        <f>IF(SUM(I328,L328,N328)&lt;&gt;0,SUM(I328,L328,N328),"")</f>
        <v>50235</v>
      </c>
      <c r="Q328" s="12"/>
      <c r="AC328" s="2">
        <f>TRUNC(AE328*옵션!$B$36/100,1)</f>
        <v>838.4</v>
      </c>
      <c r="AD328" s="2">
        <f>TRUNC(SUM(L323:L326))</f>
        <v>27947</v>
      </c>
      <c r="AE328" s="2">
        <f>TRUNC(SUM(AE323:AE327))</f>
        <v>27947</v>
      </c>
    </row>
    <row r="329" spans="1:31" ht="23.25" customHeight="1">
      <c r="D329" s="12"/>
      <c r="E329" s="12"/>
      <c r="F329" s="19"/>
      <c r="G329" s="15"/>
      <c r="H329" s="15"/>
      <c r="I329" s="36"/>
      <c r="J329" s="15"/>
      <c r="K329" s="15"/>
      <c r="L329" s="36"/>
      <c r="M329" s="15"/>
      <c r="N329" s="36"/>
      <c r="O329" s="15"/>
      <c r="P329" s="15"/>
      <c r="Q329" s="12"/>
    </row>
    <row r="330" spans="1:31" ht="23.25" customHeight="1">
      <c r="A330" s="13" t="s">
        <v>1740</v>
      </c>
      <c r="B330" s="13" t="s">
        <v>1623</v>
      </c>
      <c r="C330" s="1" t="s">
        <v>1741</v>
      </c>
      <c r="D330" s="346" t="s">
        <v>1739</v>
      </c>
      <c r="E330" s="348"/>
      <c r="F330" s="19"/>
      <c r="G330" s="15"/>
      <c r="H330" s="15"/>
      <c r="I330" s="36"/>
      <c r="J330" s="15"/>
      <c r="K330" s="15"/>
      <c r="L330" s="36"/>
      <c r="M330" s="15"/>
      <c r="N330" s="36"/>
      <c r="O330" s="15"/>
      <c r="P330" s="15"/>
      <c r="Q330" s="12"/>
    </row>
    <row r="331" spans="1:31" ht="23.25" customHeight="1">
      <c r="A331" s="13" t="s">
        <v>717</v>
      </c>
      <c r="B331" s="13" t="s">
        <v>1265</v>
      </c>
      <c r="C331" s="1" t="s">
        <v>204</v>
      </c>
      <c r="D331" s="12" t="s">
        <v>193</v>
      </c>
      <c r="E331" s="12" t="s">
        <v>205</v>
      </c>
      <c r="F331" s="19" t="s">
        <v>195</v>
      </c>
      <c r="G331" s="15">
        <v>1</v>
      </c>
      <c r="H331" s="15">
        <f>합산자재!H28</f>
        <v>33750</v>
      </c>
      <c r="I331" s="36">
        <f>IF(G331*H331&lt;&gt;0, TRUNC(G331*H331, 1), "")</f>
        <v>33750</v>
      </c>
      <c r="J331" s="15">
        <v>1</v>
      </c>
      <c r="K331" s="15">
        <f>합산자재!I28</f>
        <v>0</v>
      </c>
      <c r="L331" s="36" t="str">
        <f>IF(G331*K331&lt;&gt;0, TRUNC(G331*K331, 1), "")</f>
        <v/>
      </c>
      <c r="M331" s="15">
        <f>합산자재!J28</f>
        <v>0</v>
      </c>
      <c r="N331" s="36" t="str">
        <f>IF(G331*M331&lt;&gt;0, TRUNC(G331*M331, 1), "")</f>
        <v/>
      </c>
      <c r="O331" s="15">
        <f>IF((H331+K331+M331)=0, "", (H331+K331+M331))</f>
        <v>33750</v>
      </c>
      <c r="P331" s="15">
        <f>IF(SUM(I331,L331,N331)&lt;&gt;0,SUM(I331,L331,N331),"")</f>
        <v>33750</v>
      </c>
      <c r="Q331" s="12"/>
    </row>
    <row r="332" spans="1:31" ht="23.25" customHeight="1">
      <c r="A332" s="13" t="s">
        <v>907</v>
      </c>
      <c r="B332" s="13" t="s">
        <v>1265</v>
      </c>
      <c r="C332" s="1" t="s">
        <v>675</v>
      </c>
      <c r="D332" s="12" t="s">
        <v>671</v>
      </c>
      <c r="E332" s="12" t="s">
        <v>676</v>
      </c>
      <c r="F332" s="19" t="s">
        <v>610</v>
      </c>
      <c r="G332" s="15">
        <f>일위노임!G159</f>
        <v>2.5999999999999999E-2</v>
      </c>
      <c r="H332" s="15">
        <f>합산자재!H212</f>
        <v>0</v>
      </c>
      <c r="I332" s="36" t="str">
        <f>IF(G332*H332&lt;&gt;0, TRUNC(G332*H332, 1), "")</f>
        <v/>
      </c>
      <c r="J332" s="15">
        <v>2.5999999999999999E-2</v>
      </c>
      <c r="K332" s="15">
        <f>합산자재!I212</f>
        <v>440616</v>
      </c>
      <c r="L332" s="36">
        <f>IF(G332*K332&lt;&gt;0, TRUNC(G332*K332, 1), "")</f>
        <v>11456</v>
      </c>
      <c r="M332" s="15">
        <f>합산자재!J212</f>
        <v>0</v>
      </c>
      <c r="N332" s="36" t="str">
        <f>IF(G332*M332&lt;&gt;0, TRUNC(G332*M332, 1), "")</f>
        <v/>
      </c>
      <c r="O332" s="15">
        <f>IF((H332+K332+M332)=0, "", (H332+K332+M332))</f>
        <v>440616</v>
      </c>
      <c r="P332" s="15">
        <f>IF(SUM(I332,L332,N332)&lt;&gt;0,SUM(I332,L332,N332),"")</f>
        <v>11456</v>
      </c>
      <c r="Q332" s="12"/>
      <c r="AE332" s="2">
        <f>L332</f>
        <v>11456</v>
      </c>
    </row>
    <row r="333" spans="1:31" ht="23.25" customHeight="1">
      <c r="A333" s="13" t="s">
        <v>911</v>
      </c>
      <c r="B333" s="13" t="s">
        <v>1265</v>
      </c>
      <c r="C333" s="1" t="s">
        <v>683</v>
      </c>
      <c r="D333" s="12" t="s">
        <v>671</v>
      </c>
      <c r="E333" s="12" t="s">
        <v>684</v>
      </c>
      <c r="F333" s="19" t="s">
        <v>610</v>
      </c>
      <c r="G333" s="15">
        <f>일위노임!G160</f>
        <v>0.12</v>
      </c>
      <c r="H333" s="15">
        <f>합산자재!H216</f>
        <v>0</v>
      </c>
      <c r="I333" s="36" t="str">
        <f>IF(G333*H333&lt;&gt;0, TRUNC(G333*H333, 1), "")</f>
        <v/>
      </c>
      <c r="J333" s="15">
        <v>0.12</v>
      </c>
      <c r="K333" s="15">
        <f>합산자재!I216</f>
        <v>172068</v>
      </c>
      <c r="L333" s="36">
        <f>IF(G333*K333&lt;&gt;0, TRUNC(G333*K333, 1), "")</f>
        <v>20648.099999999999</v>
      </c>
      <c r="M333" s="15">
        <f>합산자재!J216</f>
        <v>0</v>
      </c>
      <c r="N333" s="36" t="str">
        <f>IF(G333*M333&lt;&gt;0, TRUNC(G333*M333, 1), "")</f>
        <v/>
      </c>
      <c r="O333" s="15">
        <f>IF((H333+K333+M333)=0, "", (H333+K333+M333))</f>
        <v>172068</v>
      </c>
      <c r="P333" s="15">
        <f>IF(SUM(I333,L333,N333)&lt;&gt;0,SUM(I333,L333,N333),"")</f>
        <v>20648.099999999999</v>
      </c>
      <c r="Q333" s="12"/>
      <c r="AE333" s="2">
        <f>L333</f>
        <v>20648.099999999999</v>
      </c>
    </row>
    <row r="334" spans="1:31" ht="23.25" customHeight="1">
      <c r="A334" s="13" t="s">
        <v>1601</v>
      </c>
      <c r="B334" s="13" t="s">
        <v>1265</v>
      </c>
      <c r="C334" s="1" t="s">
        <v>1602</v>
      </c>
      <c r="D334" s="12" t="s">
        <v>1603</v>
      </c>
      <c r="E334" s="12" t="s">
        <v>1604</v>
      </c>
      <c r="F334" s="19" t="s">
        <v>567</v>
      </c>
      <c r="G334" s="15">
        <v>1</v>
      </c>
      <c r="H334" s="15">
        <f>IF(TRUNC((AD335+AC335)/$AE$3,1)*$AE$3-AD335 &lt;0, AC335, TRUNC((AD335+AC335)/$AE$3,1)*$AE$3-AD335)</f>
        <v>963.09999999999854</v>
      </c>
      <c r="I334" s="36">
        <f>H334</f>
        <v>963.09999999999854</v>
      </c>
      <c r="J334" s="15">
        <v>1</v>
      </c>
      <c r="K334" s="15"/>
      <c r="L334" s="36" t="str">
        <f>IF(G334*K334&lt;&gt;0, TRUNC(G334*K334, 1), "")</f>
        <v/>
      </c>
      <c r="M334" s="15"/>
      <c r="N334" s="36" t="str">
        <f>IF(G334*M334&lt;&gt;0, TRUNC(G334*M334, 1), "")</f>
        <v/>
      </c>
      <c r="O334" s="15">
        <f>IF((H334+K334+M334)=0, "", (H334+K334+M334))</f>
        <v>963.09999999999854</v>
      </c>
      <c r="P334" s="15">
        <f>IF(SUM(I334,L334,N334)&lt;&gt;0,SUM(I334,L334,N334),"")</f>
        <v>963.09999999999854</v>
      </c>
      <c r="Q334" s="12"/>
    </row>
    <row r="335" spans="1:31" ht="23.25" customHeight="1">
      <c r="B335" s="13" t="s">
        <v>1597</v>
      </c>
      <c r="D335" s="12" t="s">
        <v>1598</v>
      </c>
      <c r="E335" s="12"/>
      <c r="F335" s="19"/>
      <c r="G335" s="15"/>
      <c r="H335" s="15"/>
      <c r="I335" s="36">
        <f>TRUNC(SUM(I330:I334))</f>
        <v>34713</v>
      </c>
      <c r="J335" s="15"/>
      <c r="K335" s="15"/>
      <c r="L335" s="36">
        <f>TRUNC(SUM(L330:L334))</f>
        <v>32104</v>
      </c>
      <c r="M335" s="15"/>
      <c r="N335" s="36">
        <f>TRUNC(SUM(N330:N334))</f>
        <v>0</v>
      </c>
      <c r="O335" s="15" t="str">
        <f>IF((H335+K335+M335)=0, "", (H335+K335+M335))</f>
        <v/>
      </c>
      <c r="P335" s="15">
        <f>IF(SUM(I335,L335,N335)&lt;&gt;0,SUM(I335,L335,N335),"")</f>
        <v>66817</v>
      </c>
      <c r="Q335" s="12"/>
      <c r="AC335" s="2">
        <f>TRUNC(AE335*옵션!$B$36/100,1)</f>
        <v>963.1</v>
      </c>
      <c r="AD335" s="2">
        <f>TRUNC(SUM(L330:L333))</f>
        <v>32104</v>
      </c>
      <c r="AE335" s="2">
        <f>TRUNC(SUM(AE330:AE334))</f>
        <v>32104</v>
      </c>
    </row>
    <row r="336" spans="1:31" ht="23.25" customHeight="1">
      <c r="D336" s="12"/>
      <c r="E336" s="12"/>
      <c r="F336" s="19"/>
      <c r="G336" s="15"/>
      <c r="H336" s="15"/>
      <c r="I336" s="36"/>
      <c r="J336" s="15"/>
      <c r="K336" s="15"/>
      <c r="L336" s="36"/>
      <c r="M336" s="15"/>
      <c r="N336" s="36"/>
      <c r="O336" s="15"/>
      <c r="P336" s="15"/>
      <c r="Q336" s="12"/>
    </row>
    <row r="337" spans="1:31" ht="23.25" customHeight="1">
      <c r="A337" s="13" t="s">
        <v>1743</v>
      </c>
      <c r="B337" s="13" t="s">
        <v>1623</v>
      </c>
      <c r="C337" s="1" t="s">
        <v>1744</v>
      </c>
      <c r="D337" s="346" t="s">
        <v>1742</v>
      </c>
      <c r="E337" s="348"/>
      <c r="F337" s="19"/>
      <c r="G337" s="15"/>
      <c r="H337" s="15"/>
      <c r="I337" s="36"/>
      <c r="J337" s="15"/>
      <c r="K337" s="15"/>
      <c r="L337" s="36"/>
      <c r="M337" s="15"/>
      <c r="N337" s="36"/>
      <c r="O337" s="15"/>
      <c r="P337" s="15"/>
      <c r="Q337" s="12"/>
    </row>
    <row r="338" spans="1:31" ht="23.25" customHeight="1">
      <c r="A338" s="13" t="s">
        <v>737</v>
      </c>
      <c r="B338" s="13" t="s">
        <v>1268</v>
      </c>
      <c r="C338" s="1" t="s">
        <v>256</v>
      </c>
      <c r="D338" s="12" t="s">
        <v>207</v>
      </c>
      <c r="E338" s="12" t="s">
        <v>257</v>
      </c>
      <c r="F338" s="19" t="s">
        <v>258</v>
      </c>
      <c r="G338" s="15">
        <v>1</v>
      </c>
      <c r="H338" s="15">
        <f>합산자재!H48</f>
        <v>587</v>
      </c>
      <c r="I338" s="36">
        <f>IF(G338*H338&lt;&gt;0, TRUNC(G338*H338, 1), "")</f>
        <v>587</v>
      </c>
      <c r="J338" s="15">
        <v>1</v>
      </c>
      <c r="K338" s="15">
        <f>합산자재!I48</f>
        <v>0</v>
      </c>
      <c r="L338" s="36" t="str">
        <f>IF(G338*K338&lt;&gt;0, TRUNC(G338*K338, 1), "")</f>
        <v/>
      </c>
      <c r="M338" s="15">
        <f>합산자재!J48</f>
        <v>0</v>
      </c>
      <c r="N338" s="36" t="str">
        <f>IF(G338*M338&lt;&gt;0, TRUNC(G338*M338, 1), "")</f>
        <v/>
      </c>
      <c r="O338" s="15">
        <f>IF((H338+K338+M338)=0, "", (H338+K338+M338))</f>
        <v>587</v>
      </c>
      <c r="P338" s="15">
        <f>IF(SUM(I338,L338,N338)&lt;&gt;0,SUM(I338,L338,N338),"")</f>
        <v>587</v>
      </c>
      <c r="Q338" s="12"/>
    </row>
    <row r="339" spans="1:31" ht="23.25" customHeight="1">
      <c r="A339" s="13" t="s">
        <v>905</v>
      </c>
      <c r="B339" s="13" t="s">
        <v>1268</v>
      </c>
      <c r="C339" s="1" t="s">
        <v>670</v>
      </c>
      <c r="D339" s="12" t="s">
        <v>671</v>
      </c>
      <c r="E339" s="12" t="s">
        <v>672</v>
      </c>
      <c r="F339" s="19" t="s">
        <v>610</v>
      </c>
      <c r="G339" s="15">
        <f>일위노임!G163</f>
        <v>1.7999999999999999E-2</v>
      </c>
      <c r="H339" s="15">
        <f>합산자재!H210</f>
        <v>0</v>
      </c>
      <c r="I339" s="36" t="str">
        <f>IF(G339*H339&lt;&gt;0, TRUNC(G339*H339, 1), "")</f>
        <v/>
      </c>
      <c r="J339" s="15">
        <v>1.7999999999999999E-2</v>
      </c>
      <c r="K339" s="15">
        <f>합산자재!I210</f>
        <v>273676</v>
      </c>
      <c r="L339" s="36">
        <f>IF(G339*K339&lt;&gt;0, TRUNC(G339*K339, 1), "")</f>
        <v>4926.1000000000004</v>
      </c>
      <c r="M339" s="15">
        <f>합산자재!J210</f>
        <v>0</v>
      </c>
      <c r="N339" s="36" t="str">
        <f>IF(G339*M339&lt;&gt;0, TRUNC(G339*M339, 1), "")</f>
        <v/>
      </c>
      <c r="O339" s="15">
        <f>IF((H339+K339+M339)=0, "", (H339+K339+M339))</f>
        <v>273676</v>
      </c>
      <c r="P339" s="15">
        <f>IF(SUM(I339,L339,N339)&lt;&gt;0,SUM(I339,L339,N339),"")</f>
        <v>4926.1000000000004</v>
      </c>
      <c r="Q339" s="12"/>
      <c r="AE339" s="2">
        <f>L339</f>
        <v>4926.1000000000004</v>
      </c>
    </row>
    <row r="340" spans="1:31" ht="23.25" customHeight="1">
      <c r="A340" s="13" t="s">
        <v>1601</v>
      </c>
      <c r="B340" s="13" t="s">
        <v>1268</v>
      </c>
      <c r="C340" s="1" t="s">
        <v>1602</v>
      </c>
      <c r="D340" s="12" t="s">
        <v>1603</v>
      </c>
      <c r="E340" s="12" t="s">
        <v>1604</v>
      </c>
      <c r="F340" s="19" t="s">
        <v>567</v>
      </c>
      <c r="G340" s="15">
        <v>1</v>
      </c>
      <c r="H340" s="15">
        <f>IF(TRUNC((AD341+AC341)/$AE$3,1)*$AE$3-AD341 &lt;0, AC341, TRUNC((AD341+AC341)/$AE$3,1)*$AE$3-AD341)</f>
        <v>147.69999999999982</v>
      </c>
      <c r="I340" s="36">
        <f>H340</f>
        <v>147.69999999999982</v>
      </c>
      <c r="J340" s="15">
        <v>1</v>
      </c>
      <c r="K340" s="15"/>
      <c r="L340" s="36" t="str">
        <f>IF(G340*K340&lt;&gt;0, TRUNC(G340*K340, 1), "")</f>
        <v/>
      </c>
      <c r="M340" s="15"/>
      <c r="N340" s="36" t="str">
        <f>IF(G340*M340&lt;&gt;0, TRUNC(G340*M340, 1), "")</f>
        <v/>
      </c>
      <c r="O340" s="15">
        <f>IF((H340+K340+M340)=0, "", (H340+K340+M340))</f>
        <v>147.69999999999982</v>
      </c>
      <c r="P340" s="15">
        <f>IF(SUM(I340,L340,N340)&lt;&gt;0,SUM(I340,L340,N340),"")</f>
        <v>147.69999999999982</v>
      </c>
      <c r="Q340" s="12"/>
    </row>
    <row r="341" spans="1:31" ht="23.25" customHeight="1">
      <c r="B341" s="13" t="s">
        <v>1597</v>
      </c>
      <c r="D341" s="12" t="s">
        <v>1598</v>
      </c>
      <c r="E341" s="12"/>
      <c r="F341" s="19"/>
      <c r="G341" s="15"/>
      <c r="H341" s="15"/>
      <c r="I341" s="36">
        <f>TRUNC(SUM(I337:I340))</f>
        <v>734</v>
      </c>
      <c r="J341" s="15"/>
      <c r="K341" s="15"/>
      <c r="L341" s="36">
        <f>TRUNC(SUM(L337:L340))</f>
        <v>4926</v>
      </c>
      <c r="M341" s="15"/>
      <c r="N341" s="36">
        <f>TRUNC(SUM(N337:N340))</f>
        <v>0</v>
      </c>
      <c r="O341" s="15" t="str">
        <f>IF((H341+K341+M341)=0, "", (H341+K341+M341))</f>
        <v/>
      </c>
      <c r="P341" s="15">
        <f>IF(SUM(I341,L341,N341)&lt;&gt;0,SUM(I341,L341,N341),"")</f>
        <v>5660</v>
      </c>
      <c r="Q341" s="12"/>
      <c r="AC341" s="2">
        <f>TRUNC(AE341*옵션!$B$36/100,1)</f>
        <v>147.69999999999999</v>
      </c>
      <c r="AD341" s="2">
        <f>TRUNC(SUM(L337:L339))</f>
        <v>4926</v>
      </c>
      <c r="AE341" s="2">
        <f>TRUNC(SUM(AE337:AE340))</f>
        <v>4926</v>
      </c>
    </row>
    <row r="342" spans="1:31" ht="23.25" customHeight="1">
      <c r="D342" s="12"/>
      <c r="E342" s="12"/>
      <c r="F342" s="19"/>
      <c r="G342" s="15"/>
      <c r="H342" s="15"/>
      <c r="I342" s="36"/>
      <c r="J342" s="15"/>
      <c r="K342" s="15"/>
      <c r="L342" s="36"/>
      <c r="M342" s="15"/>
      <c r="N342" s="36"/>
      <c r="O342" s="15"/>
      <c r="P342" s="15"/>
      <c r="Q342" s="12"/>
    </row>
    <row r="343" spans="1:31" ht="23.25" customHeight="1">
      <c r="A343" s="13" t="s">
        <v>1746</v>
      </c>
      <c r="B343" s="13" t="s">
        <v>1623</v>
      </c>
      <c r="C343" s="1" t="s">
        <v>1747</v>
      </c>
      <c r="D343" s="346" t="s">
        <v>1745</v>
      </c>
      <c r="E343" s="348"/>
      <c r="F343" s="19"/>
      <c r="G343" s="15"/>
      <c r="H343" s="15"/>
      <c r="I343" s="36"/>
      <c r="J343" s="15"/>
      <c r="K343" s="15"/>
      <c r="L343" s="36"/>
      <c r="M343" s="15"/>
      <c r="N343" s="36"/>
      <c r="O343" s="15"/>
      <c r="P343" s="15"/>
      <c r="Q343" s="12"/>
    </row>
    <row r="344" spans="1:31" ht="23.25" customHeight="1">
      <c r="A344" s="13" t="s">
        <v>738</v>
      </c>
      <c r="B344" s="13" t="s">
        <v>1273</v>
      </c>
      <c r="C344" s="1" t="s">
        <v>259</v>
      </c>
      <c r="D344" s="12" t="s">
        <v>207</v>
      </c>
      <c r="E344" s="12" t="s">
        <v>260</v>
      </c>
      <c r="F344" s="19" t="s">
        <v>258</v>
      </c>
      <c r="G344" s="15">
        <v>1</v>
      </c>
      <c r="H344" s="15">
        <f>합산자재!H49</f>
        <v>1046</v>
      </c>
      <c r="I344" s="36">
        <f>IF(G344*H344&lt;&gt;0, TRUNC(G344*H344, 1), "")</f>
        <v>1046</v>
      </c>
      <c r="J344" s="15">
        <v>1</v>
      </c>
      <c r="K344" s="15">
        <f>합산자재!I49</f>
        <v>0</v>
      </c>
      <c r="L344" s="36" t="str">
        <f>IF(G344*K344&lt;&gt;0, TRUNC(G344*K344, 1), "")</f>
        <v/>
      </c>
      <c r="M344" s="15">
        <f>합산자재!J49</f>
        <v>0</v>
      </c>
      <c r="N344" s="36" t="str">
        <f>IF(G344*M344&lt;&gt;0, TRUNC(G344*M344, 1), "")</f>
        <v/>
      </c>
      <c r="O344" s="15">
        <f>IF((H344+K344+M344)=0, "", (H344+K344+M344))</f>
        <v>1046</v>
      </c>
      <c r="P344" s="15">
        <f>IF(SUM(I344,L344,N344)&lt;&gt;0,SUM(I344,L344,N344),"")</f>
        <v>1046</v>
      </c>
      <c r="Q344" s="12"/>
    </row>
    <row r="345" spans="1:31" ht="23.25" customHeight="1">
      <c r="A345" s="13" t="s">
        <v>905</v>
      </c>
      <c r="B345" s="13" t="s">
        <v>1273</v>
      </c>
      <c r="C345" s="1" t="s">
        <v>670</v>
      </c>
      <c r="D345" s="12" t="s">
        <v>671</v>
      </c>
      <c r="E345" s="12" t="s">
        <v>672</v>
      </c>
      <c r="F345" s="19" t="s">
        <v>610</v>
      </c>
      <c r="G345" s="15">
        <f>일위노임!G166</f>
        <v>1.7999999999999999E-2</v>
      </c>
      <c r="H345" s="15">
        <f>합산자재!H210</f>
        <v>0</v>
      </c>
      <c r="I345" s="36" t="str">
        <f>IF(G345*H345&lt;&gt;0, TRUNC(G345*H345, 1), "")</f>
        <v/>
      </c>
      <c r="J345" s="15">
        <v>1.7999999999999999E-2</v>
      </c>
      <c r="K345" s="15">
        <f>합산자재!I210</f>
        <v>273676</v>
      </c>
      <c r="L345" s="36">
        <f>IF(G345*K345&lt;&gt;0, TRUNC(G345*K345, 1), "")</f>
        <v>4926.1000000000004</v>
      </c>
      <c r="M345" s="15">
        <f>합산자재!J210</f>
        <v>0</v>
      </c>
      <c r="N345" s="36" t="str">
        <f>IF(G345*M345&lt;&gt;0, TRUNC(G345*M345, 1), "")</f>
        <v/>
      </c>
      <c r="O345" s="15">
        <f>IF((H345+K345+M345)=0, "", (H345+K345+M345))</f>
        <v>273676</v>
      </c>
      <c r="P345" s="15">
        <f>IF(SUM(I345,L345,N345)&lt;&gt;0,SUM(I345,L345,N345),"")</f>
        <v>4926.1000000000004</v>
      </c>
      <c r="Q345" s="12"/>
      <c r="AE345" s="2">
        <f>L345</f>
        <v>4926.1000000000004</v>
      </c>
    </row>
    <row r="346" spans="1:31" ht="23.25" customHeight="1">
      <c r="A346" s="13" t="s">
        <v>1601</v>
      </c>
      <c r="B346" s="13" t="s">
        <v>1273</v>
      </c>
      <c r="C346" s="1" t="s">
        <v>1602</v>
      </c>
      <c r="D346" s="12" t="s">
        <v>1603</v>
      </c>
      <c r="E346" s="12" t="s">
        <v>1604</v>
      </c>
      <c r="F346" s="19" t="s">
        <v>567</v>
      </c>
      <c r="G346" s="15">
        <v>1</v>
      </c>
      <c r="H346" s="15">
        <f>IF(TRUNC((AD347+AC347)/$AE$3,1)*$AE$3-AD347 &lt;0, AC347, TRUNC((AD347+AC347)/$AE$3,1)*$AE$3-AD347)</f>
        <v>147.69999999999982</v>
      </c>
      <c r="I346" s="36">
        <f>H346</f>
        <v>147.69999999999982</v>
      </c>
      <c r="J346" s="15">
        <v>1</v>
      </c>
      <c r="K346" s="15"/>
      <c r="L346" s="36" t="str">
        <f>IF(G346*K346&lt;&gt;0, TRUNC(G346*K346, 1), "")</f>
        <v/>
      </c>
      <c r="M346" s="15"/>
      <c r="N346" s="36" t="str">
        <f>IF(G346*M346&lt;&gt;0, TRUNC(G346*M346, 1), "")</f>
        <v/>
      </c>
      <c r="O346" s="15">
        <f>IF((H346+K346+M346)=0, "", (H346+K346+M346))</f>
        <v>147.69999999999982</v>
      </c>
      <c r="P346" s="15">
        <f>IF(SUM(I346,L346,N346)&lt;&gt;0,SUM(I346,L346,N346),"")</f>
        <v>147.69999999999982</v>
      </c>
      <c r="Q346" s="12"/>
    </row>
    <row r="347" spans="1:31" ht="23.25" customHeight="1">
      <c r="B347" s="13" t="s">
        <v>1597</v>
      </c>
      <c r="D347" s="12" t="s">
        <v>1598</v>
      </c>
      <c r="E347" s="12"/>
      <c r="F347" s="19"/>
      <c r="G347" s="15"/>
      <c r="H347" s="15"/>
      <c r="I347" s="36">
        <f>TRUNC(SUM(I343:I346))</f>
        <v>1193</v>
      </c>
      <c r="J347" s="15"/>
      <c r="K347" s="15"/>
      <c r="L347" s="36">
        <f>TRUNC(SUM(L343:L346))</f>
        <v>4926</v>
      </c>
      <c r="M347" s="15"/>
      <c r="N347" s="36">
        <f>TRUNC(SUM(N343:N346))</f>
        <v>0</v>
      </c>
      <c r="O347" s="15" t="str">
        <f>IF((H347+K347+M347)=0, "", (H347+K347+M347))</f>
        <v/>
      </c>
      <c r="P347" s="15">
        <f>IF(SUM(I347,L347,N347)&lt;&gt;0,SUM(I347,L347,N347),"")</f>
        <v>6119</v>
      </c>
      <c r="Q347" s="12"/>
      <c r="AC347" s="2">
        <f>TRUNC(AE347*옵션!$B$36/100,1)</f>
        <v>147.69999999999999</v>
      </c>
      <c r="AD347" s="2">
        <f>TRUNC(SUM(L343:L345))</f>
        <v>4926</v>
      </c>
      <c r="AE347" s="2">
        <f>TRUNC(SUM(AE343:AE346))</f>
        <v>4926</v>
      </c>
    </row>
    <row r="348" spans="1:31" ht="23.25" customHeight="1">
      <c r="D348" s="12"/>
      <c r="E348" s="12"/>
      <c r="F348" s="19"/>
      <c r="G348" s="15"/>
      <c r="H348" s="15"/>
      <c r="I348" s="36"/>
      <c r="J348" s="15"/>
      <c r="K348" s="15"/>
      <c r="L348" s="36"/>
      <c r="M348" s="15"/>
      <c r="N348" s="36"/>
      <c r="O348" s="15"/>
      <c r="P348" s="15"/>
      <c r="Q348" s="12"/>
    </row>
    <row r="349" spans="1:31" ht="23.25" customHeight="1">
      <c r="A349" s="13" t="s">
        <v>1749</v>
      </c>
      <c r="B349" s="13" t="s">
        <v>1623</v>
      </c>
      <c r="C349" s="1" t="s">
        <v>1750</v>
      </c>
      <c r="D349" s="346" t="s">
        <v>1748</v>
      </c>
      <c r="E349" s="348"/>
      <c r="F349" s="19"/>
      <c r="G349" s="15"/>
      <c r="H349" s="15"/>
      <c r="I349" s="36"/>
      <c r="J349" s="15"/>
      <c r="K349" s="15"/>
      <c r="L349" s="36"/>
      <c r="M349" s="15"/>
      <c r="N349" s="36"/>
      <c r="O349" s="15"/>
      <c r="P349" s="15"/>
      <c r="Q349" s="12"/>
    </row>
    <row r="350" spans="1:31" ht="23.25" customHeight="1">
      <c r="A350" s="13" t="s">
        <v>731</v>
      </c>
      <c r="B350" s="13" t="s">
        <v>1277</v>
      </c>
      <c r="C350" s="1" t="s">
        <v>244</v>
      </c>
      <c r="D350" s="12" t="s">
        <v>207</v>
      </c>
      <c r="E350" s="12" t="s">
        <v>245</v>
      </c>
      <c r="F350" s="19" t="s">
        <v>187</v>
      </c>
      <c r="G350" s="15">
        <v>1</v>
      </c>
      <c r="H350" s="15">
        <f>합산자재!H42</f>
        <v>325</v>
      </c>
      <c r="I350" s="36">
        <f t="shared" ref="I350:I355" si="92">IF(G350*H350&lt;&gt;0, TRUNC(G350*H350, 1), "")</f>
        <v>325</v>
      </c>
      <c r="J350" s="15">
        <v>1</v>
      </c>
      <c r="K350" s="15">
        <f>합산자재!I42</f>
        <v>0</v>
      </c>
      <c r="L350" s="36" t="str">
        <f t="shared" ref="L350:L356" si="93">IF(G350*K350&lt;&gt;0, TRUNC(G350*K350, 1), "")</f>
        <v/>
      </c>
      <c r="M350" s="15">
        <f>합산자재!J42</f>
        <v>0</v>
      </c>
      <c r="N350" s="36" t="str">
        <f t="shared" ref="N350:N356" si="94">IF(G350*M350&lt;&gt;0, TRUNC(G350*M350, 1), "")</f>
        <v/>
      </c>
      <c r="O350" s="15">
        <f t="shared" ref="O350:O357" si="95">IF((H350+K350+M350)=0, "", (H350+K350+M350))</f>
        <v>325</v>
      </c>
      <c r="P350" s="15">
        <f t="shared" ref="P350:P357" si="96">IF(SUM(I350,L350,N350)&lt;&gt;0,SUM(I350,L350,N350),"")</f>
        <v>325</v>
      </c>
      <c r="Q350" s="12"/>
    </row>
    <row r="351" spans="1:31" ht="23.25" customHeight="1">
      <c r="A351" s="13" t="s">
        <v>740</v>
      </c>
      <c r="B351" s="13" t="s">
        <v>1277</v>
      </c>
      <c r="C351" s="1" t="s">
        <v>265</v>
      </c>
      <c r="D351" s="12" t="s">
        <v>266</v>
      </c>
      <c r="E351" s="12" t="s">
        <v>267</v>
      </c>
      <c r="F351" s="19" t="s">
        <v>187</v>
      </c>
      <c r="G351" s="15">
        <v>1</v>
      </c>
      <c r="H351" s="15">
        <f>합산자재!H51</f>
        <v>1226</v>
      </c>
      <c r="I351" s="36">
        <f t="shared" si="92"/>
        <v>1226</v>
      </c>
      <c r="J351" s="15">
        <v>1</v>
      </c>
      <c r="K351" s="15">
        <f>합산자재!I51</f>
        <v>0</v>
      </c>
      <c r="L351" s="36" t="str">
        <f t="shared" si="93"/>
        <v/>
      </c>
      <c r="M351" s="15">
        <f>합산자재!J51</f>
        <v>0</v>
      </c>
      <c r="N351" s="36" t="str">
        <f t="shared" si="94"/>
        <v/>
      </c>
      <c r="O351" s="15">
        <f t="shared" si="95"/>
        <v>1226</v>
      </c>
      <c r="P351" s="15">
        <f t="shared" si="96"/>
        <v>1226</v>
      </c>
      <c r="Q351" s="12"/>
    </row>
    <row r="352" spans="1:31" ht="23.25" customHeight="1">
      <c r="A352" s="13" t="s">
        <v>739</v>
      </c>
      <c r="B352" s="13" t="s">
        <v>1277</v>
      </c>
      <c r="C352" s="1" t="s">
        <v>261</v>
      </c>
      <c r="D352" s="12" t="s">
        <v>262</v>
      </c>
      <c r="E352" s="12" t="s">
        <v>263</v>
      </c>
      <c r="F352" s="19" t="s">
        <v>187</v>
      </c>
      <c r="G352" s="15">
        <v>1</v>
      </c>
      <c r="H352" s="15">
        <f>합산자재!H50</f>
        <v>120</v>
      </c>
      <c r="I352" s="36">
        <f t="shared" si="92"/>
        <v>120</v>
      </c>
      <c r="J352" s="15">
        <v>1</v>
      </c>
      <c r="K352" s="15">
        <f>합산자재!I50</f>
        <v>0</v>
      </c>
      <c r="L352" s="36" t="str">
        <f t="shared" si="93"/>
        <v/>
      </c>
      <c r="M352" s="15">
        <f>합산자재!J50</f>
        <v>0</v>
      </c>
      <c r="N352" s="36" t="str">
        <f t="shared" si="94"/>
        <v/>
      </c>
      <c r="O352" s="15">
        <f t="shared" si="95"/>
        <v>120</v>
      </c>
      <c r="P352" s="15">
        <f t="shared" si="96"/>
        <v>120</v>
      </c>
      <c r="Q352" s="12"/>
    </row>
    <row r="353" spans="1:31" ht="23.25" customHeight="1">
      <c r="A353" s="13" t="s">
        <v>800</v>
      </c>
      <c r="B353" s="13" t="s">
        <v>1277</v>
      </c>
      <c r="C353" s="1" t="s">
        <v>443</v>
      </c>
      <c r="D353" s="12" t="s">
        <v>444</v>
      </c>
      <c r="E353" s="12" t="s">
        <v>445</v>
      </c>
      <c r="F353" s="19" t="s">
        <v>258</v>
      </c>
      <c r="G353" s="15">
        <v>2</v>
      </c>
      <c r="H353" s="15">
        <f>합산자재!H111</f>
        <v>29</v>
      </c>
      <c r="I353" s="36">
        <f t="shared" si="92"/>
        <v>58</v>
      </c>
      <c r="J353" s="15">
        <v>2</v>
      </c>
      <c r="K353" s="15">
        <f>합산자재!I111</f>
        <v>0</v>
      </c>
      <c r="L353" s="36" t="str">
        <f t="shared" si="93"/>
        <v/>
      </c>
      <c r="M353" s="15">
        <f>합산자재!J111</f>
        <v>0</v>
      </c>
      <c r="N353" s="36" t="str">
        <f t="shared" si="94"/>
        <v/>
      </c>
      <c r="O353" s="15">
        <f t="shared" si="95"/>
        <v>29</v>
      </c>
      <c r="P353" s="15">
        <f t="shared" si="96"/>
        <v>58</v>
      </c>
      <c r="Q353" s="12"/>
    </row>
    <row r="354" spans="1:31" ht="23.25" customHeight="1">
      <c r="A354" s="13" t="s">
        <v>801</v>
      </c>
      <c r="B354" s="13" t="s">
        <v>1277</v>
      </c>
      <c r="C354" s="1" t="s">
        <v>448</v>
      </c>
      <c r="D354" s="12" t="s">
        <v>449</v>
      </c>
      <c r="E354" s="12" t="s">
        <v>450</v>
      </c>
      <c r="F354" s="19" t="s">
        <v>258</v>
      </c>
      <c r="G354" s="15">
        <v>2</v>
      </c>
      <c r="H354" s="15">
        <f>합산자재!H112</f>
        <v>10</v>
      </c>
      <c r="I354" s="36">
        <f t="shared" si="92"/>
        <v>20</v>
      </c>
      <c r="J354" s="15">
        <v>2</v>
      </c>
      <c r="K354" s="15">
        <f>합산자재!I112</f>
        <v>0</v>
      </c>
      <c r="L354" s="36" t="str">
        <f t="shared" si="93"/>
        <v/>
      </c>
      <c r="M354" s="15">
        <f>합산자재!J112</f>
        <v>0</v>
      </c>
      <c r="N354" s="36" t="str">
        <f t="shared" si="94"/>
        <v/>
      </c>
      <c r="O354" s="15">
        <f t="shared" si="95"/>
        <v>10</v>
      </c>
      <c r="P354" s="15">
        <f t="shared" si="96"/>
        <v>20</v>
      </c>
      <c r="Q354" s="12"/>
    </row>
    <row r="355" spans="1:31" ht="23.25" customHeight="1">
      <c r="A355" s="13" t="s">
        <v>905</v>
      </c>
      <c r="B355" s="13" t="s">
        <v>1277</v>
      </c>
      <c r="C355" s="1" t="s">
        <v>670</v>
      </c>
      <c r="D355" s="12" t="s">
        <v>671</v>
      </c>
      <c r="E355" s="12" t="s">
        <v>672</v>
      </c>
      <c r="F355" s="19" t="s">
        <v>610</v>
      </c>
      <c r="G355" s="15">
        <f>일위노임!G169</f>
        <v>5.3999999999999999E-2</v>
      </c>
      <c r="H355" s="15">
        <f>합산자재!H210</f>
        <v>0</v>
      </c>
      <c r="I355" s="36" t="str">
        <f t="shared" si="92"/>
        <v/>
      </c>
      <c r="J355" s="15">
        <v>5.3999999999999999E-2</v>
      </c>
      <c r="K355" s="15">
        <f>합산자재!I210</f>
        <v>273676</v>
      </c>
      <c r="L355" s="36">
        <f t="shared" si="93"/>
        <v>14778.5</v>
      </c>
      <c r="M355" s="15">
        <f>합산자재!J210</f>
        <v>0</v>
      </c>
      <c r="N355" s="36" t="str">
        <f t="shared" si="94"/>
        <v/>
      </c>
      <c r="O355" s="15">
        <f t="shared" si="95"/>
        <v>273676</v>
      </c>
      <c r="P355" s="15">
        <f t="shared" si="96"/>
        <v>14778.5</v>
      </c>
      <c r="Q355" s="12"/>
      <c r="AE355" s="2">
        <f>L355</f>
        <v>14778.5</v>
      </c>
    </row>
    <row r="356" spans="1:31" ht="23.25" customHeight="1">
      <c r="A356" s="13" t="s">
        <v>1601</v>
      </c>
      <c r="B356" s="13" t="s">
        <v>1277</v>
      </c>
      <c r="C356" s="1" t="s">
        <v>1602</v>
      </c>
      <c r="D356" s="12" t="s">
        <v>1603</v>
      </c>
      <c r="E356" s="12" t="s">
        <v>1604</v>
      </c>
      <c r="F356" s="19" t="s">
        <v>567</v>
      </c>
      <c r="G356" s="15">
        <v>1</v>
      </c>
      <c r="H356" s="15">
        <f>IF(TRUNC((AD357+AC357)/$AE$3,1)*$AE$3-AD357 &lt;0, AC357, TRUNC((AD357+AC357)/$AE$3,1)*$AE$3-AD357)</f>
        <v>443.29999999999927</v>
      </c>
      <c r="I356" s="36">
        <f>H356</f>
        <v>443.29999999999927</v>
      </c>
      <c r="J356" s="15">
        <v>1</v>
      </c>
      <c r="K356" s="15"/>
      <c r="L356" s="36" t="str">
        <f t="shared" si="93"/>
        <v/>
      </c>
      <c r="M356" s="15"/>
      <c r="N356" s="36" t="str">
        <f t="shared" si="94"/>
        <v/>
      </c>
      <c r="O356" s="15">
        <f t="shared" si="95"/>
        <v>443.29999999999927</v>
      </c>
      <c r="P356" s="15">
        <f t="shared" si="96"/>
        <v>443.29999999999927</v>
      </c>
      <c r="Q356" s="12"/>
    </row>
    <row r="357" spans="1:31" ht="23.25" customHeight="1">
      <c r="B357" s="13" t="s">
        <v>1597</v>
      </c>
      <c r="D357" s="12" t="s">
        <v>1598</v>
      </c>
      <c r="E357" s="12"/>
      <c r="F357" s="19"/>
      <c r="G357" s="15"/>
      <c r="H357" s="15"/>
      <c r="I357" s="36">
        <f>TRUNC(SUM(I349:I356))</f>
        <v>2192</v>
      </c>
      <c r="J357" s="15"/>
      <c r="K357" s="15"/>
      <c r="L357" s="36">
        <f>TRUNC(SUM(L349:L356))</f>
        <v>14778</v>
      </c>
      <c r="M357" s="15"/>
      <c r="N357" s="36">
        <f>TRUNC(SUM(N349:N356))</f>
        <v>0</v>
      </c>
      <c r="O357" s="15" t="str">
        <f t="shared" si="95"/>
        <v/>
      </c>
      <c r="P357" s="15">
        <f t="shared" si="96"/>
        <v>16970</v>
      </c>
      <c r="Q357" s="12"/>
      <c r="AC357" s="2">
        <f>TRUNC(AE357*옵션!$B$36/100,1)</f>
        <v>443.3</v>
      </c>
      <c r="AD357" s="2">
        <f>TRUNC(SUM(L349:L355))</f>
        <v>14778</v>
      </c>
      <c r="AE357" s="2">
        <f>TRUNC(SUM(AE349:AE356))</f>
        <v>14778</v>
      </c>
    </row>
    <row r="358" spans="1:31" ht="23.25" customHeight="1">
      <c r="D358" s="12"/>
      <c r="E358" s="12"/>
      <c r="F358" s="19"/>
      <c r="G358" s="15"/>
      <c r="H358" s="15"/>
      <c r="I358" s="36"/>
      <c r="J358" s="15"/>
      <c r="K358" s="15"/>
      <c r="L358" s="36"/>
      <c r="M358" s="15"/>
      <c r="N358" s="36"/>
      <c r="O358" s="15"/>
      <c r="P358" s="15"/>
      <c r="Q358" s="12"/>
    </row>
    <row r="359" spans="1:31" ht="23.25" customHeight="1">
      <c r="A359" s="13" t="s">
        <v>1752</v>
      </c>
      <c r="B359" s="13" t="s">
        <v>1623</v>
      </c>
      <c r="C359" s="1" t="s">
        <v>1753</v>
      </c>
      <c r="D359" s="346" t="s">
        <v>1751</v>
      </c>
      <c r="E359" s="348"/>
      <c r="F359" s="19"/>
      <c r="G359" s="15"/>
      <c r="H359" s="15"/>
      <c r="I359" s="36"/>
      <c r="J359" s="15"/>
      <c r="K359" s="15"/>
      <c r="L359" s="36"/>
      <c r="M359" s="15"/>
      <c r="N359" s="36"/>
      <c r="O359" s="15"/>
      <c r="P359" s="15"/>
      <c r="Q359" s="12"/>
    </row>
    <row r="360" spans="1:31" ht="23.25" customHeight="1">
      <c r="A360" s="13" t="s">
        <v>732</v>
      </c>
      <c r="B360" s="13" t="s">
        <v>1282</v>
      </c>
      <c r="C360" s="1" t="s">
        <v>246</v>
      </c>
      <c r="D360" s="12" t="s">
        <v>207</v>
      </c>
      <c r="E360" s="12" t="s">
        <v>247</v>
      </c>
      <c r="F360" s="19" t="s">
        <v>187</v>
      </c>
      <c r="G360" s="15">
        <v>1</v>
      </c>
      <c r="H360" s="15">
        <f>합산자재!H43</f>
        <v>329</v>
      </c>
      <c r="I360" s="36">
        <f t="shared" ref="I360:I365" si="97">IF(G360*H360&lt;&gt;0, TRUNC(G360*H360, 1), "")</f>
        <v>329</v>
      </c>
      <c r="J360" s="15">
        <v>1</v>
      </c>
      <c r="K360" s="15">
        <f>합산자재!I43</f>
        <v>0</v>
      </c>
      <c r="L360" s="36" t="str">
        <f t="shared" ref="L360:L366" si="98">IF(G360*K360&lt;&gt;0, TRUNC(G360*K360, 1), "")</f>
        <v/>
      </c>
      <c r="M360" s="15">
        <f>합산자재!J43</f>
        <v>0</v>
      </c>
      <c r="N360" s="36" t="str">
        <f t="shared" ref="N360:N366" si="99">IF(G360*M360&lt;&gt;0, TRUNC(G360*M360, 1), "")</f>
        <v/>
      </c>
      <c r="O360" s="15">
        <f t="shared" ref="O360:O367" si="100">IF((H360+K360+M360)=0, "", (H360+K360+M360))</f>
        <v>329</v>
      </c>
      <c r="P360" s="15">
        <f t="shared" ref="P360:P367" si="101">IF(SUM(I360,L360,N360)&lt;&gt;0,SUM(I360,L360,N360),"")</f>
        <v>329</v>
      </c>
      <c r="Q360" s="12"/>
    </row>
    <row r="361" spans="1:31" ht="23.25" customHeight="1">
      <c r="A361" s="13" t="s">
        <v>740</v>
      </c>
      <c r="B361" s="13" t="s">
        <v>1282</v>
      </c>
      <c r="C361" s="1" t="s">
        <v>265</v>
      </c>
      <c r="D361" s="12" t="s">
        <v>266</v>
      </c>
      <c r="E361" s="12" t="s">
        <v>267</v>
      </c>
      <c r="F361" s="19" t="s">
        <v>187</v>
      </c>
      <c r="G361" s="15">
        <v>1</v>
      </c>
      <c r="H361" s="15">
        <f>합산자재!H51</f>
        <v>1226</v>
      </c>
      <c r="I361" s="36">
        <f t="shared" si="97"/>
        <v>1226</v>
      </c>
      <c r="J361" s="15">
        <v>1</v>
      </c>
      <c r="K361" s="15">
        <f>합산자재!I51</f>
        <v>0</v>
      </c>
      <c r="L361" s="36" t="str">
        <f t="shared" si="98"/>
        <v/>
      </c>
      <c r="M361" s="15">
        <f>합산자재!J51</f>
        <v>0</v>
      </c>
      <c r="N361" s="36" t="str">
        <f t="shared" si="99"/>
        <v/>
      </c>
      <c r="O361" s="15">
        <f t="shared" si="100"/>
        <v>1226</v>
      </c>
      <c r="P361" s="15">
        <f t="shared" si="101"/>
        <v>1226</v>
      </c>
      <c r="Q361" s="12"/>
    </row>
    <row r="362" spans="1:31" ht="23.25" customHeight="1">
      <c r="A362" s="13" t="s">
        <v>739</v>
      </c>
      <c r="B362" s="13" t="s">
        <v>1282</v>
      </c>
      <c r="C362" s="1" t="s">
        <v>261</v>
      </c>
      <c r="D362" s="12" t="s">
        <v>262</v>
      </c>
      <c r="E362" s="12" t="s">
        <v>263</v>
      </c>
      <c r="F362" s="19" t="s">
        <v>187</v>
      </c>
      <c r="G362" s="15">
        <v>1</v>
      </c>
      <c r="H362" s="15">
        <f>합산자재!H50</f>
        <v>120</v>
      </c>
      <c r="I362" s="36">
        <f t="shared" si="97"/>
        <v>120</v>
      </c>
      <c r="J362" s="15">
        <v>1</v>
      </c>
      <c r="K362" s="15">
        <f>합산자재!I50</f>
        <v>0</v>
      </c>
      <c r="L362" s="36" t="str">
        <f t="shared" si="98"/>
        <v/>
      </c>
      <c r="M362" s="15">
        <f>합산자재!J50</f>
        <v>0</v>
      </c>
      <c r="N362" s="36" t="str">
        <f t="shared" si="99"/>
        <v/>
      </c>
      <c r="O362" s="15">
        <f t="shared" si="100"/>
        <v>120</v>
      </c>
      <c r="P362" s="15">
        <f t="shared" si="101"/>
        <v>120</v>
      </c>
      <c r="Q362" s="12"/>
    </row>
    <row r="363" spans="1:31" ht="23.25" customHeight="1">
      <c r="A363" s="13" t="s">
        <v>800</v>
      </c>
      <c r="B363" s="13" t="s">
        <v>1282</v>
      </c>
      <c r="C363" s="1" t="s">
        <v>443</v>
      </c>
      <c r="D363" s="12" t="s">
        <v>444</v>
      </c>
      <c r="E363" s="12" t="s">
        <v>445</v>
      </c>
      <c r="F363" s="19" t="s">
        <v>258</v>
      </c>
      <c r="G363" s="15">
        <v>2</v>
      </c>
      <c r="H363" s="15">
        <f>합산자재!H111</f>
        <v>29</v>
      </c>
      <c r="I363" s="36">
        <f t="shared" si="97"/>
        <v>58</v>
      </c>
      <c r="J363" s="15">
        <v>2</v>
      </c>
      <c r="K363" s="15">
        <f>합산자재!I111</f>
        <v>0</v>
      </c>
      <c r="L363" s="36" t="str">
        <f t="shared" si="98"/>
        <v/>
      </c>
      <c r="M363" s="15">
        <f>합산자재!J111</f>
        <v>0</v>
      </c>
      <c r="N363" s="36" t="str">
        <f t="shared" si="99"/>
        <v/>
      </c>
      <c r="O363" s="15">
        <f t="shared" si="100"/>
        <v>29</v>
      </c>
      <c r="P363" s="15">
        <f t="shared" si="101"/>
        <v>58</v>
      </c>
      <c r="Q363" s="12"/>
    </row>
    <row r="364" spans="1:31" ht="23.25" customHeight="1">
      <c r="A364" s="13" t="s">
        <v>801</v>
      </c>
      <c r="B364" s="13" t="s">
        <v>1282</v>
      </c>
      <c r="C364" s="1" t="s">
        <v>448</v>
      </c>
      <c r="D364" s="12" t="s">
        <v>449</v>
      </c>
      <c r="E364" s="12" t="s">
        <v>450</v>
      </c>
      <c r="F364" s="19" t="s">
        <v>258</v>
      </c>
      <c r="G364" s="15">
        <v>2</v>
      </c>
      <c r="H364" s="15">
        <f>합산자재!H112</f>
        <v>10</v>
      </c>
      <c r="I364" s="36">
        <f t="shared" si="97"/>
        <v>20</v>
      </c>
      <c r="J364" s="15">
        <v>2</v>
      </c>
      <c r="K364" s="15">
        <f>합산자재!I112</f>
        <v>0</v>
      </c>
      <c r="L364" s="36" t="str">
        <f t="shared" si="98"/>
        <v/>
      </c>
      <c r="M364" s="15">
        <f>합산자재!J112</f>
        <v>0</v>
      </c>
      <c r="N364" s="36" t="str">
        <f t="shared" si="99"/>
        <v/>
      </c>
      <c r="O364" s="15">
        <f t="shared" si="100"/>
        <v>10</v>
      </c>
      <c r="P364" s="15">
        <f t="shared" si="101"/>
        <v>20</v>
      </c>
      <c r="Q364" s="12"/>
    </row>
    <row r="365" spans="1:31" ht="23.25" customHeight="1">
      <c r="A365" s="13" t="s">
        <v>905</v>
      </c>
      <c r="B365" s="13" t="s">
        <v>1282</v>
      </c>
      <c r="C365" s="1" t="s">
        <v>670</v>
      </c>
      <c r="D365" s="12" t="s">
        <v>671</v>
      </c>
      <c r="E365" s="12" t="s">
        <v>672</v>
      </c>
      <c r="F365" s="19" t="s">
        <v>610</v>
      </c>
      <c r="G365" s="15">
        <f>일위노임!G172</f>
        <v>5.3999999999999999E-2</v>
      </c>
      <c r="H365" s="15">
        <f>합산자재!H210</f>
        <v>0</v>
      </c>
      <c r="I365" s="36" t="str">
        <f t="shared" si="97"/>
        <v/>
      </c>
      <c r="J365" s="15">
        <v>5.3999999999999999E-2</v>
      </c>
      <c r="K365" s="15">
        <f>합산자재!I210</f>
        <v>273676</v>
      </c>
      <c r="L365" s="36">
        <f t="shared" si="98"/>
        <v>14778.5</v>
      </c>
      <c r="M365" s="15">
        <f>합산자재!J210</f>
        <v>0</v>
      </c>
      <c r="N365" s="36" t="str">
        <f t="shared" si="99"/>
        <v/>
      </c>
      <c r="O365" s="15">
        <f t="shared" si="100"/>
        <v>273676</v>
      </c>
      <c r="P365" s="15">
        <f t="shared" si="101"/>
        <v>14778.5</v>
      </c>
      <c r="Q365" s="12"/>
      <c r="AE365" s="2">
        <f>L365</f>
        <v>14778.5</v>
      </c>
    </row>
    <row r="366" spans="1:31" ht="23.25" customHeight="1">
      <c r="A366" s="13" t="s">
        <v>1601</v>
      </c>
      <c r="B366" s="13" t="s">
        <v>1282</v>
      </c>
      <c r="C366" s="1" t="s">
        <v>1602</v>
      </c>
      <c r="D366" s="12" t="s">
        <v>1603</v>
      </c>
      <c r="E366" s="12" t="s">
        <v>1604</v>
      </c>
      <c r="F366" s="19" t="s">
        <v>567</v>
      </c>
      <c r="G366" s="15">
        <v>1</v>
      </c>
      <c r="H366" s="15">
        <f>IF(TRUNC((AD367+AC367)/$AE$3,1)*$AE$3-AD367 &lt;0, AC367, TRUNC((AD367+AC367)/$AE$3,1)*$AE$3-AD367)</f>
        <v>443.29999999999927</v>
      </c>
      <c r="I366" s="36">
        <f>H366</f>
        <v>443.29999999999927</v>
      </c>
      <c r="J366" s="15">
        <v>1</v>
      </c>
      <c r="K366" s="15"/>
      <c r="L366" s="36" t="str">
        <f t="shared" si="98"/>
        <v/>
      </c>
      <c r="M366" s="15"/>
      <c r="N366" s="36" t="str">
        <f t="shared" si="99"/>
        <v/>
      </c>
      <c r="O366" s="15">
        <f t="shared" si="100"/>
        <v>443.29999999999927</v>
      </c>
      <c r="P366" s="15">
        <f t="shared" si="101"/>
        <v>443.29999999999927</v>
      </c>
      <c r="Q366" s="12"/>
    </row>
    <row r="367" spans="1:31" ht="23.25" customHeight="1">
      <c r="B367" s="13" t="s">
        <v>1597</v>
      </c>
      <c r="D367" s="12" t="s">
        <v>1598</v>
      </c>
      <c r="E367" s="12"/>
      <c r="F367" s="19"/>
      <c r="G367" s="15"/>
      <c r="H367" s="15"/>
      <c r="I367" s="36">
        <f>TRUNC(SUM(I359:I366))</f>
        <v>2196</v>
      </c>
      <c r="J367" s="15"/>
      <c r="K367" s="15"/>
      <c r="L367" s="36">
        <f>TRUNC(SUM(L359:L366))</f>
        <v>14778</v>
      </c>
      <c r="M367" s="15"/>
      <c r="N367" s="36">
        <f>TRUNC(SUM(N359:N366))</f>
        <v>0</v>
      </c>
      <c r="O367" s="15" t="str">
        <f t="shared" si="100"/>
        <v/>
      </c>
      <c r="P367" s="15">
        <f t="shared" si="101"/>
        <v>16974</v>
      </c>
      <c r="Q367" s="12"/>
      <c r="AC367" s="2">
        <f>TRUNC(AE367*옵션!$B$36/100,1)</f>
        <v>443.3</v>
      </c>
      <c r="AD367" s="2">
        <f>TRUNC(SUM(L359:L365))</f>
        <v>14778</v>
      </c>
      <c r="AE367" s="2">
        <f>TRUNC(SUM(AE359:AE366))</f>
        <v>14778</v>
      </c>
    </row>
    <row r="368" spans="1:31" ht="23.25" customHeight="1">
      <c r="D368" s="12"/>
      <c r="E368" s="12"/>
      <c r="F368" s="19"/>
      <c r="G368" s="15"/>
      <c r="H368" s="15"/>
      <c r="I368" s="36"/>
      <c r="J368" s="15"/>
      <c r="K368" s="15"/>
      <c r="L368" s="36"/>
      <c r="M368" s="15"/>
      <c r="N368" s="36"/>
      <c r="O368" s="15"/>
      <c r="P368" s="15"/>
      <c r="Q368" s="12"/>
    </row>
    <row r="369" spans="1:31" ht="23.25" customHeight="1">
      <c r="A369" s="13" t="s">
        <v>1755</v>
      </c>
      <c r="B369" s="13" t="s">
        <v>1623</v>
      </c>
      <c r="C369" s="1" t="s">
        <v>1756</v>
      </c>
      <c r="D369" s="346" t="s">
        <v>1754</v>
      </c>
      <c r="E369" s="348"/>
      <c r="F369" s="19"/>
      <c r="G369" s="15"/>
      <c r="H369" s="15"/>
      <c r="I369" s="36"/>
      <c r="J369" s="15"/>
      <c r="K369" s="15"/>
      <c r="L369" s="36"/>
      <c r="M369" s="15"/>
      <c r="N369" s="36"/>
      <c r="O369" s="15"/>
      <c r="P369" s="15"/>
      <c r="Q369" s="12"/>
    </row>
    <row r="370" spans="1:31" ht="23.25" customHeight="1">
      <c r="A370" s="13" t="s">
        <v>733</v>
      </c>
      <c r="B370" s="13" t="s">
        <v>1286</v>
      </c>
      <c r="C370" s="1" t="s">
        <v>248</v>
      </c>
      <c r="D370" s="12" t="s">
        <v>207</v>
      </c>
      <c r="E370" s="12" t="s">
        <v>249</v>
      </c>
      <c r="F370" s="19" t="s">
        <v>187</v>
      </c>
      <c r="G370" s="15">
        <v>1</v>
      </c>
      <c r="H370" s="15">
        <f>합산자재!H44</f>
        <v>350</v>
      </c>
      <c r="I370" s="36">
        <f t="shared" ref="I370:I375" si="102">IF(G370*H370&lt;&gt;0, TRUNC(G370*H370, 1), "")</f>
        <v>350</v>
      </c>
      <c r="J370" s="15">
        <v>1</v>
      </c>
      <c r="K370" s="15">
        <f>합산자재!I44</f>
        <v>0</v>
      </c>
      <c r="L370" s="36" t="str">
        <f t="shared" ref="L370:L376" si="103">IF(G370*K370&lt;&gt;0, TRUNC(G370*K370, 1), "")</f>
        <v/>
      </c>
      <c r="M370" s="15">
        <f>합산자재!J44</f>
        <v>0</v>
      </c>
      <c r="N370" s="36" t="str">
        <f t="shared" ref="N370:N376" si="104">IF(G370*M370&lt;&gt;0, TRUNC(G370*M370, 1), "")</f>
        <v/>
      </c>
      <c r="O370" s="15">
        <f t="shared" ref="O370:O377" si="105">IF((H370+K370+M370)=0, "", (H370+K370+M370))</f>
        <v>350</v>
      </c>
      <c r="P370" s="15">
        <f t="shared" ref="P370:P377" si="106">IF(SUM(I370,L370,N370)&lt;&gt;0,SUM(I370,L370,N370),"")</f>
        <v>350</v>
      </c>
      <c r="Q370" s="12"/>
    </row>
    <row r="371" spans="1:31" ht="23.25" customHeight="1">
      <c r="A371" s="13" t="s">
        <v>740</v>
      </c>
      <c r="B371" s="13" t="s">
        <v>1286</v>
      </c>
      <c r="C371" s="1" t="s">
        <v>265</v>
      </c>
      <c r="D371" s="12" t="s">
        <v>266</v>
      </c>
      <c r="E371" s="12" t="s">
        <v>267</v>
      </c>
      <c r="F371" s="19" t="s">
        <v>187</v>
      </c>
      <c r="G371" s="15">
        <v>1</v>
      </c>
      <c r="H371" s="15">
        <f>합산자재!H51</f>
        <v>1226</v>
      </c>
      <c r="I371" s="36">
        <f t="shared" si="102"/>
        <v>1226</v>
      </c>
      <c r="J371" s="15">
        <v>1</v>
      </c>
      <c r="K371" s="15">
        <f>합산자재!I51</f>
        <v>0</v>
      </c>
      <c r="L371" s="36" t="str">
        <f t="shared" si="103"/>
        <v/>
      </c>
      <c r="M371" s="15">
        <f>합산자재!J51</f>
        <v>0</v>
      </c>
      <c r="N371" s="36" t="str">
        <f t="shared" si="104"/>
        <v/>
      </c>
      <c r="O371" s="15">
        <f t="shared" si="105"/>
        <v>1226</v>
      </c>
      <c r="P371" s="15">
        <f t="shared" si="106"/>
        <v>1226</v>
      </c>
      <c r="Q371" s="12"/>
    </row>
    <row r="372" spans="1:31" ht="23.25" customHeight="1">
      <c r="A372" s="13" t="s">
        <v>739</v>
      </c>
      <c r="B372" s="13" t="s">
        <v>1286</v>
      </c>
      <c r="C372" s="1" t="s">
        <v>261</v>
      </c>
      <c r="D372" s="12" t="s">
        <v>262</v>
      </c>
      <c r="E372" s="12" t="s">
        <v>263</v>
      </c>
      <c r="F372" s="19" t="s">
        <v>187</v>
      </c>
      <c r="G372" s="15">
        <v>1</v>
      </c>
      <c r="H372" s="15">
        <f>합산자재!H50</f>
        <v>120</v>
      </c>
      <c r="I372" s="36">
        <f t="shared" si="102"/>
        <v>120</v>
      </c>
      <c r="J372" s="15">
        <v>1</v>
      </c>
      <c r="K372" s="15">
        <f>합산자재!I50</f>
        <v>0</v>
      </c>
      <c r="L372" s="36" t="str">
        <f t="shared" si="103"/>
        <v/>
      </c>
      <c r="M372" s="15">
        <f>합산자재!J50</f>
        <v>0</v>
      </c>
      <c r="N372" s="36" t="str">
        <f t="shared" si="104"/>
        <v/>
      </c>
      <c r="O372" s="15">
        <f t="shared" si="105"/>
        <v>120</v>
      </c>
      <c r="P372" s="15">
        <f t="shared" si="106"/>
        <v>120</v>
      </c>
      <c r="Q372" s="12"/>
    </row>
    <row r="373" spans="1:31" ht="23.25" customHeight="1">
      <c r="A373" s="13" t="s">
        <v>800</v>
      </c>
      <c r="B373" s="13" t="s">
        <v>1286</v>
      </c>
      <c r="C373" s="1" t="s">
        <v>443</v>
      </c>
      <c r="D373" s="12" t="s">
        <v>444</v>
      </c>
      <c r="E373" s="12" t="s">
        <v>445</v>
      </c>
      <c r="F373" s="19" t="s">
        <v>258</v>
      </c>
      <c r="G373" s="15">
        <v>2</v>
      </c>
      <c r="H373" s="15">
        <f>합산자재!H111</f>
        <v>29</v>
      </c>
      <c r="I373" s="36">
        <f t="shared" si="102"/>
        <v>58</v>
      </c>
      <c r="J373" s="15">
        <v>2</v>
      </c>
      <c r="K373" s="15">
        <f>합산자재!I111</f>
        <v>0</v>
      </c>
      <c r="L373" s="36" t="str">
        <f t="shared" si="103"/>
        <v/>
      </c>
      <c r="M373" s="15">
        <f>합산자재!J111</f>
        <v>0</v>
      </c>
      <c r="N373" s="36" t="str">
        <f t="shared" si="104"/>
        <v/>
      </c>
      <c r="O373" s="15">
        <f t="shared" si="105"/>
        <v>29</v>
      </c>
      <c r="P373" s="15">
        <f t="shared" si="106"/>
        <v>58</v>
      </c>
      <c r="Q373" s="12"/>
    </row>
    <row r="374" spans="1:31" ht="23.25" customHeight="1">
      <c r="A374" s="13" t="s">
        <v>801</v>
      </c>
      <c r="B374" s="13" t="s">
        <v>1286</v>
      </c>
      <c r="C374" s="1" t="s">
        <v>448</v>
      </c>
      <c r="D374" s="12" t="s">
        <v>449</v>
      </c>
      <c r="E374" s="12" t="s">
        <v>450</v>
      </c>
      <c r="F374" s="19" t="s">
        <v>258</v>
      </c>
      <c r="G374" s="15">
        <v>2</v>
      </c>
      <c r="H374" s="15">
        <f>합산자재!H112</f>
        <v>10</v>
      </c>
      <c r="I374" s="36">
        <f t="shared" si="102"/>
        <v>20</v>
      </c>
      <c r="J374" s="15">
        <v>2</v>
      </c>
      <c r="K374" s="15">
        <f>합산자재!I112</f>
        <v>0</v>
      </c>
      <c r="L374" s="36" t="str">
        <f t="shared" si="103"/>
        <v/>
      </c>
      <c r="M374" s="15">
        <f>합산자재!J112</f>
        <v>0</v>
      </c>
      <c r="N374" s="36" t="str">
        <f t="shared" si="104"/>
        <v/>
      </c>
      <c r="O374" s="15">
        <f t="shared" si="105"/>
        <v>10</v>
      </c>
      <c r="P374" s="15">
        <f t="shared" si="106"/>
        <v>20</v>
      </c>
      <c r="Q374" s="12"/>
    </row>
    <row r="375" spans="1:31" ht="23.25" customHeight="1">
      <c r="A375" s="13" t="s">
        <v>905</v>
      </c>
      <c r="B375" s="13" t="s">
        <v>1286</v>
      </c>
      <c r="C375" s="1" t="s">
        <v>670</v>
      </c>
      <c r="D375" s="12" t="s">
        <v>671</v>
      </c>
      <c r="E375" s="12" t="s">
        <v>672</v>
      </c>
      <c r="F375" s="19" t="s">
        <v>610</v>
      </c>
      <c r="G375" s="15">
        <f>일위노임!G175</f>
        <v>5.3999999999999999E-2</v>
      </c>
      <c r="H375" s="15">
        <f>합산자재!H210</f>
        <v>0</v>
      </c>
      <c r="I375" s="36" t="str">
        <f t="shared" si="102"/>
        <v/>
      </c>
      <c r="J375" s="15">
        <v>5.3999999999999999E-2</v>
      </c>
      <c r="K375" s="15">
        <f>합산자재!I210</f>
        <v>273676</v>
      </c>
      <c r="L375" s="36">
        <f t="shared" si="103"/>
        <v>14778.5</v>
      </c>
      <c r="M375" s="15">
        <f>합산자재!J210</f>
        <v>0</v>
      </c>
      <c r="N375" s="36" t="str">
        <f t="shared" si="104"/>
        <v/>
      </c>
      <c r="O375" s="15">
        <f t="shared" si="105"/>
        <v>273676</v>
      </c>
      <c r="P375" s="15">
        <f t="shared" si="106"/>
        <v>14778.5</v>
      </c>
      <c r="Q375" s="12"/>
      <c r="AE375" s="2">
        <f>L375</f>
        <v>14778.5</v>
      </c>
    </row>
    <row r="376" spans="1:31" ht="23.25" customHeight="1">
      <c r="A376" s="13" t="s">
        <v>1601</v>
      </c>
      <c r="B376" s="13" t="s">
        <v>1286</v>
      </c>
      <c r="C376" s="1" t="s">
        <v>1602</v>
      </c>
      <c r="D376" s="12" t="s">
        <v>1603</v>
      </c>
      <c r="E376" s="12" t="s">
        <v>1604</v>
      </c>
      <c r="F376" s="19" t="s">
        <v>567</v>
      </c>
      <c r="G376" s="15">
        <v>1</v>
      </c>
      <c r="H376" s="15">
        <f>IF(TRUNC((AD377+AC377)/$AE$3,1)*$AE$3-AD377 &lt;0, AC377, TRUNC((AD377+AC377)/$AE$3,1)*$AE$3-AD377)</f>
        <v>443.29999999999927</v>
      </c>
      <c r="I376" s="36">
        <f>H376</f>
        <v>443.29999999999927</v>
      </c>
      <c r="J376" s="15">
        <v>1</v>
      </c>
      <c r="K376" s="15"/>
      <c r="L376" s="36" t="str">
        <f t="shared" si="103"/>
        <v/>
      </c>
      <c r="M376" s="15"/>
      <c r="N376" s="36" t="str">
        <f t="shared" si="104"/>
        <v/>
      </c>
      <c r="O376" s="15">
        <f t="shared" si="105"/>
        <v>443.29999999999927</v>
      </c>
      <c r="P376" s="15">
        <f t="shared" si="106"/>
        <v>443.29999999999927</v>
      </c>
      <c r="Q376" s="12"/>
    </row>
    <row r="377" spans="1:31" ht="23.25" customHeight="1">
      <c r="B377" s="13" t="s">
        <v>1597</v>
      </c>
      <c r="D377" s="12" t="s">
        <v>1598</v>
      </c>
      <c r="E377" s="12"/>
      <c r="F377" s="19"/>
      <c r="G377" s="15"/>
      <c r="H377" s="15"/>
      <c r="I377" s="36">
        <f>TRUNC(SUM(I369:I376))</f>
        <v>2217</v>
      </c>
      <c r="J377" s="15"/>
      <c r="K377" s="15"/>
      <c r="L377" s="36">
        <f>TRUNC(SUM(L369:L376))</f>
        <v>14778</v>
      </c>
      <c r="M377" s="15"/>
      <c r="N377" s="36">
        <f>TRUNC(SUM(N369:N376))</f>
        <v>0</v>
      </c>
      <c r="O377" s="15" t="str">
        <f t="shared" si="105"/>
        <v/>
      </c>
      <c r="P377" s="15">
        <f t="shared" si="106"/>
        <v>16995</v>
      </c>
      <c r="Q377" s="12"/>
      <c r="AC377" s="2">
        <f>TRUNC(AE377*옵션!$B$36/100,1)</f>
        <v>443.3</v>
      </c>
      <c r="AD377" s="2">
        <f>TRUNC(SUM(L369:L375))</f>
        <v>14778</v>
      </c>
      <c r="AE377" s="2">
        <f>TRUNC(SUM(AE369:AE376))</f>
        <v>14778</v>
      </c>
    </row>
    <row r="378" spans="1:31" ht="23.25" customHeight="1">
      <c r="D378" s="12"/>
      <c r="E378" s="12"/>
      <c r="F378" s="19"/>
      <c r="G378" s="15"/>
      <c r="H378" s="15"/>
      <c r="I378" s="36"/>
      <c r="J378" s="15"/>
      <c r="K378" s="15"/>
      <c r="L378" s="36"/>
      <c r="M378" s="15"/>
      <c r="N378" s="36"/>
      <c r="O378" s="15"/>
      <c r="P378" s="15"/>
      <c r="Q378" s="12"/>
    </row>
    <row r="379" spans="1:31" ht="23.25" customHeight="1">
      <c r="A379" s="13" t="s">
        <v>1758</v>
      </c>
      <c r="B379" s="13" t="s">
        <v>1623</v>
      </c>
      <c r="C379" s="1" t="s">
        <v>1759</v>
      </c>
      <c r="D379" s="346" t="s">
        <v>1757</v>
      </c>
      <c r="E379" s="348"/>
      <c r="F379" s="19"/>
      <c r="G379" s="15"/>
      <c r="H379" s="15"/>
      <c r="I379" s="36"/>
      <c r="J379" s="15"/>
      <c r="K379" s="15"/>
      <c r="L379" s="36"/>
      <c r="M379" s="15"/>
      <c r="N379" s="36"/>
      <c r="O379" s="15"/>
      <c r="P379" s="15"/>
      <c r="Q379" s="12"/>
    </row>
    <row r="380" spans="1:31" ht="23.25" customHeight="1">
      <c r="A380" s="13" t="s">
        <v>734</v>
      </c>
      <c r="B380" s="13" t="s">
        <v>1290</v>
      </c>
      <c r="C380" s="1" t="s">
        <v>250</v>
      </c>
      <c r="D380" s="12" t="s">
        <v>207</v>
      </c>
      <c r="E380" s="12" t="s">
        <v>251</v>
      </c>
      <c r="F380" s="19" t="s">
        <v>187</v>
      </c>
      <c r="G380" s="15">
        <v>1</v>
      </c>
      <c r="H380" s="15">
        <f>합산자재!H45</f>
        <v>373</v>
      </c>
      <c r="I380" s="36">
        <f t="shared" ref="I380:I385" si="107">IF(G380*H380&lt;&gt;0, TRUNC(G380*H380, 1), "")</f>
        <v>373</v>
      </c>
      <c r="J380" s="15">
        <v>1</v>
      </c>
      <c r="K380" s="15">
        <f>합산자재!I45</f>
        <v>0</v>
      </c>
      <c r="L380" s="36" t="str">
        <f t="shared" ref="L380:L386" si="108">IF(G380*K380&lt;&gt;0, TRUNC(G380*K380, 1), "")</f>
        <v/>
      </c>
      <c r="M380" s="15">
        <f>합산자재!J45</f>
        <v>0</v>
      </c>
      <c r="N380" s="36" t="str">
        <f t="shared" ref="N380:N386" si="109">IF(G380*M380&lt;&gt;0, TRUNC(G380*M380, 1), "")</f>
        <v/>
      </c>
      <c r="O380" s="15">
        <f t="shared" ref="O380:O387" si="110">IF((H380+K380+M380)=0, "", (H380+K380+M380))</f>
        <v>373</v>
      </c>
      <c r="P380" s="15">
        <f t="shared" ref="P380:P387" si="111">IF(SUM(I380,L380,N380)&lt;&gt;0,SUM(I380,L380,N380),"")</f>
        <v>373</v>
      </c>
      <c r="Q380" s="12"/>
    </row>
    <row r="381" spans="1:31" ht="23.25" customHeight="1">
      <c r="A381" s="13" t="s">
        <v>740</v>
      </c>
      <c r="B381" s="13" t="s">
        <v>1290</v>
      </c>
      <c r="C381" s="1" t="s">
        <v>265</v>
      </c>
      <c r="D381" s="12" t="s">
        <v>266</v>
      </c>
      <c r="E381" s="12" t="s">
        <v>267</v>
      </c>
      <c r="F381" s="19" t="s">
        <v>187</v>
      </c>
      <c r="G381" s="15">
        <v>1</v>
      </c>
      <c r="H381" s="15">
        <f>합산자재!H51</f>
        <v>1226</v>
      </c>
      <c r="I381" s="36">
        <f t="shared" si="107"/>
        <v>1226</v>
      </c>
      <c r="J381" s="15">
        <v>1</v>
      </c>
      <c r="K381" s="15">
        <f>합산자재!I51</f>
        <v>0</v>
      </c>
      <c r="L381" s="36" t="str">
        <f t="shared" si="108"/>
        <v/>
      </c>
      <c r="M381" s="15">
        <f>합산자재!J51</f>
        <v>0</v>
      </c>
      <c r="N381" s="36" t="str">
        <f t="shared" si="109"/>
        <v/>
      </c>
      <c r="O381" s="15">
        <f t="shared" si="110"/>
        <v>1226</v>
      </c>
      <c r="P381" s="15">
        <f t="shared" si="111"/>
        <v>1226</v>
      </c>
      <c r="Q381" s="12"/>
    </row>
    <row r="382" spans="1:31" ht="23.25" customHeight="1">
      <c r="A382" s="13" t="s">
        <v>739</v>
      </c>
      <c r="B382" s="13" t="s">
        <v>1290</v>
      </c>
      <c r="C382" s="1" t="s">
        <v>261</v>
      </c>
      <c r="D382" s="12" t="s">
        <v>262</v>
      </c>
      <c r="E382" s="12" t="s">
        <v>263</v>
      </c>
      <c r="F382" s="19" t="s">
        <v>187</v>
      </c>
      <c r="G382" s="15">
        <v>1</v>
      </c>
      <c r="H382" s="15">
        <f>합산자재!H50</f>
        <v>120</v>
      </c>
      <c r="I382" s="36">
        <f t="shared" si="107"/>
        <v>120</v>
      </c>
      <c r="J382" s="15">
        <v>1</v>
      </c>
      <c r="K382" s="15">
        <f>합산자재!I50</f>
        <v>0</v>
      </c>
      <c r="L382" s="36" t="str">
        <f t="shared" si="108"/>
        <v/>
      </c>
      <c r="M382" s="15">
        <f>합산자재!J50</f>
        <v>0</v>
      </c>
      <c r="N382" s="36" t="str">
        <f t="shared" si="109"/>
        <v/>
      </c>
      <c r="O382" s="15">
        <f t="shared" si="110"/>
        <v>120</v>
      </c>
      <c r="P382" s="15">
        <f t="shared" si="111"/>
        <v>120</v>
      </c>
      <c r="Q382" s="12"/>
    </row>
    <row r="383" spans="1:31" ht="23.25" customHeight="1">
      <c r="A383" s="13" t="s">
        <v>800</v>
      </c>
      <c r="B383" s="13" t="s">
        <v>1290</v>
      </c>
      <c r="C383" s="1" t="s">
        <v>443</v>
      </c>
      <c r="D383" s="12" t="s">
        <v>444</v>
      </c>
      <c r="E383" s="12" t="s">
        <v>445</v>
      </c>
      <c r="F383" s="19" t="s">
        <v>258</v>
      </c>
      <c r="G383" s="15">
        <v>2</v>
      </c>
      <c r="H383" s="15">
        <f>합산자재!H111</f>
        <v>29</v>
      </c>
      <c r="I383" s="36">
        <f t="shared" si="107"/>
        <v>58</v>
      </c>
      <c r="J383" s="15">
        <v>2</v>
      </c>
      <c r="K383" s="15">
        <f>합산자재!I111</f>
        <v>0</v>
      </c>
      <c r="L383" s="36" t="str">
        <f t="shared" si="108"/>
        <v/>
      </c>
      <c r="M383" s="15">
        <f>합산자재!J111</f>
        <v>0</v>
      </c>
      <c r="N383" s="36" t="str">
        <f t="shared" si="109"/>
        <v/>
      </c>
      <c r="O383" s="15">
        <f t="shared" si="110"/>
        <v>29</v>
      </c>
      <c r="P383" s="15">
        <f t="shared" si="111"/>
        <v>58</v>
      </c>
      <c r="Q383" s="12"/>
    </row>
    <row r="384" spans="1:31" ht="23.25" customHeight="1">
      <c r="A384" s="13" t="s">
        <v>801</v>
      </c>
      <c r="B384" s="13" t="s">
        <v>1290</v>
      </c>
      <c r="C384" s="1" t="s">
        <v>448</v>
      </c>
      <c r="D384" s="12" t="s">
        <v>449</v>
      </c>
      <c r="E384" s="12" t="s">
        <v>450</v>
      </c>
      <c r="F384" s="19" t="s">
        <v>258</v>
      </c>
      <c r="G384" s="15">
        <v>2</v>
      </c>
      <c r="H384" s="15">
        <f>합산자재!H112</f>
        <v>10</v>
      </c>
      <c r="I384" s="36">
        <f t="shared" si="107"/>
        <v>20</v>
      </c>
      <c r="J384" s="15">
        <v>2</v>
      </c>
      <c r="K384" s="15">
        <f>합산자재!I112</f>
        <v>0</v>
      </c>
      <c r="L384" s="36" t="str">
        <f t="shared" si="108"/>
        <v/>
      </c>
      <c r="M384" s="15">
        <f>합산자재!J112</f>
        <v>0</v>
      </c>
      <c r="N384" s="36" t="str">
        <f t="shared" si="109"/>
        <v/>
      </c>
      <c r="O384" s="15">
        <f t="shared" si="110"/>
        <v>10</v>
      </c>
      <c r="P384" s="15">
        <f t="shared" si="111"/>
        <v>20</v>
      </c>
      <c r="Q384" s="12"/>
    </row>
    <row r="385" spans="1:31" ht="23.25" customHeight="1">
      <c r="A385" s="13" t="s">
        <v>905</v>
      </c>
      <c r="B385" s="13" t="s">
        <v>1290</v>
      </c>
      <c r="C385" s="1" t="s">
        <v>670</v>
      </c>
      <c r="D385" s="12" t="s">
        <v>671</v>
      </c>
      <c r="E385" s="12" t="s">
        <v>672</v>
      </c>
      <c r="F385" s="19" t="s">
        <v>610</v>
      </c>
      <c r="G385" s="15">
        <f>일위노임!G178</f>
        <v>5.3999999999999999E-2</v>
      </c>
      <c r="H385" s="15">
        <f>합산자재!H210</f>
        <v>0</v>
      </c>
      <c r="I385" s="36" t="str">
        <f t="shared" si="107"/>
        <v/>
      </c>
      <c r="J385" s="15">
        <v>5.3999999999999999E-2</v>
      </c>
      <c r="K385" s="15">
        <f>합산자재!I210</f>
        <v>273676</v>
      </c>
      <c r="L385" s="36">
        <f t="shared" si="108"/>
        <v>14778.5</v>
      </c>
      <c r="M385" s="15">
        <f>합산자재!J210</f>
        <v>0</v>
      </c>
      <c r="N385" s="36" t="str">
        <f t="shared" si="109"/>
        <v/>
      </c>
      <c r="O385" s="15">
        <f t="shared" si="110"/>
        <v>273676</v>
      </c>
      <c r="P385" s="15">
        <f t="shared" si="111"/>
        <v>14778.5</v>
      </c>
      <c r="Q385" s="12"/>
      <c r="AE385" s="2">
        <f>L385</f>
        <v>14778.5</v>
      </c>
    </row>
    <row r="386" spans="1:31" ht="23.25" customHeight="1">
      <c r="A386" s="13" t="s">
        <v>1601</v>
      </c>
      <c r="B386" s="13" t="s">
        <v>1290</v>
      </c>
      <c r="C386" s="1" t="s">
        <v>1602</v>
      </c>
      <c r="D386" s="12" t="s">
        <v>1603</v>
      </c>
      <c r="E386" s="12" t="s">
        <v>1604</v>
      </c>
      <c r="F386" s="19" t="s">
        <v>567</v>
      </c>
      <c r="G386" s="15">
        <v>1</v>
      </c>
      <c r="H386" s="15">
        <f>IF(TRUNC((AD387+AC387)/$AE$3,1)*$AE$3-AD387 &lt;0, AC387, TRUNC((AD387+AC387)/$AE$3,1)*$AE$3-AD387)</f>
        <v>443.29999999999927</v>
      </c>
      <c r="I386" s="36">
        <f>H386</f>
        <v>443.29999999999927</v>
      </c>
      <c r="J386" s="15">
        <v>1</v>
      </c>
      <c r="K386" s="15"/>
      <c r="L386" s="36" t="str">
        <f t="shared" si="108"/>
        <v/>
      </c>
      <c r="M386" s="15"/>
      <c r="N386" s="36" t="str">
        <f t="shared" si="109"/>
        <v/>
      </c>
      <c r="O386" s="15">
        <f t="shared" si="110"/>
        <v>443.29999999999927</v>
      </c>
      <c r="P386" s="15">
        <f t="shared" si="111"/>
        <v>443.29999999999927</v>
      </c>
      <c r="Q386" s="12"/>
    </row>
    <row r="387" spans="1:31" ht="23.25" customHeight="1">
      <c r="B387" s="13" t="s">
        <v>1597</v>
      </c>
      <c r="D387" s="12" t="s">
        <v>1598</v>
      </c>
      <c r="E387" s="12"/>
      <c r="F387" s="19"/>
      <c r="G387" s="15"/>
      <c r="H387" s="15"/>
      <c r="I387" s="36">
        <f>TRUNC(SUM(I379:I386))</f>
        <v>2240</v>
      </c>
      <c r="J387" s="15"/>
      <c r="K387" s="15"/>
      <c r="L387" s="36">
        <f>TRUNC(SUM(L379:L386))</f>
        <v>14778</v>
      </c>
      <c r="M387" s="15"/>
      <c r="N387" s="36">
        <f>TRUNC(SUM(N379:N386))</f>
        <v>0</v>
      </c>
      <c r="O387" s="15" t="str">
        <f t="shared" si="110"/>
        <v/>
      </c>
      <c r="P387" s="15">
        <f t="shared" si="111"/>
        <v>17018</v>
      </c>
      <c r="Q387" s="12"/>
      <c r="AC387" s="2">
        <f>TRUNC(AE387*옵션!$B$36/100,1)</f>
        <v>443.3</v>
      </c>
      <c r="AD387" s="2">
        <f>TRUNC(SUM(L379:L385))</f>
        <v>14778</v>
      </c>
      <c r="AE387" s="2">
        <f>TRUNC(SUM(AE379:AE386))</f>
        <v>14778</v>
      </c>
    </row>
    <row r="388" spans="1:31" ht="23.25" customHeight="1">
      <c r="D388" s="12"/>
      <c r="E388" s="12"/>
      <c r="F388" s="19"/>
      <c r="G388" s="15"/>
      <c r="H388" s="15"/>
      <c r="I388" s="36"/>
      <c r="J388" s="15"/>
      <c r="K388" s="15"/>
      <c r="L388" s="36"/>
      <c r="M388" s="15"/>
      <c r="N388" s="36"/>
      <c r="O388" s="15"/>
      <c r="P388" s="15"/>
      <c r="Q388" s="12"/>
    </row>
    <row r="389" spans="1:31" ht="23.25" customHeight="1">
      <c r="A389" s="13" t="s">
        <v>1761</v>
      </c>
      <c r="B389" s="13" t="s">
        <v>1623</v>
      </c>
      <c r="C389" s="1" t="s">
        <v>1762</v>
      </c>
      <c r="D389" s="346" t="s">
        <v>1760</v>
      </c>
      <c r="E389" s="348"/>
      <c r="F389" s="19"/>
      <c r="G389" s="15"/>
      <c r="H389" s="15"/>
      <c r="I389" s="36"/>
      <c r="J389" s="15"/>
      <c r="K389" s="15"/>
      <c r="L389" s="36"/>
      <c r="M389" s="15"/>
      <c r="N389" s="36"/>
      <c r="O389" s="15"/>
      <c r="P389" s="15"/>
      <c r="Q389" s="12"/>
    </row>
    <row r="390" spans="1:31" ht="23.25" customHeight="1">
      <c r="A390" s="13" t="s">
        <v>735</v>
      </c>
      <c r="B390" s="13" t="s">
        <v>1294</v>
      </c>
      <c r="C390" s="1" t="s">
        <v>252</v>
      </c>
      <c r="D390" s="12" t="s">
        <v>207</v>
      </c>
      <c r="E390" s="12" t="s">
        <v>253</v>
      </c>
      <c r="F390" s="19" t="s">
        <v>187</v>
      </c>
      <c r="G390" s="15">
        <v>1</v>
      </c>
      <c r="H390" s="15">
        <f>합산자재!H46</f>
        <v>592</v>
      </c>
      <c r="I390" s="36">
        <f t="shared" ref="I390:I395" si="112">IF(G390*H390&lt;&gt;0, TRUNC(G390*H390, 1), "")</f>
        <v>592</v>
      </c>
      <c r="J390" s="15">
        <v>1</v>
      </c>
      <c r="K390" s="15">
        <f>합산자재!I46</f>
        <v>0</v>
      </c>
      <c r="L390" s="36" t="str">
        <f t="shared" ref="L390:L396" si="113">IF(G390*K390&lt;&gt;0, TRUNC(G390*K390, 1), "")</f>
        <v/>
      </c>
      <c r="M390" s="15">
        <f>합산자재!J46</f>
        <v>0</v>
      </c>
      <c r="N390" s="36" t="str">
        <f t="shared" ref="N390:N396" si="114">IF(G390*M390&lt;&gt;0, TRUNC(G390*M390, 1), "")</f>
        <v/>
      </c>
      <c r="O390" s="15">
        <f t="shared" ref="O390:O397" si="115">IF((H390+K390+M390)=0, "", (H390+K390+M390))</f>
        <v>592</v>
      </c>
      <c r="P390" s="15">
        <f t="shared" ref="P390:P397" si="116">IF(SUM(I390,L390,N390)&lt;&gt;0,SUM(I390,L390,N390),"")</f>
        <v>592</v>
      </c>
      <c r="Q390" s="12"/>
    </row>
    <row r="391" spans="1:31" ht="23.25" customHeight="1">
      <c r="A391" s="13" t="s">
        <v>740</v>
      </c>
      <c r="B391" s="13" t="s">
        <v>1294</v>
      </c>
      <c r="C391" s="1" t="s">
        <v>265</v>
      </c>
      <c r="D391" s="12" t="s">
        <v>266</v>
      </c>
      <c r="E391" s="12" t="s">
        <v>267</v>
      </c>
      <c r="F391" s="19" t="s">
        <v>187</v>
      </c>
      <c r="G391" s="15">
        <v>1</v>
      </c>
      <c r="H391" s="15">
        <f>합산자재!H51</f>
        <v>1226</v>
      </c>
      <c r="I391" s="36">
        <f t="shared" si="112"/>
        <v>1226</v>
      </c>
      <c r="J391" s="15">
        <v>1</v>
      </c>
      <c r="K391" s="15">
        <f>합산자재!I51</f>
        <v>0</v>
      </c>
      <c r="L391" s="36" t="str">
        <f t="shared" si="113"/>
        <v/>
      </c>
      <c r="M391" s="15">
        <f>합산자재!J51</f>
        <v>0</v>
      </c>
      <c r="N391" s="36" t="str">
        <f t="shared" si="114"/>
        <v/>
      </c>
      <c r="O391" s="15">
        <f t="shared" si="115"/>
        <v>1226</v>
      </c>
      <c r="P391" s="15">
        <f t="shared" si="116"/>
        <v>1226</v>
      </c>
      <c r="Q391" s="12"/>
    </row>
    <row r="392" spans="1:31" ht="23.25" customHeight="1">
      <c r="A392" s="13" t="s">
        <v>739</v>
      </c>
      <c r="B392" s="13" t="s">
        <v>1294</v>
      </c>
      <c r="C392" s="1" t="s">
        <v>261</v>
      </c>
      <c r="D392" s="12" t="s">
        <v>262</v>
      </c>
      <c r="E392" s="12" t="s">
        <v>263</v>
      </c>
      <c r="F392" s="19" t="s">
        <v>187</v>
      </c>
      <c r="G392" s="15">
        <v>1</v>
      </c>
      <c r="H392" s="15">
        <f>합산자재!H50</f>
        <v>120</v>
      </c>
      <c r="I392" s="36">
        <f t="shared" si="112"/>
        <v>120</v>
      </c>
      <c r="J392" s="15">
        <v>1</v>
      </c>
      <c r="K392" s="15">
        <f>합산자재!I50</f>
        <v>0</v>
      </c>
      <c r="L392" s="36" t="str">
        <f t="shared" si="113"/>
        <v/>
      </c>
      <c r="M392" s="15">
        <f>합산자재!J50</f>
        <v>0</v>
      </c>
      <c r="N392" s="36" t="str">
        <f t="shared" si="114"/>
        <v/>
      </c>
      <c r="O392" s="15">
        <f t="shared" si="115"/>
        <v>120</v>
      </c>
      <c r="P392" s="15">
        <f t="shared" si="116"/>
        <v>120</v>
      </c>
      <c r="Q392" s="12"/>
    </row>
    <row r="393" spans="1:31" ht="23.25" customHeight="1">
      <c r="A393" s="13" t="s">
        <v>800</v>
      </c>
      <c r="B393" s="13" t="s">
        <v>1294</v>
      </c>
      <c r="C393" s="1" t="s">
        <v>443</v>
      </c>
      <c r="D393" s="12" t="s">
        <v>444</v>
      </c>
      <c r="E393" s="12" t="s">
        <v>445</v>
      </c>
      <c r="F393" s="19" t="s">
        <v>258</v>
      </c>
      <c r="G393" s="15">
        <v>2</v>
      </c>
      <c r="H393" s="15">
        <f>합산자재!H111</f>
        <v>29</v>
      </c>
      <c r="I393" s="36">
        <f t="shared" si="112"/>
        <v>58</v>
      </c>
      <c r="J393" s="15">
        <v>2</v>
      </c>
      <c r="K393" s="15">
        <f>합산자재!I111</f>
        <v>0</v>
      </c>
      <c r="L393" s="36" t="str">
        <f t="shared" si="113"/>
        <v/>
      </c>
      <c r="M393" s="15">
        <f>합산자재!J111</f>
        <v>0</v>
      </c>
      <c r="N393" s="36" t="str">
        <f t="shared" si="114"/>
        <v/>
      </c>
      <c r="O393" s="15">
        <f t="shared" si="115"/>
        <v>29</v>
      </c>
      <c r="P393" s="15">
        <f t="shared" si="116"/>
        <v>58</v>
      </c>
      <c r="Q393" s="12"/>
    </row>
    <row r="394" spans="1:31" ht="23.25" customHeight="1">
      <c r="A394" s="13" t="s">
        <v>801</v>
      </c>
      <c r="B394" s="13" t="s">
        <v>1294</v>
      </c>
      <c r="C394" s="1" t="s">
        <v>448</v>
      </c>
      <c r="D394" s="12" t="s">
        <v>449</v>
      </c>
      <c r="E394" s="12" t="s">
        <v>450</v>
      </c>
      <c r="F394" s="19" t="s">
        <v>258</v>
      </c>
      <c r="G394" s="15">
        <v>2</v>
      </c>
      <c r="H394" s="15">
        <f>합산자재!H112</f>
        <v>10</v>
      </c>
      <c r="I394" s="36">
        <f t="shared" si="112"/>
        <v>20</v>
      </c>
      <c r="J394" s="15">
        <v>2</v>
      </c>
      <c r="K394" s="15">
        <f>합산자재!I112</f>
        <v>0</v>
      </c>
      <c r="L394" s="36" t="str">
        <f t="shared" si="113"/>
        <v/>
      </c>
      <c r="M394" s="15">
        <f>합산자재!J112</f>
        <v>0</v>
      </c>
      <c r="N394" s="36" t="str">
        <f t="shared" si="114"/>
        <v/>
      </c>
      <c r="O394" s="15">
        <f t="shared" si="115"/>
        <v>10</v>
      </c>
      <c r="P394" s="15">
        <f t="shared" si="116"/>
        <v>20</v>
      </c>
      <c r="Q394" s="12"/>
    </row>
    <row r="395" spans="1:31" ht="23.25" customHeight="1">
      <c r="A395" s="13" t="s">
        <v>905</v>
      </c>
      <c r="B395" s="13" t="s">
        <v>1294</v>
      </c>
      <c r="C395" s="1" t="s">
        <v>670</v>
      </c>
      <c r="D395" s="12" t="s">
        <v>671</v>
      </c>
      <c r="E395" s="12" t="s">
        <v>672</v>
      </c>
      <c r="F395" s="19" t="s">
        <v>610</v>
      </c>
      <c r="G395" s="15">
        <f>일위노임!G181</f>
        <v>5.3999999999999999E-2</v>
      </c>
      <c r="H395" s="15">
        <f>합산자재!H210</f>
        <v>0</v>
      </c>
      <c r="I395" s="36" t="str">
        <f t="shared" si="112"/>
        <v/>
      </c>
      <c r="J395" s="15">
        <v>5.3999999999999999E-2</v>
      </c>
      <c r="K395" s="15">
        <f>합산자재!I210</f>
        <v>273676</v>
      </c>
      <c r="L395" s="36">
        <f t="shared" si="113"/>
        <v>14778.5</v>
      </c>
      <c r="M395" s="15">
        <f>합산자재!J210</f>
        <v>0</v>
      </c>
      <c r="N395" s="36" t="str">
        <f t="shared" si="114"/>
        <v/>
      </c>
      <c r="O395" s="15">
        <f t="shared" si="115"/>
        <v>273676</v>
      </c>
      <c r="P395" s="15">
        <f t="shared" si="116"/>
        <v>14778.5</v>
      </c>
      <c r="Q395" s="12"/>
      <c r="AE395" s="2">
        <f>L395</f>
        <v>14778.5</v>
      </c>
    </row>
    <row r="396" spans="1:31" ht="23.25" customHeight="1">
      <c r="A396" s="13" t="s">
        <v>1601</v>
      </c>
      <c r="B396" s="13" t="s">
        <v>1294</v>
      </c>
      <c r="C396" s="1" t="s">
        <v>1602</v>
      </c>
      <c r="D396" s="12" t="s">
        <v>1603</v>
      </c>
      <c r="E396" s="12" t="s">
        <v>1604</v>
      </c>
      <c r="F396" s="19" t="s">
        <v>567</v>
      </c>
      <c r="G396" s="15">
        <v>1</v>
      </c>
      <c r="H396" s="15">
        <f>IF(TRUNC((AD397+AC397)/$AE$3,1)*$AE$3-AD397 &lt;0, AC397, TRUNC((AD397+AC397)/$AE$3,1)*$AE$3-AD397)</f>
        <v>443.29999999999927</v>
      </c>
      <c r="I396" s="36">
        <f>H396</f>
        <v>443.29999999999927</v>
      </c>
      <c r="J396" s="15">
        <v>1</v>
      </c>
      <c r="K396" s="15"/>
      <c r="L396" s="36" t="str">
        <f t="shared" si="113"/>
        <v/>
      </c>
      <c r="M396" s="15"/>
      <c r="N396" s="36" t="str">
        <f t="shared" si="114"/>
        <v/>
      </c>
      <c r="O396" s="15">
        <f t="shared" si="115"/>
        <v>443.29999999999927</v>
      </c>
      <c r="P396" s="15">
        <f t="shared" si="116"/>
        <v>443.29999999999927</v>
      </c>
      <c r="Q396" s="12"/>
    </row>
    <row r="397" spans="1:31" ht="23.25" customHeight="1">
      <c r="B397" s="13" t="s">
        <v>1597</v>
      </c>
      <c r="D397" s="12" t="s">
        <v>1598</v>
      </c>
      <c r="E397" s="12"/>
      <c r="F397" s="19"/>
      <c r="G397" s="15"/>
      <c r="H397" s="15"/>
      <c r="I397" s="36">
        <f>TRUNC(SUM(I389:I396))</f>
        <v>2459</v>
      </c>
      <c r="J397" s="15"/>
      <c r="K397" s="15"/>
      <c r="L397" s="36">
        <f>TRUNC(SUM(L389:L396))</f>
        <v>14778</v>
      </c>
      <c r="M397" s="15"/>
      <c r="N397" s="36">
        <f>TRUNC(SUM(N389:N396))</f>
        <v>0</v>
      </c>
      <c r="O397" s="15" t="str">
        <f t="shared" si="115"/>
        <v/>
      </c>
      <c r="P397" s="15">
        <f t="shared" si="116"/>
        <v>17237</v>
      </c>
      <c r="Q397" s="12"/>
      <c r="AC397" s="2">
        <f>TRUNC(AE397*옵션!$B$36/100,1)</f>
        <v>443.3</v>
      </c>
      <c r="AD397" s="2">
        <f>TRUNC(SUM(L389:L395))</f>
        <v>14778</v>
      </c>
      <c r="AE397" s="2">
        <f>TRUNC(SUM(AE389:AE396))</f>
        <v>14778</v>
      </c>
    </row>
    <row r="398" spans="1:31" ht="23.25" customHeight="1">
      <c r="D398" s="12"/>
      <c r="E398" s="12"/>
      <c r="F398" s="19"/>
      <c r="G398" s="15"/>
      <c r="H398" s="15"/>
      <c r="I398" s="36"/>
      <c r="J398" s="15"/>
      <c r="K398" s="15"/>
      <c r="L398" s="36"/>
      <c r="M398" s="15"/>
      <c r="N398" s="36"/>
      <c r="O398" s="15"/>
      <c r="P398" s="15"/>
      <c r="Q398" s="12"/>
    </row>
    <row r="399" spans="1:31" ht="23.25" customHeight="1">
      <c r="A399" s="13" t="s">
        <v>1764</v>
      </c>
      <c r="B399" s="13" t="s">
        <v>1623</v>
      </c>
      <c r="C399" s="1" t="s">
        <v>1765</v>
      </c>
      <c r="D399" s="346" t="s">
        <v>1763</v>
      </c>
      <c r="E399" s="348"/>
      <c r="F399" s="19"/>
      <c r="G399" s="15"/>
      <c r="H399" s="15"/>
      <c r="I399" s="36"/>
      <c r="J399" s="15"/>
      <c r="K399" s="15"/>
      <c r="L399" s="36"/>
      <c r="M399" s="15"/>
      <c r="N399" s="36"/>
      <c r="O399" s="15"/>
      <c r="P399" s="15"/>
      <c r="Q399" s="12"/>
    </row>
    <row r="400" spans="1:31" ht="23.25" customHeight="1">
      <c r="A400" s="13" t="s">
        <v>736</v>
      </c>
      <c r="B400" s="13" t="s">
        <v>1298</v>
      </c>
      <c r="C400" s="1" t="s">
        <v>254</v>
      </c>
      <c r="D400" s="12" t="s">
        <v>207</v>
      </c>
      <c r="E400" s="12" t="s">
        <v>255</v>
      </c>
      <c r="F400" s="19" t="s">
        <v>187</v>
      </c>
      <c r="G400" s="15">
        <v>1</v>
      </c>
      <c r="H400" s="15">
        <f>합산자재!H47</f>
        <v>1284</v>
      </c>
      <c r="I400" s="36">
        <f t="shared" ref="I400:I405" si="117">IF(G400*H400&lt;&gt;0, TRUNC(G400*H400, 1), "")</f>
        <v>1284</v>
      </c>
      <c r="J400" s="15">
        <v>1</v>
      </c>
      <c r="K400" s="15">
        <f>합산자재!I47</f>
        <v>0</v>
      </c>
      <c r="L400" s="36" t="str">
        <f t="shared" ref="L400:L406" si="118">IF(G400*K400&lt;&gt;0, TRUNC(G400*K400, 1), "")</f>
        <v/>
      </c>
      <c r="M400" s="15">
        <f>합산자재!J47</f>
        <v>0</v>
      </c>
      <c r="N400" s="36" t="str">
        <f t="shared" ref="N400:N406" si="119">IF(G400*M400&lt;&gt;0, TRUNC(G400*M400, 1), "")</f>
        <v/>
      </c>
      <c r="O400" s="15">
        <f t="shared" ref="O400:O407" si="120">IF((H400+K400+M400)=0, "", (H400+K400+M400))</f>
        <v>1284</v>
      </c>
      <c r="P400" s="15">
        <f t="shared" ref="P400:P407" si="121">IF(SUM(I400,L400,N400)&lt;&gt;0,SUM(I400,L400,N400),"")</f>
        <v>1284</v>
      </c>
      <c r="Q400" s="12"/>
    </row>
    <row r="401" spans="1:31" ht="23.25" customHeight="1">
      <c r="A401" s="13" t="s">
        <v>740</v>
      </c>
      <c r="B401" s="13" t="s">
        <v>1298</v>
      </c>
      <c r="C401" s="1" t="s">
        <v>265</v>
      </c>
      <c r="D401" s="12" t="s">
        <v>266</v>
      </c>
      <c r="E401" s="12" t="s">
        <v>267</v>
      </c>
      <c r="F401" s="19" t="s">
        <v>187</v>
      </c>
      <c r="G401" s="15">
        <v>1</v>
      </c>
      <c r="H401" s="15">
        <f>합산자재!H51</f>
        <v>1226</v>
      </c>
      <c r="I401" s="36">
        <f t="shared" si="117"/>
        <v>1226</v>
      </c>
      <c r="J401" s="15">
        <v>1</v>
      </c>
      <c r="K401" s="15">
        <f>합산자재!I51</f>
        <v>0</v>
      </c>
      <c r="L401" s="36" t="str">
        <f t="shared" si="118"/>
        <v/>
      </c>
      <c r="M401" s="15">
        <f>합산자재!J51</f>
        <v>0</v>
      </c>
      <c r="N401" s="36" t="str">
        <f t="shared" si="119"/>
        <v/>
      </c>
      <c r="O401" s="15">
        <f t="shared" si="120"/>
        <v>1226</v>
      </c>
      <c r="P401" s="15">
        <f t="shared" si="121"/>
        <v>1226</v>
      </c>
      <c r="Q401" s="12"/>
    </row>
    <row r="402" spans="1:31" ht="23.25" customHeight="1">
      <c r="A402" s="13" t="s">
        <v>739</v>
      </c>
      <c r="B402" s="13" t="s">
        <v>1298</v>
      </c>
      <c r="C402" s="1" t="s">
        <v>261</v>
      </c>
      <c r="D402" s="12" t="s">
        <v>262</v>
      </c>
      <c r="E402" s="12" t="s">
        <v>263</v>
      </c>
      <c r="F402" s="19" t="s">
        <v>187</v>
      </c>
      <c r="G402" s="15">
        <v>1</v>
      </c>
      <c r="H402" s="15">
        <f>합산자재!H50</f>
        <v>120</v>
      </c>
      <c r="I402" s="36">
        <f t="shared" si="117"/>
        <v>120</v>
      </c>
      <c r="J402" s="15">
        <v>1</v>
      </c>
      <c r="K402" s="15">
        <f>합산자재!I50</f>
        <v>0</v>
      </c>
      <c r="L402" s="36" t="str">
        <f t="shared" si="118"/>
        <v/>
      </c>
      <c r="M402" s="15">
        <f>합산자재!J50</f>
        <v>0</v>
      </c>
      <c r="N402" s="36" t="str">
        <f t="shared" si="119"/>
        <v/>
      </c>
      <c r="O402" s="15">
        <f t="shared" si="120"/>
        <v>120</v>
      </c>
      <c r="P402" s="15">
        <f t="shared" si="121"/>
        <v>120</v>
      </c>
      <c r="Q402" s="12"/>
    </row>
    <row r="403" spans="1:31" ht="23.25" customHeight="1">
      <c r="A403" s="13" t="s">
        <v>800</v>
      </c>
      <c r="B403" s="13" t="s">
        <v>1298</v>
      </c>
      <c r="C403" s="1" t="s">
        <v>443</v>
      </c>
      <c r="D403" s="12" t="s">
        <v>444</v>
      </c>
      <c r="E403" s="12" t="s">
        <v>445</v>
      </c>
      <c r="F403" s="19" t="s">
        <v>258</v>
      </c>
      <c r="G403" s="15">
        <v>2</v>
      </c>
      <c r="H403" s="15">
        <f>합산자재!H111</f>
        <v>29</v>
      </c>
      <c r="I403" s="36">
        <f t="shared" si="117"/>
        <v>58</v>
      </c>
      <c r="J403" s="15">
        <v>2</v>
      </c>
      <c r="K403" s="15">
        <f>합산자재!I111</f>
        <v>0</v>
      </c>
      <c r="L403" s="36" t="str">
        <f t="shared" si="118"/>
        <v/>
      </c>
      <c r="M403" s="15">
        <f>합산자재!J111</f>
        <v>0</v>
      </c>
      <c r="N403" s="36" t="str">
        <f t="shared" si="119"/>
        <v/>
      </c>
      <c r="O403" s="15">
        <f t="shared" si="120"/>
        <v>29</v>
      </c>
      <c r="P403" s="15">
        <f t="shared" si="121"/>
        <v>58</v>
      </c>
      <c r="Q403" s="12"/>
    </row>
    <row r="404" spans="1:31" ht="23.25" customHeight="1">
      <c r="A404" s="13" t="s">
        <v>801</v>
      </c>
      <c r="B404" s="13" t="s">
        <v>1298</v>
      </c>
      <c r="C404" s="1" t="s">
        <v>448</v>
      </c>
      <c r="D404" s="12" t="s">
        <v>449</v>
      </c>
      <c r="E404" s="12" t="s">
        <v>450</v>
      </c>
      <c r="F404" s="19" t="s">
        <v>258</v>
      </c>
      <c r="G404" s="15">
        <v>2</v>
      </c>
      <c r="H404" s="15">
        <f>합산자재!H112</f>
        <v>10</v>
      </c>
      <c r="I404" s="36">
        <f t="shared" si="117"/>
        <v>20</v>
      </c>
      <c r="J404" s="15">
        <v>2</v>
      </c>
      <c r="K404" s="15">
        <f>합산자재!I112</f>
        <v>0</v>
      </c>
      <c r="L404" s="36" t="str">
        <f t="shared" si="118"/>
        <v/>
      </c>
      <c r="M404" s="15">
        <f>합산자재!J112</f>
        <v>0</v>
      </c>
      <c r="N404" s="36" t="str">
        <f t="shared" si="119"/>
        <v/>
      </c>
      <c r="O404" s="15">
        <f t="shared" si="120"/>
        <v>10</v>
      </c>
      <c r="P404" s="15">
        <f t="shared" si="121"/>
        <v>20</v>
      </c>
      <c r="Q404" s="12"/>
    </row>
    <row r="405" spans="1:31" ht="23.25" customHeight="1">
      <c r="A405" s="13" t="s">
        <v>905</v>
      </c>
      <c r="B405" s="13" t="s">
        <v>1298</v>
      </c>
      <c r="C405" s="1" t="s">
        <v>670</v>
      </c>
      <c r="D405" s="12" t="s">
        <v>671</v>
      </c>
      <c r="E405" s="12" t="s">
        <v>672</v>
      </c>
      <c r="F405" s="19" t="s">
        <v>610</v>
      </c>
      <c r="G405" s="15">
        <f>일위노임!G184</f>
        <v>5.3999999999999999E-2</v>
      </c>
      <c r="H405" s="15">
        <f>합산자재!H210</f>
        <v>0</v>
      </c>
      <c r="I405" s="36" t="str">
        <f t="shared" si="117"/>
        <v/>
      </c>
      <c r="J405" s="15">
        <v>5.3999999999999999E-2</v>
      </c>
      <c r="K405" s="15">
        <f>합산자재!I210</f>
        <v>273676</v>
      </c>
      <c r="L405" s="36">
        <f t="shared" si="118"/>
        <v>14778.5</v>
      </c>
      <c r="M405" s="15">
        <f>합산자재!J210</f>
        <v>0</v>
      </c>
      <c r="N405" s="36" t="str">
        <f t="shared" si="119"/>
        <v/>
      </c>
      <c r="O405" s="15">
        <f t="shared" si="120"/>
        <v>273676</v>
      </c>
      <c r="P405" s="15">
        <f t="shared" si="121"/>
        <v>14778.5</v>
      </c>
      <c r="Q405" s="12"/>
      <c r="AE405" s="2">
        <f>L405</f>
        <v>14778.5</v>
      </c>
    </row>
    <row r="406" spans="1:31" ht="23.25" customHeight="1">
      <c r="A406" s="13" t="s">
        <v>1601</v>
      </c>
      <c r="B406" s="13" t="s">
        <v>1298</v>
      </c>
      <c r="C406" s="1" t="s">
        <v>1602</v>
      </c>
      <c r="D406" s="12" t="s">
        <v>1603</v>
      </c>
      <c r="E406" s="12" t="s">
        <v>1604</v>
      </c>
      <c r="F406" s="19" t="s">
        <v>567</v>
      </c>
      <c r="G406" s="15">
        <v>1</v>
      </c>
      <c r="H406" s="15">
        <f>IF(TRUNC((AD407+AC407)/$AE$3,1)*$AE$3-AD407 &lt;0, AC407, TRUNC((AD407+AC407)/$AE$3,1)*$AE$3-AD407)</f>
        <v>443.29999999999927</v>
      </c>
      <c r="I406" s="36">
        <f>H406</f>
        <v>443.29999999999927</v>
      </c>
      <c r="J406" s="15">
        <v>1</v>
      </c>
      <c r="K406" s="15"/>
      <c r="L406" s="36" t="str">
        <f t="shared" si="118"/>
        <v/>
      </c>
      <c r="M406" s="15"/>
      <c r="N406" s="36" t="str">
        <f t="shared" si="119"/>
        <v/>
      </c>
      <c r="O406" s="15">
        <f t="shared" si="120"/>
        <v>443.29999999999927</v>
      </c>
      <c r="P406" s="15">
        <f t="shared" si="121"/>
        <v>443.29999999999927</v>
      </c>
      <c r="Q406" s="12"/>
    </row>
    <row r="407" spans="1:31" ht="23.25" customHeight="1">
      <c r="B407" s="13" t="s">
        <v>1597</v>
      </c>
      <c r="D407" s="12" t="s">
        <v>1598</v>
      </c>
      <c r="E407" s="12"/>
      <c r="F407" s="19"/>
      <c r="G407" s="15"/>
      <c r="H407" s="15"/>
      <c r="I407" s="36">
        <f>TRUNC(SUM(I399:I406))</f>
        <v>3151</v>
      </c>
      <c r="J407" s="15"/>
      <c r="K407" s="15"/>
      <c r="L407" s="36">
        <f>TRUNC(SUM(L399:L406))</f>
        <v>14778</v>
      </c>
      <c r="M407" s="15"/>
      <c r="N407" s="36">
        <f>TRUNC(SUM(N399:N406))</f>
        <v>0</v>
      </c>
      <c r="O407" s="15" t="str">
        <f t="shared" si="120"/>
        <v/>
      </c>
      <c r="P407" s="15">
        <f t="shared" si="121"/>
        <v>17929</v>
      </c>
      <c r="Q407" s="12"/>
      <c r="AC407" s="2">
        <f>TRUNC(AE407*옵션!$B$36/100,1)</f>
        <v>443.3</v>
      </c>
      <c r="AD407" s="2">
        <f>TRUNC(SUM(L399:L405))</f>
        <v>14778</v>
      </c>
      <c r="AE407" s="2">
        <f>TRUNC(SUM(AE399:AE406))</f>
        <v>14778</v>
      </c>
    </row>
    <row r="408" spans="1:31" ht="23.25" customHeight="1">
      <c r="D408" s="12"/>
      <c r="E408" s="12"/>
      <c r="F408" s="19"/>
      <c r="G408" s="15"/>
      <c r="H408" s="15"/>
      <c r="I408" s="36"/>
      <c r="J408" s="15"/>
      <c r="K408" s="15"/>
      <c r="L408" s="36"/>
      <c r="M408" s="15"/>
      <c r="N408" s="36"/>
      <c r="O408" s="15"/>
      <c r="P408" s="15"/>
      <c r="Q408" s="12"/>
    </row>
    <row r="409" spans="1:31" ht="23.25" customHeight="1">
      <c r="A409" s="13" t="s">
        <v>1767</v>
      </c>
      <c r="B409" s="13" t="s">
        <v>1623</v>
      </c>
      <c r="C409" s="1" t="s">
        <v>1768</v>
      </c>
      <c r="D409" s="346" t="s">
        <v>1766</v>
      </c>
      <c r="E409" s="348"/>
      <c r="F409" s="19"/>
      <c r="G409" s="15"/>
      <c r="H409" s="15"/>
      <c r="I409" s="36"/>
      <c r="J409" s="15"/>
      <c r="K409" s="15"/>
      <c r="L409" s="36"/>
      <c r="M409" s="15"/>
      <c r="N409" s="36"/>
      <c r="O409" s="15"/>
      <c r="P409" s="15"/>
      <c r="Q409" s="12"/>
    </row>
    <row r="410" spans="1:31" ht="23.25" customHeight="1">
      <c r="A410" s="13" t="s">
        <v>719</v>
      </c>
      <c r="B410" s="13" t="s">
        <v>1302</v>
      </c>
      <c r="C410" s="1" t="s">
        <v>210</v>
      </c>
      <c r="D410" s="12" t="s">
        <v>211</v>
      </c>
      <c r="E410" s="12" t="s">
        <v>212</v>
      </c>
      <c r="F410" s="19" t="s">
        <v>187</v>
      </c>
      <c r="G410" s="15">
        <v>1</v>
      </c>
      <c r="H410" s="15">
        <f>합산자재!H30</f>
        <v>626</v>
      </c>
      <c r="I410" s="36">
        <f>IF(G410*H410&lt;&gt;0, TRUNC(G410*H410, 1), "")</f>
        <v>626</v>
      </c>
      <c r="J410" s="15">
        <v>1</v>
      </c>
      <c r="K410" s="15">
        <f>합산자재!I30</f>
        <v>0</v>
      </c>
      <c r="L410" s="36" t="str">
        <f>IF(G410*K410&lt;&gt;0, TRUNC(G410*K410, 1), "")</f>
        <v/>
      </c>
      <c r="M410" s="15">
        <f>합산자재!J30</f>
        <v>0</v>
      </c>
      <c r="N410" s="36" t="str">
        <f>IF(G410*M410&lt;&gt;0, TRUNC(G410*M410, 1), "")</f>
        <v/>
      </c>
      <c r="O410" s="15">
        <f>IF((H410+K410+M410)=0, "", (H410+K410+M410))</f>
        <v>626</v>
      </c>
      <c r="P410" s="15">
        <f>IF(SUM(I410,L410,N410)&lt;&gt;0,SUM(I410,L410,N410),"")</f>
        <v>626</v>
      </c>
      <c r="Q410" s="12"/>
    </row>
    <row r="411" spans="1:31" ht="23.25" customHeight="1">
      <c r="A411" s="13" t="s">
        <v>905</v>
      </c>
      <c r="B411" s="13" t="s">
        <v>1302</v>
      </c>
      <c r="C411" s="1" t="s">
        <v>670</v>
      </c>
      <c r="D411" s="12" t="s">
        <v>671</v>
      </c>
      <c r="E411" s="12" t="s">
        <v>672</v>
      </c>
      <c r="F411" s="19" t="s">
        <v>610</v>
      </c>
      <c r="G411" s="15">
        <f>일위노임!G187</f>
        <v>0.12</v>
      </c>
      <c r="H411" s="15">
        <f>합산자재!H210</f>
        <v>0</v>
      </c>
      <c r="I411" s="36" t="str">
        <f>IF(G411*H411&lt;&gt;0, TRUNC(G411*H411, 1), "")</f>
        <v/>
      </c>
      <c r="J411" s="15">
        <v>0.12</v>
      </c>
      <c r="K411" s="15">
        <f>합산자재!I210</f>
        <v>273676</v>
      </c>
      <c r="L411" s="36">
        <f>IF(G411*K411&lt;&gt;0, TRUNC(G411*K411, 1), "")</f>
        <v>32841.1</v>
      </c>
      <c r="M411" s="15">
        <f>합산자재!J210</f>
        <v>0</v>
      </c>
      <c r="N411" s="36" t="str">
        <f>IF(G411*M411&lt;&gt;0, TRUNC(G411*M411, 1), "")</f>
        <v/>
      </c>
      <c r="O411" s="15">
        <f>IF((H411+K411+M411)=0, "", (H411+K411+M411))</f>
        <v>273676</v>
      </c>
      <c r="P411" s="15">
        <f>IF(SUM(I411,L411,N411)&lt;&gt;0,SUM(I411,L411,N411),"")</f>
        <v>32841.1</v>
      </c>
      <c r="Q411" s="12"/>
      <c r="AE411" s="2">
        <f>L411</f>
        <v>32841.1</v>
      </c>
    </row>
    <row r="412" spans="1:31" ht="23.25" customHeight="1">
      <c r="A412" s="13" t="s">
        <v>1601</v>
      </c>
      <c r="B412" s="13" t="s">
        <v>1302</v>
      </c>
      <c r="C412" s="1" t="s">
        <v>1602</v>
      </c>
      <c r="D412" s="12" t="s">
        <v>1603</v>
      </c>
      <c r="E412" s="12" t="s">
        <v>1604</v>
      </c>
      <c r="F412" s="19" t="s">
        <v>567</v>
      </c>
      <c r="G412" s="15">
        <v>1</v>
      </c>
      <c r="H412" s="15">
        <f>IF(TRUNC((AD413+AC413)/$AE$3,1)*$AE$3-AD413 &lt;0, AC413, TRUNC((AD413+AC413)/$AE$3,1)*$AE$3-AD413)</f>
        <v>985.19999999999709</v>
      </c>
      <c r="I412" s="36">
        <f>H412</f>
        <v>985.19999999999709</v>
      </c>
      <c r="J412" s="15">
        <v>1</v>
      </c>
      <c r="K412" s="15"/>
      <c r="L412" s="36" t="str">
        <f>IF(G412*K412&lt;&gt;0, TRUNC(G412*K412, 1), "")</f>
        <v/>
      </c>
      <c r="M412" s="15"/>
      <c r="N412" s="36" t="str">
        <f>IF(G412*M412&lt;&gt;0, TRUNC(G412*M412, 1), "")</f>
        <v/>
      </c>
      <c r="O412" s="15">
        <f>IF((H412+K412+M412)=0, "", (H412+K412+M412))</f>
        <v>985.19999999999709</v>
      </c>
      <c r="P412" s="15">
        <f>IF(SUM(I412,L412,N412)&lt;&gt;0,SUM(I412,L412,N412),"")</f>
        <v>985.19999999999709</v>
      </c>
      <c r="Q412" s="12"/>
    </row>
    <row r="413" spans="1:31" ht="23.25" customHeight="1">
      <c r="B413" s="13" t="s">
        <v>1597</v>
      </c>
      <c r="D413" s="12" t="s">
        <v>1598</v>
      </c>
      <c r="E413" s="12"/>
      <c r="F413" s="19"/>
      <c r="G413" s="15"/>
      <c r="H413" s="15"/>
      <c r="I413" s="36">
        <f>TRUNC(SUM(I409:I412))</f>
        <v>1611</v>
      </c>
      <c r="J413" s="15"/>
      <c r="K413" s="15"/>
      <c r="L413" s="36">
        <f>TRUNC(SUM(L409:L412))</f>
        <v>32841</v>
      </c>
      <c r="M413" s="15"/>
      <c r="N413" s="36">
        <f>TRUNC(SUM(N409:N412))</f>
        <v>0</v>
      </c>
      <c r="O413" s="15" t="str">
        <f>IF((H413+K413+M413)=0, "", (H413+K413+M413))</f>
        <v/>
      </c>
      <c r="P413" s="15">
        <f>IF(SUM(I413,L413,N413)&lt;&gt;0,SUM(I413,L413,N413),"")</f>
        <v>34452</v>
      </c>
      <c r="Q413" s="12"/>
      <c r="AC413" s="2">
        <f>TRUNC(AE413*옵션!$B$36/100,1)</f>
        <v>985.2</v>
      </c>
      <c r="AD413" s="2">
        <f>TRUNC(SUM(L409:L411))</f>
        <v>32841</v>
      </c>
      <c r="AE413" s="2">
        <f>TRUNC(SUM(AE409:AE412))</f>
        <v>32841</v>
      </c>
    </row>
    <row r="414" spans="1:31" ht="23.25" customHeight="1">
      <c r="D414" s="12"/>
      <c r="E414" s="12"/>
      <c r="F414" s="19"/>
      <c r="G414" s="15"/>
      <c r="H414" s="15"/>
      <c r="I414" s="36"/>
      <c r="J414" s="15"/>
      <c r="K414" s="15"/>
      <c r="L414" s="36"/>
      <c r="M414" s="15"/>
      <c r="N414" s="36"/>
      <c r="O414" s="15"/>
      <c r="P414" s="15"/>
      <c r="Q414" s="12"/>
    </row>
    <row r="415" spans="1:31" ht="23.25" customHeight="1">
      <c r="A415" s="13" t="s">
        <v>1770</v>
      </c>
      <c r="B415" s="13" t="s">
        <v>1623</v>
      </c>
      <c r="C415" s="1" t="s">
        <v>1771</v>
      </c>
      <c r="D415" s="346" t="s">
        <v>1769</v>
      </c>
      <c r="E415" s="348"/>
      <c r="F415" s="19"/>
      <c r="G415" s="15"/>
      <c r="H415" s="15"/>
      <c r="I415" s="36"/>
      <c r="J415" s="15"/>
      <c r="K415" s="15"/>
      <c r="L415" s="36"/>
      <c r="M415" s="15"/>
      <c r="N415" s="36"/>
      <c r="O415" s="15"/>
      <c r="P415" s="15"/>
      <c r="Q415" s="12"/>
    </row>
    <row r="416" spans="1:31" ht="23.25" customHeight="1">
      <c r="A416" s="13" t="s">
        <v>720</v>
      </c>
      <c r="B416" s="13" t="s">
        <v>1305</v>
      </c>
      <c r="C416" s="1" t="s">
        <v>216</v>
      </c>
      <c r="D416" s="12" t="s">
        <v>211</v>
      </c>
      <c r="E416" s="12" t="s">
        <v>217</v>
      </c>
      <c r="F416" s="19" t="s">
        <v>187</v>
      </c>
      <c r="G416" s="15">
        <v>1</v>
      </c>
      <c r="H416" s="15">
        <f>합산자재!H31</f>
        <v>920</v>
      </c>
      <c r="I416" s="36">
        <f>IF(G416*H416&lt;&gt;0, TRUNC(G416*H416, 1), "")</f>
        <v>920</v>
      </c>
      <c r="J416" s="15">
        <v>1</v>
      </c>
      <c r="K416" s="15">
        <f>합산자재!I31</f>
        <v>0</v>
      </c>
      <c r="L416" s="36" t="str">
        <f>IF(G416*K416&lt;&gt;0, TRUNC(G416*K416, 1), "")</f>
        <v/>
      </c>
      <c r="M416" s="15">
        <f>합산자재!J31</f>
        <v>0</v>
      </c>
      <c r="N416" s="36" t="str">
        <f>IF(G416*M416&lt;&gt;0, TRUNC(G416*M416, 1), "")</f>
        <v/>
      </c>
      <c r="O416" s="15">
        <f>IF((H416+K416+M416)=0, "", (H416+K416+M416))</f>
        <v>920</v>
      </c>
      <c r="P416" s="15">
        <f>IF(SUM(I416,L416,N416)&lt;&gt;0,SUM(I416,L416,N416),"")</f>
        <v>920</v>
      </c>
      <c r="Q416" s="12"/>
    </row>
    <row r="417" spans="1:31" ht="23.25" customHeight="1">
      <c r="A417" s="13" t="s">
        <v>905</v>
      </c>
      <c r="B417" s="13" t="s">
        <v>1305</v>
      </c>
      <c r="C417" s="1" t="s">
        <v>670</v>
      </c>
      <c r="D417" s="12" t="s">
        <v>671</v>
      </c>
      <c r="E417" s="12" t="s">
        <v>672</v>
      </c>
      <c r="F417" s="19" t="s">
        <v>610</v>
      </c>
      <c r="G417" s="15">
        <f>일위노임!G190</f>
        <v>0.12</v>
      </c>
      <c r="H417" s="15">
        <f>합산자재!H210</f>
        <v>0</v>
      </c>
      <c r="I417" s="36" t="str">
        <f>IF(G417*H417&lt;&gt;0, TRUNC(G417*H417, 1), "")</f>
        <v/>
      </c>
      <c r="J417" s="15">
        <v>0.12</v>
      </c>
      <c r="K417" s="15">
        <f>합산자재!I210</f>
        <v>273676</v>
      </c>
      <c r="L417" s="36">
        <f>IF(G417*K417&lt;&gt;0, TRUNC(G417*K417, 1), "")</f>
        <v>32841.1</v>
      </c>
      <c r="M417" s="15">
        <f>합산자재!J210</f>
        <v>0</v>
      </c>
      <c r="N417" s="36" t="str">
        <f>IF(G417*M417&lt;&gt;0, TRUNC(G417*M417, 1), "")</f>
        <v/>
      </c>
      <c r="O417" s="15">
        <f>IF((H417+K417+M417)=0, "", (H417+K417+M417))</f>
        <v>273676</v>
      </c>
      <c r="P417" s="15">
        <f>IF(SUM(I417,L417,N417)&lt;&gt;0,SUM(I417,L417,N417),"")</f>
        <v>32841.1</v>
      </c>
      <c r="Q417" s="12"/>
      <c r="AE417" s="2">
        <f>L417</f>
        <v>32841.1</v>
      </c>
    </row>
    <row r="418" spans="1:31" ht="23.25" customHeight="1">
      <c r="A418" s="13" t="s">
        <v>1601</v>
      </c>
      <c r="B418" s="13" t="s">
        <v>1305</v>
      </c>
      <c r="C418" s="1" t="s">
        <v>1602</v>
      </c>
      <c r="D418" s="12" t="s">
        <v>1603</v>
      </c>
      <c r="E418" s="12" t="s">
        <v>1604</v>
      </c>
      <c r="F418" s="19" t="s">
        <v>567</v>
      </c>
      <c r="G418" s="15">
        <v>1</v>
      </c>
      <c r="H418" s="15">
        <f>IF(TRUNC((AD419+AC419)/$AE$3,1)*$AE$3-AD419 &lt;0, AC419, TRUNC((AD419+AC419)/$AE$3,1)*$AE$3-AD419)</f>
        <v>985.19999999999709</v>
      </c>
      <c r="I418" s="36">
        <f>H418</f>
        <v>985.19999999999709</v>
      </c>
      <c r="J418" s="15">
        <v>1</v>
      </c>
      <c r="K418" s="15"/>
      <c r="L418" s="36" t="str">
        <f>IF(G418*K418&lt;&gt;0, TRUNC(G418*K418, 1), "")</f>
        <v/>
      </c>
      <c r="M418" s="15"/>
      <c r="N418" s="36" t="str">
        <f>IF(G418*M418&lt;&gt;0, TRUNC(G418*M418, 1), "")</f>
        <v/>
      </c>
      <c r="O418" s="15">
        <f>IF((H418+K418+M418)=0, "", (H418+K418+M418))</f>
        <v>985.19999999999709</v>
      </c>
      <c r="P418" s="15">
        <f>IF(SUM(I418,L418,N418)&lt;&gt;0,SUM(I418,L418,N418),"")</f>
        <v>985.19999999999709</v>
      </c>
      <c r="Q418" s="12"/>
    </row>
    <row r="419" spans="1:31" ht="23.25" customHeight="1">
      <c r="B419" s="13" t="s">
        <v>1597</v>
      </c>
      <c r="D419" s="12" t="s">
        <v>1598</v>
      </c>
      <c r="E419" s="12"/>
      <c r="F419" s="19"/>
      <c r="G419" s="15"/>
      <c r="H419" s="15"/>
      <c r="I419" s="36">
        <f>TRUNC(SUM(I415:I418))</f>
        <v>1905</v>
      </c>
      <c r="J419" s="15"/>
      <c r="K419" s="15"/>
      <c r="L419" s="36">
        <f>TRUNC(SUM(L415:L418))</f>
        <v>32841</v>
      </c>
      <c r="M419" s="15"/>
      <c r="N419" s="36">
        <f>TRUNC(SUM(N415:N418))</f>
        <v>0</v>
      </c>
      <c r="O419" s="15" t="str">
        <f>IF((H419+K419+M419)=0, "", (H419+K419+M419))</f>
        <v/>
      </c>
      <c r="P419" s="15">
        <f>IF(SUM(I419,L419,N419)&lt;&gt;0,SUM(I419,L419,N419),"")</f>
        <v>34746</v>
      </c>
      <c r="Q419" s="12"/>
      <c r="AC419" s="2">
        <f>TRUNC(AE419*옵션!$B$36/100,1)</f>
        <v>985.2</v>
      </c>
      <c r="AD419" s="2">
        <f>TRUNC(SUM(L415:L417))</f>
        <v>32841</v>
      </c>
      <c r="AE419" s="2">
        <f>TRUNC(SUM(AE415:AE418))</f>
        <v>32841</v>
      </c>
    </row>
    <row r="420" spans="1:31" ht="23.25" customHeight="1">
      <c r="D420" s="12"/>
      <c r="E420" s="12"/>
      <c r="F420" s="19"/>
      <c r="G420" s="15"/>
      <c r="H420" s="15"/>
      <c r="I420" s="36"/>
      <c r="J420" s="15"/>
      <c r="K420" s="15"/>
      <c r="L420" s="36"/>
      <c r="M420" s="15"/>
      <c r="N420" s="36"/>
      <c r="O420" s="15"/>
      <c r="P420" s="15"/>
      <c r="Q420" s="12"/>
    </row>
    <row r="421" spans="1:31" ht="23.25" customHeight="1">
      <c r="A421" s="13" t="s">
        <v>1773</v>
      </c>
      <c r="B421" s="13" t="s">
        <v>1623</v>
      </c>
      <c r="C421" s="1" t="s">
        <v>1774</v>
      </c>
      <c r="D421" s="346" t="s">
        <v>1772</v>
      </c>
      <c r="E421" s="348"/>
      <c r="F421" s="19"/>
      <c r="G421" s="15"/>
      <c r="H421" s="15"/>
      <c r="I421" s="36"/>
      <c r="J421" s="15"/>
      <c r="K421" s="15"/>
      <c r="L421" s="36"/>
      <c r="M421" s="15"/>
      <c r="N421" s="36"/>
      <c r="O421" s="15"/>
      <c r="P421" s="15"/>
      <c r="Q421" s="12"/>
    </row>
    <row r="422" spans="1:31" ht="23.25" customHeight="1">
      <c r="A422" s="13" t="s">
        <v>721</v>
      </c>
      <c r="B422" s="13" t="s">
        <v>1308</v>
      </c>
      <c r="C422" s="1" t="s">
        <v>218</v>
      </c>
      <c r="D422" s="12" t="s">
        <v>211</v>
      </c>
      <c r="E422" s="12" t="s">
        <v>219</v>
      </c>
      <c r="F422" s="19" t="s">
        <v>187</v>
      </c>
      <c r="G422" s="15">
        <v>1</v>
      </c>
      <c r="H422" s="15">
        <f>합산자재!H32</f>
        <v>920</v>
      </c>
      <c r="I422" s="36">
        <f>IF(G422*H422&lt;&gt;0, TRUNC(G422*H422, 1), "")</f>
        <v>920</v>
      </c>
      <c r="J422" s="15">
        <v>1</v>
      </c>
      <c r="K422" s="15">
        <f>합산자재!I32</f>
        <v>0</v>
      </c>
      <c r="L422" s="36" t="str">
        <f>IF(G422*K422&lt;&gt;0, TRUNC(G422*K422, 1), "")</f>
        <v/>
      </c>
      <c r="M422" s="15">
        <f>합산자재!J32</f>
        <v>0</v>
      </c>
      <c r="N422" s="36" t="str">
        <f>IF(G422*M422&lt;&gt;0, TRUNC(G422*M422, 1), "")</f>
        <v/>
      </c>
      <c r="O422" s="15">
        <f>IF((H422+K422+M422)=0, "", (H422+K422+M422))</f>
        <v>920</v>
      </c>
      <c r="P422" s="15">
        <f>IF(SUM(I422,L422,N422)&lt;&gt;0,SUM(I422,L422,N422),"")</f>
        <v>920</v>
      </c>
      <c r="Q422" s="12"/>
    </row>
    <row r="423" spans="1:31" ht="23.25" customHeight="1">
      <c r="A423" s="13" t="s">
        <v>905</v>
      </c>
      <c r="B423" s="13" t="s">
        <v>1308</v>
      </c>
      <c r="C423" s="1" t="s">
        <v>670</v>
      </c>
      <c r="D423" s="12" t="s">
        <v>671</v>
      </c>
      <c r="E423" s="12" t="s">
        <v>672</v>
      </c>
      <c r="F423" s="19" t="s">
        <v>610</v>
      </c>
      <c r="G423" s="15">
        <f>일위노임!G193</f>
        <v>0.2</v>
      </c>
      <c r="H423" s="15">
        <f>합산자재!H210</f>
        <v>0</v>
      </c>
      <c r="I423" s="36" t="str">
        <f>IF(G423*H423&lt;&gt;0, TRUNC(G423*H423, 1), "")</f>
        <v/>
      </c>
      <c r="J423" s="15">
        <v>0.2</v>
      </c>
      <c r="K423" s="15">
        <f>합산자재!I210</f>
        <v>273676</v>
      </c>
      <c r="L423" s="36">
        <f>IF(G423*K423&lt;&gt;0, TRUNC(G423*K423, 1), "")</f>
        <v>54735.199999999997</v>
      </c>
      <c r="M423" s="15">
        <f>합산자재!J210</f>
        <v>0</v>
      </c>
      <c r="N423" s="36" t="str">
        <f>IF(G423*M423&lt;&gt;0, TRUNC(G423*M423, 1), "")</f>
        <v/>
      </c>
      <c r="O423" s="15">
        <f>IF((H423+K423+M423)=0, "", (H423+K423+M423))</f>
        <v>273676</v>
      </c>
      <c r="P423" s="15">
        <f>IF(SUM(I423,L423,N423)&lt;&gt;0,SUM(I423,L423,N423),"")</f>
        <v>54735.199999999997</v>
      </c>
      <c r="Q423" s="12"/>
      <c r="AE423" s="2">
        <f>L423</f>
        <v>54735.199999999997</v>
      </c>
    </row>
    <row r="424" spans="1:31" ht="23.25" customHeight="1">
      <c r="A424" s="13" t="s">
        <v>1601</v>
      </c>
      <c r="B424" s="13" t="s">
        <v>1308</v>
      </c>
      <c r="C424" s="1" t="s">
        <v>1602</v>
      </c>
      <c r="D424" s="12" t="s">
        <v>1603</v>
      </c>
      <c r="E424" s="12" t="s">
        <v>1604</v>
      </c>
      <c r="F424" s="19" t="s">
        <v>567</v>
      </c>
      <c r="G424" s="15">
        <v>1</v>
      </c>
      <c r="H424" s="15">
        <f>IF(TRUNC((AD425+AC425)/$AE$3,1)*$AE$3-AD425 &lt;0, AC425, TRUNC((AD425+AC425)/$AE$3,1)*$AE$3-AD425)</f>
        <v>1642</v>
      </c>
      <c r="I424" s="36">
        <f>H424</f>
        <v>1642</v>
      </c>
      <c r="J424" s="15">
        <v>1</v>
      </c>
      <c r="K424" s="15"/>
      <c r="L424" s="36" t="str">
        <f>IF(G424*K424&lt;&gt;0, TRUNC(G424*K424, 1), "")</f>
        <v/>
      </c>
      <c r="M424" s="15"/>
      <c r="N424" s="36" t="str">
        <f>IF(G424*M424&lt;&gt;0, TRUNC(G424*M424, 1), "")</f>
        <v/>
      </c>
      <c r="O424" s="15">
        <f>IF((H424+K424+M424)=0, "", (H424+K424+M424))</f>
        <v>1642</v>
      </c>
      <c r="P424" s="15">
        <f>IF(SUM(I424,L424,N424)&lt;&gt;0,SUM(I424,L424,N424),"")</f>
        <v>1642</v>
      </c>
      <c r="Q424" s="12"/>
    </row>
    <row r="425" spans="1:31" ht="23.25" customHeight="1">
      <c r="B425" s="13" t="s">
        <v>1597</v>
      </c>
      <c r="D425" s="12" t="s">
        <v>1598</v>
      </c>
      <c r="E425" s="12"/>
      <c r="F425" s="19"/>
      <c r="G425" s="15"/>
      <c r="H425" s="15"/>
      <c r="I425" s="36">
        <f>TRUNC(SUM(I421:I424))</f>
        <v>2562</v>
      </c>
      <c r="J425" s="15"/>
      <c r="K425" s="15"/>
      <c r="L425" s="36">
        <f>TRUNC(SUM(L421:L424))</f>
        <v>54735</v>
      </c>
      <c r="M425" s="15"/>
      <c r="N425" s="36">
        <f>TRUNC(SUM(N421:N424))</f>
        <v>0</v>
      </c>
      <c r="O425" s="15" t="str">
        <f>IF((H425+K425+M425)=0, "", (H425+K425+M425))</f>
        <v/>
      </c>
      <c r="P425" s="15">
        <f>IF(SUM(I425,L425,N425)&lt;&gt;0,SUM(I425,L425,N425),"")</f>
        <v>57297</v>
      </c>
      <c r="Q425" s="12"/>
      <c r="AC425" s="2">
        <f>TRUNC(AE425*옵션!$B$36/100,1)</f>
        <v>1642</v>
      </c>
      <c r="AD425" s="2">
        <f>TRUNC(SUM(L421:L423))</f>
        <v>54735</v>
      </c>
      <c r="AE425" s="2">
        <f>TRUNC(SUM(AE421:AE424))</f>
        <v>54735</v>
      </c>
    </row>
    <row r="426" spans="1:31" ht="23.25" customHeight="1">
      <c r="D426" s="12"/>
      <c r="E426" s="12"/>
      <c r="F426" s="19"/>
      <c r="G426" s="15"/>
      <c r="H426" s="15"/>
      <c r="I426" s="36"/>
      <c r="J426" s="15"/>
      <c r="K426" s="15"/>
      <c r="L426" s="36"/>
      <c r="M426" s="15"/>
      <c r="N426" s="36"/>
      <c r="O426" s="15"/>
      <c r="P426" s="15"/>
      <c r="Q426" s="12"/>
    </row>
    <row r="427" spans="1:31" ht="23.25" customHeight="1">
      <c r="A427" s="13" t="s">
        <v>1776</v>
      </c>
      <c r="B427" s="13" t="s">
        <v>1623</v>
      </c>
      <c r="C427" s="1" t="s">
        <v>1777</v>
      </c>
      <c r="D427" s="346" t="s">
        <v>1775</v>
      </c>
      <c r="E427" s="348"/>
      <c r="F427" s="19"/>
      <c r="G427" s="15"/>
      <c r="H427" s="15"/>
      <c r="I427" s="36"/>
      <c r="J427" s="15"/>
      <c r="K427" s="15"/>
      <c r="L427" s="36"/>
      <c r="M427" s="15"/>
      <c r="N427" s="36"/>
      <c r="O427" s="15"/>
      <c r="P427" s="15"/>
      <c r="Q427" s="12"/>
    </row>
    <row r="428" spans="1:31" ht="23.25" customHeight="1">
      <c r="A428" s="13" t="s">
        <v>722</v>
      </c>
      <c r="B428" s="13" t="s">
        <v>1311</v>
      </c>
      <c r="C428" s="1" t="s">
        <v>220</v>
      </c>
      <c r="D428" s="12" t="s">
        <v>221</v>
      </c>
      <c r="E428" s="12" t="s">
        <v>222</v>
      </c>
      <c r="F428" s="19" t="s">
        <v>187</v>
      </c>
      <c r="G428" s="15">
        <v>1</v>
      </c>
      <c r="H428" s="15">
        <f>합산자재!H33</f>
        <v>591</v>
      </c>
      <c r="I428" s="36">
        <f>IF(G428*H428&lt;&gt;0, TRUNC(G428*H428, 1), "")</f>
        <v>591</v>
      </c>
      <c r="J428" s="15">
        <v>1</v>
      </c>
      <c r="K428" s="15">
        <f>합산자재!I33</f>
        <v>0</v>
      </c>
      <c r="L428" s="36" t="str">
        <f>IF(G428*K428&lt;&gt;0, TRUNC(G428*K428, 1), "")</f>
        <v/>
      </c>
      <c r="M428" s="15">
        <f>합산자재!J33</f>
        <v>0</v>
      </c>
      <c r="N428" s="36" t="str">
        <f>IF(G428*M428&lt;&gt;0, TRUNC(G428*M428, 1), "")</f>
        <v/>
      </c>
      <c r="O428" s="15">
        <f>IF((H428+K428+M428)=0, "", (H428+K428+M428))</f>
        <v>591</v>
      </c>
      <c r="P428" s="15">
        <f>IF(SUM(I428,L428,N428)&lt;&gt;0,SUM(I428,L428,N428),"")</f>
        <v>591</v>
      </c>
      <c r="Q428" s="12"/>
    </row>
    <row r="429" spans="1:31" ht="23.25" customHeight="1">
      <c r="A429" s="13" t="s">
        <v>905</v>
      </c>
      <c r="B429" s="13" t="s">
        <v>1311</v>
      </c>
      <c r="C429" s="1" t="s">
        <v>670</v>
      </c>
      <c r="D429" s="12" t="s">
        <v>671</v>
      </c>
      <c r="E429" s="12" t="s">
        <v>672</v>
      </c>
      <c r="F429" s="19" t="s">
        <v>610</v>
      </c>
      <c r="G429" s="15">
        <f>일위노임!G196</f>
        <v>0.2</v>
      </c>
      <c r="H429" s="15">
        <f>합산자재!H210</f>
        <v>0</v>
      </c>
      <c r="I429" s="36" t="str">
        <f>IF(G429*H429&lt;&gt;0, TRUNC(G429*H429, 1), "")</f>
        <v/>
      </c>
      <c r="J429" s="15">
        <v>0.2</v>
      </c>
      <c r="K429" s="15">
        <f>합산자재!I210</f>
        <v>273676</v>
      </c>
      <c r="L429" s="36">
        <f>IF(G429*K429&lt;&gt;0, TRUNC(G429*K429, 1), "")</f>
        <v>54735.199999999997</v>
      </c>
      <c r="M429" s="15">
        <f>합산자재!J210</f>
        <v>0</v>
      </c>
      <c r="N429" s="36" t="str">
        <f>IF(G429*M429&lt;&gt;0, TRUNC(G429*M429, 1), "")</f>
        <v/>
      </c>
      <c r="O429" s="15">
        <f>IF((H429+K429+M429)=0, "", (H429+K429+M429))</f>
        <v>273676</v>
      </c>
      <c r="P429" s="15">
        <f>IF(SUM(I429,L429,N429)&lt;&gt;0,SUM(I429,L429,N429),"")</f>
        <v>54735.199999999997</v>
      </c>
      <c r="Q429" s="12"/>
      <c r="AE429" s="2">
        <f>L429</f>
        <v>54735.199999999997</v>
      </c>
    </row>
    <row r="430" spans="1:31" ht="23.25" customHeight="1">
      <c r="A430" s="13" t="s">
        <v>1601</v>
      </c>
      <c r="B430" s="13" t="s">
        <v>1311</v>
      </c>
      <c r="C430" s="1" t="s">
        <v>1602</v>
      </c>
      <c r="D430" s="12" t="s">
        <v>1603</v>
      </c>
      <c r="E430" s="12" t="s">
        <v>1604</v>
      </c>
      <c r="F430" s="19" t="s">
        <v>567</v>
      </c>
      <c r="G430" s="15">
        <v>1</v>
      </c>
      <c r="H430" s="15">
        <f>IF(TRUNC((AD431+AC431)/$AE$3,1)*$AE$3-AD431 &lt;0, AC431, TRUNC((AD431+AC431)/$AE$3,1)*$AE$3-AD431)</f>
        <v>1642</v>
      </c>
      <c r="I430" s="36">
        <f>H430</f>
        <v>1642</v>
      </c>
      <c r="J430" s="15">
        <v>1</v>
      </c>
      <c r="K430" s="15"/>
      <c r="L430" s="36" t="str">
        <f>IF(G430*K430&lt;&gt;0, TRUNC(G430*K430, 1), "")</f>
        <v/>
      </c>
      <c r="M430" s="15"/>
      <c r="N430" s="36" t="str">
        <f>IF(G430*M430&lt;&gt;0, TRUNC(G430*M430, 1), "")</f>
        <v/>
      </c>
      <c r="O430" s="15">
        <f>IF((H430+K430+M430)=0, "", (H430+K430+M430))</f>
        <v>1642</v>
      </c>
      <c r="P430" s="15">
        <f>IF(SUM(I430,L430,N430)&lt;&gt;0,SUM(I430,L430,N430),"")</f>
        <v>1642</v>
      </c>
      <c r="Q430" s="12"/>
    </row>
    <row r="431" spans="1:31" ht="23.25" customHeight="1">
      <c r="B431" s="13" t="s">
        <v>1597</v>
      </c>
      <c r="D431" s="12" t="s">
        <v>1598</v>
      </c>
      <c r="E431" s="12"/>
      <c r="F431" s="19"/>
      <c r="G431" s="15"/>
      <c r="H431" s="15"/>
      <c r="I431" s="36">
        <f>TRUNC(SUM(I427:I430))</f>
        <v>2233</v>
      </c>
      <c r="J431" s="15"/>
      <c r="K431" s="15"/>
      <c r="L431" s="36">
        <f>TRUNC(SUM(L427:L430))</f>
        <v>54735</v>
      </c>
      <c r="M431" s="15"/>
      <c r="N431" s="36">
        <f>TRUNC(SUM(N427:N430))</f>
        <v>0</v>
      </c>
      <c r="O431" s="15" t="str">
        <f>IF((H431+K431+M431)=0, "", (H431+K431+M431))</f>
        <v/>
      </c>
      <c r="P431" s="15">
        <f>IF(SUM(I431,L431,N431)&lt;&gt;0,SUM(I431,L431,N431),"")</f>
        <v>56968</v>
      </c>
      <c r="Q431" s="12"/>
      <c r="AC431" s="2">
        <f>TRUNC(AE431*옵션!$B$36/100,1)</f>
        <v>1642</v>
      </c>
      <c r="AD431" s="2">
        <f>TRUNC(SUM(L427:L429))</f>
        <v>54735</v>
      </c>
      <c r="AE431" s="2">
        <f>TRUNC(SUM(AE427:AE430))</f>
        <v>54735</v>
      </c>
    </row>
    <row r="432" spans="1:31" ht="23.25" customHeight="1">
      <c r="D432" s="12"/>
      <c r="E432" s="12"/>
      <c r="F432" s="19"/>
      <c r="G432" s="15"/>
      <c r="H432" s="15"/>
      <c r="I432" s="36"/>
      <c r="J432" s="15"/>
      <c r="K432" s="15"/>
      <c r="L432" s="36"/>
      <c r="M432" s="15"/>
      <c r="N432" s="36"/>
      <c r="O432" s="15"/>
      <c r="P432" s="15"/>
      <c r="Q432" s="12"/>
    </row>
    <row r="433" spans="1:31" ht="23.25" customHeight="1">
      <c r="A433" s="13" t="s">
        <v>1779</v>
      </c>
      <c r="B433" s="13" t="s">
        <v>1623</v>
      </c>
      <c r="C433" s="1" t="s">
        <v>1780</v>
      </c>
      <c r="D433" s="346" t="s">
        <v>1778</v>
      </c>
      <c r="E433" s="348"/>
      <c r="F433" s="19"/>
      <c r="G433" s="15"/>
      <c r="H433" s="15"/>
      <c r="I433" s="36"/>
      <c r="J433" s="15"/>
      <c r="K433" s="15"/>
      <c r="L433" s="36"/>
      <c r="M433" s="15"/>
      <c r="N433" s="36"/>
      <c r="O433" s="15"/>
      <c r="P433" s="15"/>
      <c r="Q433" s="12"/>
    </row>
    <row r="434" spans="1:31" ht="23.25" customHeight="1">
      <c r="A434" s="13" t="s">
        <v>723</v>
      </c>
      <c r="B434" s="13" t="s">
        <v>1314</v>
      </c>
      <c r="C434" s="1" t="s">
        <v>223</v>
      </c>
      <c r="D434" s="12" t="s">
        <v>221</v>
      </c>
      <c r="E434" s="12" t="s">
        <v>224</v>
      </c>
      <c r="F434" s="19" t="s">
        <v>187</v>
      </c>
      <c r="G434" s="15">
        <v>1</v>
      </c>
      <c r="H434" s="15">
        <f>합산자재!H34</f>
        <v>823</v>
      </c>
      <c r="I434" s="36">
        <f>IF(G434*H434&lt;&gt;0, TRUNC(G434*H434, 1), "")</f>
        <v>823</v>
      </c>
      <c r="J434" s="15">
        <v>1</v>
      </c>
      <c r="K434" s="15">
        <f>합산자재!I34</f>
        <v>0</v>
      </c>
      <c r="L434" s="36" t="str">
        <f>IF(G434*K434&lt;&gt;0, TRUNC(G434*K434, 1), "")</f>
        <v/>
      </c>
      <c r="M434" s="15">
        <f>합산자재!J34</f>
        <v>0</v>
      </c>
      <c r="N434" s="36" t="str">
        <f>IF(G434*M434&lt;&gt;0, TRUNC(G434*M434, 1), "")</f>
        <v/>
      </c>
      <c r="O434" s="15">
        <f>IF((H434+K434+M434)=0, "", (H434+K434+M434))</f>
        <v>823</v>
      </c>
      <c r="P434" s="15">
        <f>IF(SUM(I434,L434,N434)&lt;&gt;0,SUM(I434,L434,N434),"")</f>
        <v>823</v>
      </c>
      <c r="Q434" s="12"/>
    </row>
    <row r="435" spans="1:31" ht="23.25" customHeight="1">
      <c r="A435" s="13" t="s">
        <v>905</v>
      </c>
      <c r="B435" s="13" t="s">
        <v>1314</v>
      </c>
      <c r="C435" s="1" t="s">
        <v>670</v>
      </c>
      <c r="D435" s="12" t="s">
        <v>671</v>
      </c>
      <c r="E435" s="12" t="s">
        <v>672</v>
      </c>
      <c r="F435" s="19" t="s">
        <v>610</v>
      </c>
      <c r="G435" s="15">
        <f>일위노임!G199</f>
        <v>0.2</v>
      </c>
      <c r="H435" s="15">
        <f>합산자재!H210</f>
        <v>0</v>
      </c>
      <c r="I435" s="36" t="str">
        <f>IF(G435*H435&lt;&gt;0, TRUNC(G435*H435, 1), "")</f>
        <v/>
      </c>
      <c r="J435" s="15">
        <v>0.2</v>
      </c>
      <c r="K435" s="15">
        <f>합산자재!I210</f>
        <v>273676</v>
      </c>
      <c r="L435" s="36">
        <f>IF(G435*K435&lt;&gt;0, TRUNC(G435*K435, 1), "")</f>
        <v>54735.199999999997</v>
      </c>
      <c r="M435" s="15">
        <f>합산자재!J210</f>
        <v>0</v>
      </c>
      <c r="N435" s="36" t="str">
        <f>IF(G435*M435&lt;&gt;0, TRUNC(G435*M435, 1), "")</f>
        <v/>
      </c>
      <c r="O435" s="15">
        <f>IF((H435+K435+M435)=0, "", (H435+K435+M435))</f>
        <v>273676</v>
      </c>
      <c r="P435" s="15">
        <f>IF(SUM(I435,L435,N435)&lt;&gt;0,SUM(I435,L435,N435),"")</f>
        <v>54735.199999999997</v>
      </c>
      <c r="Q435" s="12"/>
      <c r="AE435" s="2">
        <f>L435</f>
        <v>54735.199999999997</v>
      </c>
    </row>
    <row r="436" spans="1:31" ht="23.25" customHeight="1">
      <c r="A436" s="13" t="s">
        <v>1601</v>
      </c>
      <c r="B436" s="13" t="s">
        <v>1314</v>
      </c>
      <c r="C436" s="1" t="s">
        <v>1602</v>
      </c>
      <c r="D436" s="12" t="s">
        <v>1603</v>
      </c>
      <c r="E436" s="12" t="s">
        <v>1604</v>
      </c>
      <c r="F436" s="19" t="s">
        <v>567</v>
      </c>
      <c r="G436" s="15">
        <v>1</v>
      </c>
      <c r="H436" s="15">
        <f>IF(TRUNC((AD437+AC437)/$AE$3,1)*$AE$3-AD437 &lt;0, AC437, TRUNC((AD437+AC437)/$AE$3,1)*$AE$3-AD437)</f>
        <v>1642</v>
      </c>
      <c r="I436" s="36">
        <f>H436</f>
        <v>1642</v>
      </c>
      <c r="J436" s="15">
        <v>1</v>
      </c>
      <c r="K436" s="15"/>
      <c r="L436" s="36" t="str">
        <f>IF(G436*K436&lt;&gt;0, TRUNC(G436*K436, 1), "")</f>
        <v/>
      </c>
      <c r="M436" s="15"/>
      <c r="N436" s="36" t="str">
        <f>IF(G436*M436&lt;&gt;0, TRUNC(G436*M436, 1), "")</f>
        <v/>
      </c>
      <c r="O436" s="15">
        <f>IF((H436+K436+M436)=0, "", (H436+K436+M436))</f>
        <v>1642</v>
      </c>
      <c r="P436" s="15">
        <f>IF(SUM(I436,L436,N436)&lt;&gt;0,SUM(I436,L436,N436),"")</f>
        <v>1642</v>
      </c>
      <c r="Q436" s="12"/>
    </row>
    <row r="437" spans="1:31" ht="23.25" customHeight="1">
      <c r="B437" s="13" t="s">
        <v>1597</v>
      </c>
      <c r="D437" s="12" t="s">
        <v>1598</v>
      </c>
      <c r="E437" s="12"/>
      <c r="F437" s="19"/>
      <c r="G437" s="15"/>
      <c r="H437" s="15"/>
      <c r="I437" s="36">
        <f>TRUNC(SUM(I433:I436))</f>
        <v>2465</v>
      </c>
      <c r="J437" s="15"/>
      <c r="K437" s="15"/>
      <c r="L437" s="36">
        <f>TRUNC(SUM(L433:L436))</f>
        <v>54735</v>
      </c>
      <c r="M437" s="15"/>
      <c r="N437" s="36">
        <f>TRUNC(SUM(N433:N436))</f>
        <v>0</v>
      </c>
      <c r="O437" s="15" t="str">
        <f>IF((H437+K437+M437)=0, "", (H437+K437+M437))</f>
        <v/>
      </c>
      <c r="P437" s="15">
        <f>IF(SUM(I437,L437,N437)&lt;&gt;0,SUM(I437,L437,N437),"")</f>
        <v>57200</v>
      </c>
      <c r="Q437" s="12"/>
      <c r="AC437" s="2">
        <f>TRUNC(AE437*옵션!$B$36/100,1)</f>
        <v>1642</v>
      </c>
      <c r="AD437" s="2">
        <f>TRUNC(SUM(L433:L435))</f>
        <v>54735</v>
      </c>
      <c r="AE437" s="2">
        <f>TRUNC(SUM(AE433:AE436))</f>
        <v>54735</v>
      </c>
    </row>
    <row r="438" spans="1:31" ht="23.25" customHeight="1">
      <c r="D438" s="12"/>
      <c r="E438" s="12"/>
      <c r="F438" s="19"/>
      <c r="G438" s="15"/>
      <c r="H438" s="15"/>
      <c r="I438" s="36"/>
      <c r="J438" s="15"/>
      <c r="K438" s="15"/>
      <c r="L438" s="36"/>
      <c r="M438" s="15"/>
      <c r="N438" s="36"/>
      <c r="O438" s="15"/>
      <c r="P438" s="15"/>
      <c r="Q438" s="12"/>
    </row>
    <row r="439" spans="1:31" ht="23.25" customHeight="1">
      <c r="A439" s="13" t="s">
        <v>1782</v>
      </c>
      <c r="B439" s="13" t="s">
        <v>1623</v>
      </c>
      <c r="C439" s="1" t="s">
        <v>1783</v>
      </c>
      <c r="D439" s="346" t="s">
        <v>1781</v>
      </c>
      <c r="E439" s="348"/>
      <c r="F439" s="19"/>
      <c r="G439" s="15"/>
      <c r="H439" s="15"/>
      <c r="I439" s="36"/>
      <c r="J439" s="15"/>
      <c r="K439" s="15"/>
      <c r="L439" s="36"/>
      <c r="M439" s="15"/>
      <c r="N439" s="36"/>
      <c r="O439" s="15"/>
      <c r="P439" s="15"/>
      <c r="Q439" s="12"/>
    </row>
    <row r="440" spans="1:31" ht="23.25" customHeight="1">
      <c r="A440" s="13" t="s">
        <v>728</v>
      </c>
      <c r="B440" s="13" t="s">
        <v>1317</v>
      </c>
      <c r="C440" s="1" t="s">
        <v>234</v>
      </c>
      <c r="D440" s="12" t="s">
        <v>235</v>
      </c>
      <c r="E440" s="12" t="s">
        <v>236</v>
      </c>
      <c r="F440" s="19" t="s">
        <v>187</v>
      </c>
      <c r="G440" s="15">
        <v>1</v>
      </c>
      <c r="H440" s="15">
        <f>합산자재!H39</f>
        <v>25500</v>
      </c>
      <c r="I440" s="36">
        <f>IF(G440*H440&lt;&gt;0, TRUNC(G440*H440, 1), "")</f>
        <v>25500</v>
      </c>
      <c r="J440" s="15">
        <v>1</v>
      </c>
      <c r="K440" s="15">
        <f>합산자재!I39</f>
        <v>0</v>
      </c>
      <c r="L440" s="36" t="str">
        <f>IF(G440*K440&lt;&gt;0, TRUNC(G440*K440, 1), "")</f>
        <v/>
      </c>
      <c r="M440" s="15">
        <f>합산자재!J39</f>
        <v>0</v>
      </c>
      <c r="N440" s="36" t="str">
        <f>IF(G440*M440&lt;&gt;0, TRUNC(G440*M440, 1), "")</f>
        <v/>
      </c>
      <c r="O440" s="15">
        <f>IF((H440+K440+M440)=0, "", (H440+K440+M440))</f>
        <v>25500</v>
      </c>
      <c r="P440" s="15">
        <f>IF(SUM(I440,L440,N440)&lt;&gt;0,SUM(I440,L440,N440),"")</f>
        <v>25500</v>
      </c>
      <c r="Q440" s="12"/>
    </row>
    <row r="441" spans="1:31" ht="23.25" customHeight="1">
      <c r="A441" s="13" t="s">
        <v>905</v>
      </c>
      <c r="B441" s="13" t="s">
        <v>1317</v>
      </c>
      <c r="C441" s="1" t="s">
        <v>670</v>
      </c>
      <c r="D441" s="12" t="s">
        <v>671</v>
      </c>
      <c r="E441" s="12" t="s">
        <v>672</v>
      </c>
      <c r="F441" s="19" t="s">
        <v>610</v>
      </c>
      <c r="G441" s="15">
        <f>일위노임!G202</f>
        <v>0.72599999999999998</v>
      </c>
      <c r="H441" s="15">
        <f>합산자재!H210</f>
        <v>0</v>
      </c>
      <c r="I441" s="36" t="str">
        <f>IF(G441*H441&lt;&gt;0, TRUNC(G441*H441, 1), "")</f>
        <v/>
      </c>
      <c r="J441" s="15">
        <v>0.72599999999999998</v>
      </c>
      <c r="K441" s="15">
        <f>합산자재!I210</f>
        <v>273676</v>
      </c>
      <c r="L441" s="36">
        <f>IF(G441*K441&lt;&gt;0, TRUNC(G441*K441, 1), "")</f>
        <v>198688.7</v>
      </c>
      <c r="M441" s="15">
        <f>합산자재!J210</f>
        <v>0</v>
      </c>
      <c r="N441" s="36" t="str">
        <f>IF(G441*M441&lt;&gt;0, TRUNC(G441*M441, 1), "")</f>
        <v/>
      </c>
      <c r="O441" s="15">
        <f>IF((H441+K441+M441)=0, "", (H441+K441+M441))</f>
        <v>273676</v>
      </c>
      <c r="P441" s="15">
        <f>IF(SUM(I441,L441,N441)&lt;&gt;0,SUM(I441,L441,N441),"")</f>
        <v>198688.7</v>
      </c>
      <c r="Q441" s="12"/>
      <c r="AE441" s="2">
        <f>L441</f>
        <v>198688.7</v>
      </c>
    </row>
    <row r="442" spans="1:31" ht="23.25" customHeight="1">
      <c r="A442" s="13" t="s">
        <v>1601</v>
      </c>
      <c r="B442" s="13" t="s">
        <v>1317</v>
      </c>
      <c r="C442" s="1" t="s">
        <v>1602</v>
      </c>
      <c r="D442" s="12" t="s">
        <v>1603</v>
      </c>
      <c r="E442" s="12" t="s">
        <v>1604</v>
      </c>
      <c r="F442" s="19" t="s">
        <v>567</v>
      </c>
      <c r="G442" s="15">
        <v>1</v>
      </c>
      <c r="H442" s="15">
        <f>IF(TRUNC((AD443+AC443)/$AE$3,1)*$AE$3-AD443 &lt;0, AC443, TRUNC((AD443+AC443)/$AE$3,1)*$AE$3-AD443)</f>
        <v>5960.6000000000058</v>
      </c>
      <c r="I442" s="36">
        <f>H442</f>
        <v>5960.6000000000058</v>
      </c>
      <c r="J442" s="15">
        <v>1</v>
      </c>
      <c r="K442" s="15"/>
      <c r="L442" s="36" t="str">
        <f>IF(G442*K442&lt;&gt;0, TRUNC(G442*K442, 1), "")</f>
        <v/>
      </c>
      <c r="M442" s="15"/>
      <c r="N442" s="36" t="str">
        <f>IF(G442*M442&lt;&gt;0, TRUNC(G442*M442, 1), "")</f>
        <v/>
      </c>
      <c r="O442" s="15">
        <f>IF((H442+K442+M442)=0, "", (H442+K442+M442))</f>
        <v>5960.6000000000058</v>
      </c>
      <c r="P442" s="15">
        <f>IF(SUM(I442,L442,N442)&lt;&gt;0,SUM(I442,L442,N442),"")</f>
        <v>5960.6000000000058</v>
      </c>
      <c r="Q442" s="12"/>
    </row>
    <row r="443" spans="1:31" ht="23.25" customHeight="1">
      <c r="B443" s="13" t="s">
        <v>1597</v>
      </c>
      <c r="D443" s="12" t="s">
        <v>1598</v>
      </c>
      <c r="E443" s="12"/>
      <c r="F443" s="19"/>
      <c r="G443" s="15"/>
      <c r="H443" s="15"/>
      <c r="I443" s="36">
        <f>TRUNC(SUM(I439:I442))</f>
        <v>31460</v>
      </c>
      <c r="J443" s="15"/>
      <c r="K443" s="15"/>
      <c r="L443" s="36">
        <f>TRUNC(SUM(L439:L442))</f>
        <v>198688</v>
      </c>
      <c r="M443" s="15"/>
      <c r="N443" s="36">
        <f>TRUNC(SUM(N439:N442))</f>
        <v>0</v>
      </c>
      <c r="O443" s="15" t="str">
        <f>IF((H443+K443+M443)=0, "", (H443+K443+M443))</f>
        <v/>
      </c>
      <c r="P443" s="15">
        <f>IF(SUM(I443,L443,N443)&lt;&gt;0,SUM(I443,L443,N443),"")</f>
        <v>230148</v>
      </c>
      <c r="Q443" s="12"/>
      <c r="AC443" s="2">
        <f>TRUNC(AE443*옵션!$B$36/100,1)</f>
        <v>5960.6</v>
      </c>
      <c r="AD443" s="2">
        <f>TRUNC(SUM(L439:L441))</f>
        <v>198688</v>
      </c>
      <c r="AE443" s="2">
        <f>TRUNC(SUM(AE439:AE442))</f>
        <v>198688</v>
      </c>
    </row>
    <row r="444" spans="1:31" ht="23.25" customHeight="1">
      <c r="D444" s="12"/>
      <c r="E444" s="12"/>
      <c r="F444" s="19"/>
      <c r="G444" s="15"/>
      <c r="H444" s="15"/>
      <c r="I444" s="36"/>
      <c r="J444" s="15"/>
      <c r="K444" s="15"/>
      <c r="L444" s="36"/>
      <c r="M444" s="15"/>
      <c r="N444" s="36"/>
      <c r="O444" s="15"/>
      <c r="P444" s="15"/>
      <c r="Q444" s="12"/>
    </row>
    <row r="445" spans="1:31" ht="23.25" customHeight="1">
      <c r="A445" s="13" t="s">
        <v>1785</v>
      </c>
      <c r="B445" s="13" t="s">
        <v>1623</v>
      </c>
      <c r="C445" s="1" t="s">
        <v>1786</v>
      </c>
      <c r="D445" s="346" t="s">
        <v>1784</v>
      </c>
      <c r="E445" s="348"/>
      <c r="F445" s="19"/>
      <c r="G445" s="15"/>
      <c r="H445" s="15"/>
      <c r="I445" s="36"/>
      <c r="J445" s="15"/>
      <c r="K445" s="15"/>
      <c r="L445" s="36"/>
      <c r="M445" s="15"/>
      <c r="N445" s="36"/>
      <c r="O445" s="15"/>
      <c r="P445" s="15"/>
      <c r="Q445" s="12"/>
    </row>
    <row r="446" spans="1:31" ht="23.25" customHeight="1">
      <c r="A446" s="13" t="s">
        <v>729</v>
      </c>
      <c r="B446" s="13" t="s">
        <v>1320</v>
      </c>
      <c r="C446" s="1" t="s">
        <v>238</v>
      </c>
      <c r="D446" s="12" t="s">
        <v>239</v>
      </c>
      <c r="E446" s="12" t="s">
        <v>240</v>
      </c>
      <c r="F446" s="19" t="s">
        <v>187</v>
      </c>
      <c r="G446" s="15">
        <v>1</v>
      </c>
      <c r="H446" s="15">
        <f>합산자재!H40</f>
        <v>2690</v>
      </c>
      <c r="I446" s="36">
        <f>IF(G446*H446&lt;&gt;0, TRUNC(G446*H446, 1), "")</f>
        <v>2690</v>
      </c>
      <c r="J446" s="15">
        <v>1</v>
      </c>
      <c r="K446" s="15">
        <f>합산자재!I40</f>
        <v>0</v>
      </c>
      <c r="L446" s="36" t="str">
        <f>IF(G446*K446&lt;&gt;0, TRUNC(G446*K446, 1), "")</f>
        <v/>
      </c>
      <c r="M446" s="15">
        <f>합산자재!J40</f>
        <v>0</v>
      </c>
      <c r="N446" s="36" t="str">
        <f>IF(G446*M446&lt;&gt;0, TRUNC(G446*M446, 1), "")</f>
        <v/>
      </c>
      <c r="O446" s="15">
        <f>IF((H446+K446+M446)=0, "", (H446+K446+M446))</f>
        <v>2690</v>
      </c>
      <c r="P446" s="15">
        <f>IF(SUM(I446,L446,N446)&lt;&gt;0,SUM(I446,L446,N446),"")</f>
        <v>2690</v>
      </c>
      <c r="Q446" s="12"/>
    </row>
    <row r="447" spans="1:31" ht="23.25" customHeight="1">
      <c r="A447" s="13" t="s">
        <v>905</v>
      </c>
      <c r="B447" s="13" t="s">
        <v>1320</v>
      </c>
      <c r="C447" s="1" t="s">
        <v>670</v>
      </c>
      <c r="D447" s="12" t="s">
        <v>671</v>
      </c>
      <c r="E447" s="12" t="s">
        <v>672</v>
      </c>
      <c r="F447" s="19" t="s">
        <v>610</v>
      </c>
      <c r="G447" s="15">
        <f>일위노임!G205</f>
        <v>0.04</v>
      </c>
      <c r="H447" s="15">
        <f>합산자재!H210</f>
        <v>0</v>
      </c>
      <c r="I447" s="36" t="str">
        <f>IF(G447*H447&lt;&gt;0, TRUNC(G447*H447, 1), "")</f>
        <v/>
      </c>
      <c r="J447" s="15">
        <v>0.04</v>
      </c>
      <c r="K447" s="15">
        <f>합산자재!I210</f>
        <v>273676</v>
      </c>
      <c r="L447" s="36">
        <f>IF(G447*K447&lt;&gt;0, TRUNC(G447*K447, 1), "")</f>
        <v>10947</v>
      </c>
      <c r="M447" s="15">
        <f>합산자재!J210</f>
        <v>0</v>
      </c>
      <c r="N447" s="36" t="str">
        <f>IF(G447*M447&lt;&gt;0, TRUNC(G447*M447, 1), "")</f>
        <v/>
      </c>
      <c r="O447" s="15">
        <f>IF((H447+K447+M447)=0, "", (H447+K447+M447))</f>
        <v>273676</v>
      </c>
      <c r="P447" s="15">
        <f>IF(SUM(I447,L447,N447)&lt;&gt;0,SUM(I447,L447,N447),"")</f>
        <v>10947</v>
      </c>
      <c r="Q447" s="12"/>
      <c r="AE447" s="2">
        <f>L447</f>
        <v>10947</v>
      </c>
    </row>
    <row r="448" spans="1:31" ht="23.25" customHeight="1">
      <c r="A448" s="13" t="s">
        <v>1601</v>
      </c>
      <c r="B448" s="13" t="s">
        <v>1320</v>
      </c>
      <c r="C448" s="1" t="s">
        <v>1602</v>
      </c>
      <c r="D448" s="12" t="s">
        <v>1603</v>
      </c>
      <c r="E448" s="12" t="s">
        <v>1604</v>
      </c>
      <c r="F448" s="19" t="s">
        <v>567</v>
      </c>
      <c r="G448" s="15">
        <v>1</v>
      </c>
      <c r="H448" s="15">
        <f>IF(TRUNC((AD449+AC449)/$AE$3,1)*$AE$3-AD449 &lt;0, AC449, TRUNC((AD449+AC449)/$AE$3,1)*$AE$3-AD449)</f>
        <v>328.39999999999964</v>
      </c>
      <c r="I448" s="36">
        <f>H448</f>
        <v>328.39999999999964</v>
      </c>
      <c r="J448" s="15">
        <v>1</v>
      </c>
      <c r="K448" s="15"/>
      <c r="L448" s="36" t="str">
        <f>IF(G448*K448&lt;&gt;0, TRUNC(G448*K448, 1), "")</f>
        <v/>
      </c>
      <c r="M448" s="15"/>
      <c r="N448" s="36" t="str">
        <f>IF(G448*M448&lt;&gt;0, TRUNC(G448*M448, 1), "")</f>
        <v/>
      </c>
      <c r="O448" s="15">
        <f>IF((H448+K448+M448)=0, "", (H448+K448+M448))</f>
        <v>328.39999999999964</v>
      </c>
      <c r="P448" s="15">
        <f>IF(SUM(I448,L448,N448)&lt;&gt;0,SUM(I448,L448,N448),"")</f>
        <v>328.39999999999964</v>
      </c>
      <c r="Q448" s="12"/>
    </row>
    <row r="449" spans="1:31" ht="23.25" customHeight="1">
      <c r="B449" s="13" t="s">
        <v>1597</v>
      </c>
      <c r="D449" s="12" t="s">
        <v>1598</v>
      </c>
      <c r="E449" s="12"/>
      <c r="F449" s="19"/>
      <c r="G449" s="15"/>
      <c r="H449" s="15"/>
      <c r="I449" s="36">
        <f>TRUNC(SUM(I445:I448))</f>
        <v>3018</v>
      </c>
      <c r="J449" s="15"/>
      <c r="K449" s="15"/>
      <c r="L449" s="36">
        <f>TRUNC(SUM(L445:L448))</f>
        <v>10947</v>
      </c>
      <c r="M449" s="15"/>
      <c r="N449" s="36">
        <f>TRUNC(SUM(N445:N448))</f>
        <v>0</v>
      </c>
      <c r="O449" s="15" t="str">
        <f>IF((H449+K449+M449)=0, "", (H449+K449+M449))</f>
        <v/>
      </c>
      <c r="P449" s="15">
        <f>IF(SUM(I449,L449,N449)&lt;&gt;0,SUM(I449,L449,N449),"")</f>
        <v>13965</v>
      </c>
      <c r="Q449" s="12"/>
      <c r="AC449" s="2">
        <f>TRUNC(AE449*옵션!$B$36/100,1)</f>
        <v>328.4</v>
      </c>
      <c r="AD449" s="2">
        <f>TRUNC(SUM(L445:L447))</f>
        <v>10947</v>
      </c>
      <c r="AE449" s="2">
        <f>TRUNC(SUM(AE445:AE448))</f>
        <v>10947</v>
      </c>
    </row>
    <row r="450" spans="1:31" ht="23.25" customHeight="1">
      <c r="D450" s="12"/>
      <c r="E450" s="12"/>
      <c r="F450" s="19"/>
      <c r="G450" s="15"/>
      <c r="H450" s="15"/>
      <c r="I450" s="36"/>
      <c r="J450" s="15"/>
      <c r="K450" s="15"/>
      <c r="L450" s="36"/>
      <c r="M450" s="15"/>
      <c r="N450" s="36"/>
      <c r="O450" s="15"/>
      <c r="P450" s="15"/>
      <c r="Q450" s="12"/>
    </row>
    <row r="451" spans="1:31" ht="23.25" customHeight="1">
      <c r="A451" s="13" t="s">
        <v>1788</v>
      </c>
      <c r="B451" s="13" t="s">
        <v>1623</v>
      </c>
      <c r="C451" s="1" t="s">
        <v>1789</v>
      </c>
      <c r="D451" s="346" t="s">
        <v>1787</v>
      </c>
      <c r="E451" s="348"/>
      <c r="F451" s="19"/>
      <c r="G451" s="15"/>
      <c r="H451" s="15"/>
      <c r="I451" s="36"/>
      <c r="J451" s="15"/>
      <c r="K451" s="15"/>
      <c r="L451" s="36"/>
      <c r="M451" s="15"/>
      <c r="N451" s="36"/>
      <c r="O451" s="15"/>
      <c r="P451" s="15"/>
      <c r="Q451" s="12"/>
    </row>
    <row r="452" spans="1:31" ht="23.25" customHeight="1">
      <c r="A452" s="13" t="s">
        <v>730</v>
      </c>
      <c r="B452" s="13" t="s">
        <v>1323</v>
      </c>
      <c r="C452" s="1" t="s">
        <v>241</v>
      </c>
      <c r="D452" s="12" t="s">
        <v>242</v>
      </c>
      <c r="E452" s="12" t="s">
        <v>243</v>
      </c>
      <c r="F452" s="19" t="s">
        <v>187</v>
      </c>
      <c r="G452" s="15">
        <v>1</v>
      </c>
      <c r="H452" s="15">
        <f>합산자재!H41</f>
        <v>2856</v>
      </c>
      <c r="I452" s="36">
        <f>IF(G452*H452&lt;&gt;0, TRUNC(G452*H452, 1), "")</f>
        <v>2856</v>
      </c>
      <c r="J452" s="15">
        <v>1</v>
      </c>
      <c r="K452" s="15">
        <f>합산자재!I41</f>
        <v>0</v>
      </c>
      <c r="L452" s="36" t="str">
        <f>IF(G452*K452&lt;&gt;0, TRUNC(G452*K452, 1), "")</f>
        <v/>
      </c>
      <c r="M452" s="15">
        <f>합산자재!J41</f>
        <v>0</v>
      </c>
      <c r="N452" s="36" t="str">
        <f>IF(G452*M452&lt;&gt;0, TRUNC(G452*M452, 1), "")</f>
        <v/>
      </c>
      <c r="O452" s="15">
        <f>IF((H452+K452+M452)=0, "", (H452+K452+M452))</f>
        <v>2856</v>
      </c>
      <c r="P452" s="15">
        <f>IF(SUM(I452,L452,N452)&lt;&gt;0,SUM(I452,L452,N452),"")</f>
        <v>2856</v>
      </c>
      <c r="Q452" s="12"/>
    </row>
    <row r="453" spans="1:31" ht="23.25" customHeight="1">
      <c r="A453" s="13" t="s">
        <v>905</v>
      </c>
      <c r="B453" s="13" t="s">
        <v>1323</v>
      </c>
      <c r="C453" s="1" t="s">
        <v>670</v>
      </c>
      <c r="D453" s="12" t="s">
        <v>671</v>
      </c>
      <c r="E453" s="12" t="s">
        <v>672</v>
      </c>
      <c r="F453" s="19" t="s">
        <v>610</v>
      </c>
      <c r="G453" s="15">
        <f>일위노임!G208</f>
        <v>0.55000000000000004</v>
      </c>
      <c r="H453" s="15">
        <f>합산자재!H210</f>
        <v>0</v>
      </c>
      <c r="I453" s="36" t="str">
        <f>IF(G453*H453&lt;&gt;0, TRUNC(G453*H453, 1), "")</f>
        <v/>
      </c>
      <c r="J453" s="15">
        <v>0.55000000000000004</v>
      </c>
      <c r="K453" s="15">
        <f>합산자재!I210</f>
        <v>273676</v>
      </c>
      <c r="L453" s="36">
        <f>IF(G453*K453&lt;&gt;0, TRUNC(G453*K453, 1), "")</f>
        <v>150521.79999999999</v>
      </c>
      <c r="M453" s="15">
        <f>합산자재!J210</f>
        <v>0</v>
      </c>
      <c r="N453" s="36" t="str">
        <f>IF(G453*M453&lt;&gt;0, TRUNC(G453*M453, 1), "")</f>
        <v/>
      </c>
      <c r="O453" s="15">
        <f>IF((H453+K453+M453)=0, "", (H453+K453+M453))</f>
        <v>273676</v>
      </c>
      <c r="P453" s="15">
        <f>IF(SUM(I453,L453,N453)&lt;&gt;0,SUM(I453,L453,N453),"")</f>
        <v>150521.79999999999</v>
      </c>
      <c r="Q453" s="12"/>
      <c r="AE453" s="2">
        <f>L453</f>
        <v>150521.79999999999</v>
      </c>
    </row>
    <row r="454" spans="1:31" ht="23.25" customHeight="1">
      <c r="A454" s="13" t="s">
        <v>1601</v>
      </c>
      <c r="B454" s="13" t="s">
        <v>1323</v>
      </c>
      <c r="C454" s="1" t="s">
        <v>1602</v>
      </c>
      <c r="D454" s="12" t="s">
        <v>1603</v>
      </c>
      <c r="E454" s="12" t="s">
        <v>1604</v>
      </c>
      <c r="F454" s="19" t="s">
        <v>567</v>
      </c>
      <c r="G454" s="15">
        <v>1</v>
      </c>
      <c r="H454" s="15">
        <f>IF(TRUNC((AD455+AC455)/$AE$3,1)*$AE$3-AD455 &lt;0, AC455, TRUNC((AD455+AC455)/$AE$3,1)*$AE$3-AD455)</f>
        <v>4515.6000000000058</v>
      </c>
      <c r="I454" s="36">
        <f>H454</f>
        <v>4515.6000000000058</v>
      </c>
      <c r="J454" s="15">
        <v>1</v>
      </c>
      <c r="K454" s="15"/>
      <c r="L454" s="36" t="str">
        <f>IF(G454*K454&lt;&gt;0, TRUNC(G454*K454, 1), "")</f>
        <v/>
      </c>
      <c r="M454" s="15"/>
      <c r="N454" s="36" t="str">
        <f>IF(G454*M454&lt;&gt;0, TRUNC(G454*M454, 1), "")</f>
        <v/>
      </c>
      <c r="O454" s="15">
        <f>IF((H454+K454+M454)=0, "", (H454+K454+M454))</f>
        <v>4515.6000000000058</v>
      </c>
      <c r="P454" s="15">
        <f>IF(SUM(I454,L454,N454)&lt;&gt;0,SUM(I454,L454,N454),"")</f>
        <v>4515.6000000000058</v>
      </c>
      <c r="Q454" s="12"/>
    </row>
    <row r="455" spans="1:31" ht="23.25" customHeight="1">
      <c r="B455" s="13" t="s">
        <v>1597</v>
      </c>
      <c r="D455" s="12" t="s">
        <v>1598</v>
      </c>
      <c r="E455" s="12"/>
      <c r="F455" s="19"/>
      <c r="G455" s="15"/>
      <c r="H455" s="15"/>
      <c r="I455" s="36">
        <f>TRUNC(SUM(I451:I454))</f>
        <v>7371</v>
      </c>
      <c r="J455" s="15"/>
      <c r="K455" s="15"/>
      <c r="L455" s="36">
        <f>TRUNC(SUM(L451:L454))</f>
        <v>150521</v>
      </c>
      <c r="M455" s="15"/>
      <c r="N455" s="36">
        <f>TRUNC(SUM(N451:N454))</f>
        <v>0</v>
      </c>
      <c r="O455" s="15" t="str">
        <f>IF((H455+K455+M455)=0, "", (H455+K455+M455))</f>
        <v/>
      </c>
      <c r="P455" s="15">
        <f>IF(SUM(I455,L455,N455)&lt;&gt;0,SUM(I455,L455,N455),"")</f>
        <v>157892</v>
      </c>
      <c r="Q455" s="12"/>
      <c r="AC455" s="2">
        <f>TRUNC(AE455*옵션!$B$36/100,1)</f>
        <v>4515.6000000000004</v>
      </c>
      <c r="AD455" s="2">
        <f>TRUNC(SUM(L451:L453))</f>
        <v>150521</v>
      </c>
      <c r="AE455" s="2">
        <f>TRUNC(SUM(AE451:AE454))</f>
        <v>150521</v>
      </c>
    </row>
    <row r="456" spans="1:31" ht="23.25" customHeight="1">
      <c r="D456" s="12"/>
      <c r="E456" s="12"/>
      <c r="F456" s="19"/>
      <c r="G456" s="15"/>
      <c r="H456" s="15"/>
      <c r="I456" s="36"/>
      <c r="J456" s="15"/>
      <c r="K456" s="15"/>
      <c r="L456" s="36"/>
      <c r="M456" s="15"/>
      <c r="N456" s="36"/>
      <c r="O456" s="15"/>
      <c r="P456" s="15"/>
      <c r="Q456" s="12"/>
    </row>
    <row r="457" spans="1:31" ht="23.25" customHeight="1">
      <c r="A457" s="13" t="s">
        <v>1791</v>
      </c>
      <c r="B457" s="13" t="s">
        <v>1623</v>
      </c>
      <c r="C457" s="1" t="s">
        <v>1792</v>
      </c>
      <c r="D457" s="346" t="s">
        <v>1790</v>
      </c>
      <c r="E457" s="348"/>
      <c r="F457" s="19"/>
      <c r="G457" s="15"/>
      <c r="H457" s="15"/>
      <c r="I457" s="36"/>
      <c r="J457" s="15"/>
      <c r="K457" s="15"/>
      <c r="L457" s="36"/>
      <c r="M457" s="15"/>
      <c r="N457" s="36"/>
      <c r="O457" s="15"/>
      <c r="P457" s="15"/>
      <c r="Q457" s="12"/>
    </row>
    <row r="458" spans="1:31" ht="23.25" customHeight="1">
      <c r="A458" s="13" t="s">
        <v>905</v>
      </c>
      <c r="B458" s="13" t="s">
        <v>1326</v>
      </c>
      <c r="C458" s="1" t="s">
        <v>670</v>
      </c>
      <c r="D458" s="12" t="s">
        <v>671</v>
      </c>
      <c r="E458" s="12" t="s">
        <v>672</v>
      </c>
      <c r="F458" s="19" t="s">
        <v>610</v>
      </c>
      <c r="G458" s="15">
        <f>일위노임!G211</f>
        <v>4.4999999999999998E-2</v>
      </c>
      <c r="H458" s="15">
        <f>합산자재!H210</f>
        <v>0</v>
      </c>
      <c r="I458" s="36" t="str">
        <f>IF(G458*H458&lt;&gt;0, TRUNC(G458*H458, 1), "")</f>
        <v/>
      </c>
      <c r="J458" s="15">
        <v>4.4999999999999998E-2</v>
      </c>
      <c r="K458" s="15">
        <f>합산자재!I210</f>
        <v>273676</v>
      </c>
      <c r="L458" s="36">
        <f>IF(G458*K458&lt;&gt;0, TRUNC(G458*K458, 1), "")</f>
        <v>12315.4</v>
      </c>
      <c r="M458" s="15">
        <f>합산자재!J210</f>
        <v>0</v>
      </c>
      <c r="N458" s="36" t="str">
        <f>IF(G458*M458&lt;&gt;0, TRUNC(G458*M458, 1), "")</f>
        <v/>
      </c>
      <c r="O458" s="15">
        <f>IF((H458+K458+M458)=0, "", (H458+K458+M458))</f>
        <v>273676</v>
      </c>
      <c r="P458" s="15">
        <f>IF(SUM(I458,L458,N458)&lt;&gt;0,SUM(I458,L458,N458),"")</f>
        <v>12315.4</v>
      </c>
      <c r="Q458" s="12"/>
      <c r="AE458" s="2">
        <f>L458</f>
        <v>12315.4</v>
      </c>
    </row>
    <row r="459" spans="1:31" ht="23.25" customHeight="1">
      <c r="A459" s="13" t="s">
        <v>1601</v>
      </c>
      <c r="B459" s="13" t="s">
        <v>1326</v>
      </c>
      <c r="C459" s="1" t="s">
        <v>1602</v>
      </c>
      <c r="D459" s="12" t="s">
        <v>1603</v>
      </c>
      <c r="E459" s="12" t="s">
        <v>1604</v>
      </c>
      <c r="F459" s="19" t="s">
        <v>567</v>
      </c>
      <c r="G459" s="15">
        <v>1</v>
      </c>
      <c r="H459" s="15">
        <f>IF(TRUNC((AD460+AC460)/$AE$3,1)*$AE$3-AD460 &lt;0, AC460, TRUNC((AD460+AC460)/$AE$3,1)*$AE$3-AD460)</f>
        <v>369.39999999999964</v>
      </c>
      <c r="I459" s="36">
        <f>H459</f>
        <v>369.39999999999964</v>
      </c>
      <c r="J459" s="15">
        <v>1</v>
      </c>
      <c r="K459" s="15"/>
      <c r="L459" s="36" t="str">
        <f>IF(G459*K459&lt;&gt;0, TRUNC(G459*K459, 1), "")</f>
        <v/>
      </c>
      <c r="M459" s="15"/>
      <c r="N459" s="36" t="str">
        <f>IF(G459*M459&lt;&gt;0, TRUNC(G459*M459, 1), "")</f>
        <v/>
      </c>
      <c r="O459" s="15">
        <f>IF((H459+K459+M459)=0, "", (H459+K459+M459))</f>
        <v>369.39999999999964</v>
      </c>
      <c r="P459" s="15">
        <f>IF(SUM(I459,L459,N459)&lt;&gt;0,SUM(I459,L459,N459),"")</f>
        <v>369.39999999999964</v>
      </c>
      <c r="Q459" s="12"/>
    </row>
    <row r="460" spans="1:31" ht="23.25" customHeight="1">
      <c r="B460" s="13" t="s">
        <v>1597</v>
      </c>
      <c r="D460" s="12" t="s">
        <v>1598</v>
      </c>
      <c r="E460" s="12"/>
      <c r="F460" s="19"/>
      <c r="G460" s="15"/>
      <c r="H460" s="15"/>
      <c r="I460" s="36">
        <f>TRUNC(SUM(I457:I459))</f>
        <v>369</v>
      </c>
      <c r="J460" s="15"/>
      <c r="K460" s="15"/>
      <c r="L460" s="36">
        <f>TRUNC(SUM(L457:L459))</f>
        <v>12315</v>
      </c>
      <c r="M460" s="15"/>
      <c r="N460" s="36">
        <f>TRUNC(SUM(N457:N459))</f>
        <v>0</v>
      </c>
      <c r="O460" s="15" t="str">
        <f>IF((H460+K460+M460)=0, "", (H460+K460+M460))</f>
        <v/>
      </c>
      <c r="P460" s="15">
        <f>IF(SUM(I460,L460,N460)&lt;&gt;0,SUM(I460,L460,N460),"")</f>
        <v>12684</v>
      </c>
      <c r="Q460" s="12"/>
      <c r="AC460" s="2">
        <f>TRUNC(AE460*옵션!$B$36/100,1)</f>
        <v>369.4</v>
      </c>
      <c r="AD460" s="2">
        <f>TRUNC(SUM(L457:L458))</f>
        <v>12315</v>
      </c>
      <c r="AE460" s="2">
        <f>TRUNC(SUM(AE457:AE459))</f>
        <v>12315</v>
      </c>
    </row>
    <row r="461" spans="1:31" ht="23.25" customHeight="1">
      <c r="D461" s="12"/>
      <c r="E461" s="12"/>
      <c r="F461" s="19"/>
      <c r="G461" s="15"/>
      <c r="H461" s="15"/>
      <c r="I461" s="36"/>
      <c r="J461" s="15"/>
      <c r="K461" s="15"/>
      <c r="L461" s="36"/>
      <c r="M461" s="15"/>
      <c r="N461" s="36"/>
      <c r="O461" s="15"/>
      <c r="P461" s="15"/>
      <c r="Q461" s="12"/>
    </row>
    <row r="462" spans="1:31" ht="23.25" customHeight="1">
      <c r="A462" s="13" t="s">
        <v>1794</v>
      </c>
      <c r="B462" s="13" t="s">
        <v>1623</v>
      </c>
      <c r="C462" s="1" t="s">
        <v>1795</v>
      </c>
      <c r="D462" s="346" t="s">
        <v>1793</v>
      </c>
      <c r="E462" s="348"/>
      <c r="F462" s="19"/>
      <c r="G462" s="15"/>
      <c r="H462" s="15"/>
      <c r="I462" s="36"/>
      <c r="J462" s="15"/>
      <c r="K462" s="15"/>
      <c r="L462" s="36"/>
      <c r="M462" s="15"/>
      <c r="N462" s="36"/>
      <c r="O462" s="15"/>
      <c r="P462" s="15"/>
      <c r="Q462" s="12"/>
    </row>
    <row r="463" spans="1:31" ht="23.25" customHeight="1">
      <c r="A463" s="13" t="s">
        <v>741</v>
      </c>
      <c r="B463" s="13" t="s">
        <v>1330</v>
      </c>
      <c r="C463" s="1" t="s">
        <v>269</v>
      </c>
      <c r="D463" s="12" t="s">
        <v>270</v>
      </c>
      <c r="E463" s="12" t="s">
        <v>271</v>
      </c>
      <c r="F463" s="19" t="s">
        <v>139</v>
      </c>
      <c r="G463" s="15">
        <v>1</v>
      </c>
      <c r="H463" s="15">
        <f>합산자재!H52</f>
        <v>513</v>
      </c>
      <c r="I463" s="36">
        <f>IF(G463*H463&lt;&gt;0, TRUNC(G463*H463, 1), "")</f>
        <v>513</v>
      </c>
      <c r="J463" s="15">
        <v>1</v>
      </c>
      <c r="K463" s="15">
        <f>합산자재!I52</f>
        <v>0</v>
      </c>
      <c r="L463" s="36" t="str">
        <f>IF(G463*K463&lt;&gt;0, TRUNC(G463*K463, 1), "")</f>
        <v/>
      </c>
      <c r="M463" s="15">
        <f>합산자재!J52</f>
        <v>0</v>
      </c>
      <c r="N463" s="36" t="str">
        <f>IF(G463*M463&lt;&gt;0, TRUNC(G463*M463, 1), "")</f>
        <v/>
      </c>
      <c r="O463" s="15">
        <f t="shared" ref="O463:O468" si="122">IF((H463+K463+M463)=0, "", (H463+K463+M463))</f>
        <v>513</v>
      </c>
      <c r="P463" s="15">
        <f t="shared" ref="P463:P468" si="123">IF(SUM(I463,L463,N463)&lt;&gt;0,SUM(I463,L463,N463),"")</f>
        <v>513</v>
      </c>
      <c r="Q463" s="12"/>
      <c r="AC463" s="2">
        <f>G463*H463</f>
        <v>513</v>
      </c>
    </row>
    <row r="464" spans="1:31" ht="23.25" customHeight="1">
      <c r="A464" s="13" t="s">
        <v>741</v>
      </c>
      <c r="B464" s="13" t="s">
        <v>1330</v>
      </c>
      <c r="C464" s="1" t="s">
        <v>269</v>
      </c>
      <c r="D464" s="12" t="s">
        <v>270</v>
      </c>
      <c r="E464" s="12" t="s">
        <v>271</v>
      </c>
      <c r="F464" s="19" t="s">
        <v>139</v>
      </c>
      <c r="G464" s="15">
        <v>0.1</v>
      </c>
      <c r="H464" s="15">
        <f>합산자재!H52</f>
        <v>513</v>
      </c>
      <c r="I464" s="36">
        <f>IF(G464*H464&lt;&gt;0, TRUNC(G464*H464, 1), "")</f>
        <v>51.3</v>
      </c>
      <c r="J464" s="15">
        <v>0.1</v>
      </c>
      <c r="K464" s="15">
        <f>합산자재!I52</f>
        <v>0</v>
      </c>
      <c r="L464" s="36" t="str">
        <f>IF(G464*K464&lt;&gt;0, TRUNC(G464*K464, 1), "")</f>
        <v/>
      </c>
      <c r="M464" s="15">
        <f>합산자재!J52</f>
        <v>0</v>
      </c>
      <c r="N464" s="36" t="str">
        <f>IF(G464*M464&lt;&gt;0, TRUNC(G464*M464, 1), "")</f>
        <v/>
      </c>
      <c r="O464" s="15">
        <f t="shared" si="122"/>
        <v>513</v>
      </c>
      <c r="P464" s="15">
        <f t="shared" si="123"/>
        <v>51.3</v>
      </c>
      <c r="Q464" s="12"/>
    </row>
    <row r="465" spans="1:31" ht="23.25" customHeight="1">
      <c r="A465" s="13" t="s">
        <v>1605</v>
      </c>
      <c r="B465" s="13" t="s">
        <v>1330</v>
      </c>
      <c r="C465" s="1" t="s">
        <v>1606</v>
      </c>
      <c r="D465" s="12" t="s">
        <v>1607</v>
      </c>
      <c r="E465" s="12" t="s">
        <v>1608</v>
      </c>
      <c r="F465" s="19" t="s">
        <v>567</v>
      </c>
      <c r="G465" s="15">
        <v>1</v>
      </c>
      <c r="H465" s="15">
        <f>IF(TRUNC((AD465+AC465)/$AD$3,1)*$AD$3-AD465 &lt;0, AC465, TRUNC((AD465+AC465)/$AD$3,1)*$AD$3-AD465)</f>
        <v>10.200000000000045</v>
      </c>
      <c r="I465" s="36">
        <f>H465</f>
        <v>10.200000000000045</v>
      </c>
      <c r="J465" s="15">
        <v>1</v>
      </c>
      <c r="K465" s="15"/>
      <c r="L465" s="36" t="str">
        <f>IF(G465*K465&lt;&gt;0, TRUNC(G465*K465, 1), "")</f>
        <v/>
      </c>
      <c r="M465" s="15"/>
      <c r="N465" s="36" t="str">
        <f>IF(G465*M465&lt;&gt;0, TRUNC(G465*M465, 1), "")</f>
        <v/>
      </c>
      <c r="O465" s="15">
        <f t="shared" si="122"/>
        <v>10.200000000000045</v>
      </c>
      <c r="P465" s="15">
        <f t="shared" si="123"/>
        <v>10.200000000000045</v>
      </c>
      <c r="Q465" s="12"/>
      <c r="AC465" s="2">
        <f>TRUNC(TRUNC(SUM(AC462:AC464))*옵션!$B$33/100,1)</f>
        <v>10.199999999999999</v>
      </c>
      <c r="AD465" s="2">
        <f>TRUNC(SUM(I462:I464))+TRUNC(SUM(N462:N464))</f>
        <v>564</v>
      </c>
    </row>
    <row r="466" spans="1:31" ht="23.25" customHeight="1">
      <c r="A466" s="13" t="s">
        <v>905</v>
      </c>
      <c r="B466" s="13" t="s">
        <v>1330</v>
      </c>
      <c r="C466" s="1" t="s">
        <v>670</v>
      </c>
      <c r="D466" s="12" t="s">
        <v>671</v>
      </c>
      <c r="E466" s="12" t="s">
        <v>672</v>
      </c>
      <c r="F466" s="19" t="s">
        <v>610</v>
      </c>
      <c r="G466" s="15">
        <f>일위노임!G214</f>
        <v>0.01</v>
      </c>
      <c r="H466" s="15">
        <f>합산자재!H210</f>
        <v>0</v>
      </c>
      <c r="I466" s="36" t="str">
        <f>IF(G466*H466&lt;&gt;0, TRUNC(G466*H466, 1), "")</f>
        <v/>
      </c>
      <c r="J466" s="15">
        <v>0.01</v>
      </c>
      <c r="K466" s="15">
        <f>합산자재!I210</f>
        <v>273676</v>
      </c>
      <c r="L466" s="36">
        <f>IF(G466*K466&lt;&gt;0, TRUNC(G466*K466, 1), "")</f>
        <v>2736.7</v>
      </c>
      <c r="M466" s="15">
        <f>합산자재!J210</f>
        <v>0</v>
      </c>
      <c r="N466" s="36" t="str">
        <f>IF(G466*M466&lt;&gt;0, TRUNC(G466*M466, 1), "")</f>
        <v/>
      </c>
      <c r="O466" s="15">
        <f t="shared" si="122"/>
        <v>273676</v>
      </c>
      <c r="P466" s="15">
        <f t="shared" si="123"/>
        <v>2736.7</v>
      </c>
      <c r="Q466" s="12"/>
      <c r="AE466" s="2">
        <f>L466</f>
        <v>2736.7</v>
      </c>
    </row>
    <row r="467" spans="1:31" ht="23.25" customHeight="1">
      <c r="A467" s="13" t="s">
        <v>1601</v>
      </c>
      <c r="B467" s="13" t="s">
        <v>1330</v>
      </c>
      <c r="C467" s="1" t="s">
        <v>1602</v>
      </c>
      <c r="D467" s="12" t="s">
        <v>1603</v>
      </c>
      <c r="E467" s="12" t="s">
        <v>1604</v>
      </c>
      <c r="F467" s="19" t="s">
        <v>567</v>
      </c>
      <c r="G467" s="15">
        <v>1</v>
      </c>
      <c r="H467" s="15">
        <f>IF(TRUNC((AD468+AC468)/$AE$3,1)*$AE$3-AD468 &lt;0, AC468, TRUNC((AD468+AC468)/$AE$3,1)*$AE$3-AD468)</f>
        <v>82</v>
      </c>
      <c r="I467" s="36">
        <f>H467</f>
        <v>82</v>
      </c>
      <c r="J467" s="15">
        <v>1</v>
      </c>
      <c r="K467" s="15"/>
      <c r="L467" s="36" t="str">
        <f>IF(G467*K467&lt;&gt;0, TRUNC(G467*K467, 1), "")</f>
        <v/>
      </c>
      <c r="M467" s="15"/>
      <c r="N467" s="36" t="str">
        <f>IF(G467*M467&lt;&gt;0, TRUNC(G467*M467, 1), "")</f>
        <v/>
      </c>
      <c r="O467" s="15">
        <f t="shared" si="122"/>
        <v>82</v>
      </c>
      <c r="P467" s="15">
        <f t="shared" si="123"/>
        <v>82</v>
      </c>
      <c r="Q467" s="12"/>
    </row>
    <row r="468" spans="1:31" ht="23.25" customHeight="1">
      <c r="B468" s="13" t="s">
        <v>1597</v>
      </c>
      <c r="D468" s="12" t="s">
        <v>1598</v>
      </c>
      <c r="E468" s="12"/>
      <c r="F468" s="19"/>
      <c r="G468" s="15"/>
      <c r="H468" s="15"/>
      <c r="I468" s="36">
        <f>TRUNC(SUM(I462:I467))</f>
        <v>656</v>
      </c>
      <c r="J468" s="15"/>
      <c r="K468" s="15"/>
      <c r="L468" s="36">
        <f>TRUNC(SUM(L462:L467))</f>
        <v>2736</v>
      </c>
      <c r="M468" s="15"/>
      <c r="N468" s="36">
        <f>TRUNC(SUM(N462:N467))</f>
        <v>0</v>
      </c>
      <c r="O468" s="15" t="str">
        <f t="shared" si="122"/>
        <v/>
      </c>
      <c r="P468" s="15">
        <f t="shared" si="123"/>
        <v>3392</v>
      </c>
      <c r="Q468" s="12"/>
      <c r="AC468" s="2">
        <f>TRUNC(AE468*옵션!$B$36/100,1)</f>
        <v>82</v>
      </c>
      <c r="AD468" s="2">
        <f>TRUNC(SUM(L462:L466))</f>
        <v>2736</v>
      </c>
      <c r="AE468" s="2">
        <f>TRUNC(SUM(AE462:AE467))</f>
        <v>2736</v>
      </c>
    </row>
    <row r="469" spans="1:31" ht="23.25" customHeight="1">
      <c r="D469" s="12"/>
      <c r="E469" s="12"/>
      <c r="F469" s="19"/>
      <c r="G469" s="15"/>
      <c r="H469" s="15"/>
      <c r="I469" s="36"/>
      <c r="J469" s="15"/>
      <c r="K469" s="15"/>
      <c r="L469" s="36"/>
      <c r="M469" s="15"/>
      <c r="N469" s="36"/>
      <c r="O469" s="15"/>
      <c r="P469" s="15"/>
      <c r="Q469" s="12"/>
    </row>
    <row r="470" spans="1:31" ht="23.25" customHeight="1">
      <c r="A470" s="13" t="s">
        <v>1797</v>
      </c>
      <c r="B470" s="13" t="s">
        <v>1623</v>
      </c>
      <c r="C470" s="1" t="s">
        <v>1798</v>
      </c>
      <c r="D470" s="346" t="s">
        <v>1796</v>
      </c>
      <c r="E470" s="348"/>
      <c r="F470" s="19"/>
      <c r="G470" s="15"/>
      <c r="H470" s="15"/>
      <c r="I470" s="36"/>
      <c r="J470" s="15"/>
      <c r="K470" s="15"/>
      <c r="L470" s="36"/>
      <c r="M470" s="15"/>
      <c r="N470" s="36"/>
      <c r="O470" s="15"/>
      <c r="P470" s="15"/>
      <c r="Q470" s="12"/>
    </row>
    <row r="471" spans="1:31" ht="23.25" customHeight="1">
      <c r="A471" s="13" t="s">
        <v>742</v>
      </c>
      <c r="B471" s="13" t="s">
        <v>1333</v>
      </c>
      <c r="C471" s="1" t="s">
        <v>275</v>
      </c>
      <c r="D471" s="12" t="s">
        <v>270</v>
      </c>
      <c r="E471" s="12" t="s">
        <v>276</v>
      </c>
      <c r="F471" s="19" t="s">
        <v>139</v>
      </c>
      <c r="G471" s="15">
        <v>1</v>
      </c>
      <c r="H471" s="15">
        <f>합산자재!H53</f>
        <v>781</v>
      </c>
      <c r="I471" s="36">
        <f>IF(G471*H471&lt;&gt;0, TRUNC(G471*H471, 1), "")</f>
        <v>781</v>
      </c>
      <c r="J471" s="15">
        <v>1</v>
      </c>
      <c r="K471" s="15">
        <f>합산자재!I53</f>
        <v>0</v>
      </c>
      <c r="L471" s="36" t="str">
        <f>IF(G471*K471&lt;&gt;0, TRUNC(G471*K471, 1), "")</f>
        <v/>
      </c>
      <c r="M471" s="15">
        <f>합산자재!J53</f>
        <v>0</v>
      </c>
      <c r="N471" s="36" t="str">
        <f>IF(G471*M471&lt;&gt;0, TRUNC(G471*M471, 1), "")</f>
        <v/>
      </c>
      <c r="O471" s="15">
        <f t="shared" ref="O471:O476" si="124">IF((H471+K471+M471)=0, "", (H471+K471+M471))</f>
        <v>781</v>
      </c>
      <c r="P471" s="15">
        <f t="shared" ref="P471:P476" si="125">IF(SUM(I471,L471,N471)&lt;&gt;0,SUM(I471,L471,N471),"")</f>
        <v>781</v>
      </c>
      <c r="Q471" s="12"/>
      <c r="AC471" s="2">
        <f>G471*H471</f>
        <v>781</v>
      </c>
    </row>
    <row r="472" spans="1:31" ht="23.25" customHeight="1">
      <c r="A472" s="13" t="s">
        <v>742</v>
      </c>
      <c r="B472" s="13" t="s">
        <v>1333</v>
      </c>
      <c r="C472" s="1" t="s">
        <v>275</v>
      </c>
      <c r="D472" s="12" t="s">
        <v>270</v>
      </c>
      <c r="E472" s="12" t="s">
        <v>276</v>
      </c>
      <c r="F472" s="19" t="s">
        <v>139</v>
      </c>
      <c r="G472" s="15">
        <v>0.1</v>
      </c>
      <c r="H472" s="15">
        <f>합산자재!H53</f>
        <v>781</v>
      </c>
      <c r="I472" s="36">
        <f>IF(G472*H472&lt;&gt;0, TRUNC(G472*H472, 1), "")</f>
        <v>78.099999999999994</v>
      </c>
      <c r="J472" s="15">
        <v>0.1</v>
      </c>
      <c r="K472" s="15">
        <f>합산자재!I53</f>
        <v>0</v>
      </c>
      <c r="L472" s="36" t="str">
        <f>IF(G472*K472&lt;&gt;0, TRUNC(G472*K472, 1), "")</f>
        <v/>
      </c>
      <c r="M472" s="15">
        <f>합산자재!J53</f>
        <v>0</v>
      </c>
      <c r="N472" s="36" t="str">
        <f>IF(G472*M472&lt;&gt;0, TRUNC(G472*M472, 1), "")</f>
        <v/>
      </c>
      <c r="O472" s="15">
        <f t="shared" si="124"/>
        <v>781</v>
      </c>
      <c r="P472" s="15">
        <f t="shared" si="125"/>
        <v>78.099999999999994</v>
      </c>
      <c r="Q472" s="12"/>
    </row>
    <row r="473" spans="1:31" ht="23.25" customHeight="1">
      <c r="A473" s="13" t="s">
        <v>1605</v>
      </c>
      <c r="B473" s="13" t="s">
        <v>1333</v>
      </c>
      <c r="C473" s="1" t="s">
        <v>1606</v>
      </c>
      <c r="D473" s="12" t="s">
        <v>1607</v>
      </c>
      <c r="E473" s="12" t="s">
        <v>1608</v>
      </c>
      <c r="F473" s="19" t="s">
        <v>567</v>
      </c>
      <c r="G473" s="15">
        <v>1</v>
      </c>
      <c r="H473" s="15">
        <f>IF(TRUNC((AD473+AC473)/$AD$3,1)*$AD$3-AD473 &lt;0, AC473, TRUNC((AD473+AC473)/$AD$3,1)*$AD$3-AD473)</f>
        <v>15.600000000000023</v>
      </c>
      <c r="I473" s="36">
        <f>H473</f>
        <v>15.600000000000023</v>
      </c>
      <c r="J473" s="15">
        <v>1</v>
      </c>
      <c r="K473" s="15"/>
      <c r="L473" s="36" t="str">
        <f>IF(G473*K473&lt;&gt;0, TRUNC(G473*K473, 1), "")</f>
        <v/>
      </c>
      <c r="M473" s="15"/>
      <c r="N473" s="36" t="str">
        <f>IF(G473*M473&lt;&gt;0, TRUNC(G473*M473, 1), "")</f>
        <v/>
      </c>
      <c r="O473" s="15">
        <f t="shared" si="124"/>
        <v>15.600000000000023</v>
      </c>
      <c r="P473" s="15">
        <f t="shared" si="125"/>
        <v>15.600000000000023</v>
      </c>
      <c r="Q473" s="12"/>
      <c r="AC473" s="2">
        <f>TRUNC(TRUNC(SUM(AC470:AC472))*옵션!$B$33/100,1)</f>
        <v>15.6</v>
      </c>
      <c r="AD473" s="2">
        <f>TRUNC(SUM(I470:I472))+TRUNC(SUM(N470:N472))</f>
        <v>859</v>
      </c>
    </row>
    <row r="474" spans="1:31" ht="23.25" customHeight="1">
      <c r="A474" s="13" t="s">
        <v>905</v>
      </c>
      <c r="B474" s="13" t="s">
        <v>1333</v>
      </c>
      <c r="C474" s="1" t="s">
        <v>670</v>
      </c>
      <c r="D474" s="12" t="s">
        <v>671</v>
      </c>
      <c r="E474" s="12" t="s">
        <v>672</v>
      </c>
      <c r="F474" s="19" t="s">
        <v>610</v>
      </c>
      <c r="G474" s="15">
        <f>일위노임!G217</f>
        <v>0.01</v>
      </c>
      <c r="H474" s="15">
        <f>합산자재!H210</f>
        <v>0</v>
      </c>
      <c r="I474" s="36" t="str">
        <f>IF(G474*H474&lt;&gt;0, TRUNC(G474*H474, 1), "")</f>
        <v/>
      </c>
      <c r="J474" s="15">
        <v>0.01</v>
      </c>
      <c r="K474" s="15">
        <f>합산자재!I210</f>
        <v>273676</v>
      </c>
      <c r="L474" s="36">
        <f>IF(G474*K474&lt;&gt;0, TRUNC(G474*K474, 1), "")</f>
        <v>2736.7</v>
      </c>
      <c r="M474" s="15">
        <f>합산자재!J210</f>
        <v>0</v>
      </c>
      <c r="N474" s="36" t="str">
        <f>IF(G474*M474&lt;&gt;0, TRUNC(G474*M474, 1), "")</f>
        <v/>
      </c>
      <c r="O474" s="15">
        <f t="shared" si="124"/>
        <v>273676</v>
      </c>
      <c r="P474" s="15">
        <f t="shared" si="125"/>
        <v>2736.7</v>
      </c>
      <c r="Q474" s="12"/>
      <c r="AE474" s="2">
        <f>L474</f>
        <v>2736.7</v>
      </c>
    </row>
    <row r="475" spans="1:31" ht="23.25" customHeight="1">
      <c r="A475" s="13" t="s">
        <v>1601</v>
      </c>
      <c r="B475" s="13" t="s">
        <v>1333</v>
      </c>
      <c r="C475" s="1" t="s">
        <v>1602</v>
      </c>
      <c r="D475" s="12" t="s">
        <v>1603</v>
      </c>
      <c r="E475" s="12" t="s">
        <v>1604</v>
      </c>
      <c r="F475" s="19" t="s">
        <v>567</v>
      </c>
      <c r="G475" s="15">
        <v>1</v>
      </c>
      <c r="H475" s="15">
        <f>IF(TRUNC((AD476+AC476)/$AE$3,1)*$AE$3-AD476 &lt;0, AC476, TRUNC((AD476+AC476)/$AE$3,1)*$AE$3-AD476)</f>
        <v>82</v>
      </c>
      <c r="I475" s="36">
        <f>H475</f>
        <v>82</v>
      </c>
      <c r="J475" s="15">
        <v>1</v>
      </c>
      <c r="K475" s="15"/>
      <c r="L475" s="36" t="str">
        <f>IF(G475*K475&lt;&gt;0, TRUNC(G475*K475, 1), "")</f>
        <v/>
      </c>
      <c r="M475" s="15"/>
      <c r="N475" s="36" t="str">
        <f>IF(G475*M475&lt;&gt;0, TRUNC(G475*M475, 1), "")</f>
        <v/>
      </c>
      <c r="O475" s="15">
        <f t="shared" si="124"/>
        <v>82</v>
      </c>
      <c r="P475" s="15">
        <f t="shared" si="125"/>
        <v>82</v>
      </c>
      <c r="Q475" s="12"/>
    </row>
    <row r="476" spans="1:31" ht="23.25" customHeight="1">
      <c r="B476" s="13" t="s">
        <v>1597</v>
      </c>
      <c r="D476" s="12" t="s">
        <v>1598</v>
      </c>
      <c r="E476" s="12"/>
      <c r="F476" s="19"/>
      <c r="G476" s="15"/>
      <c r="H476" s="15"/>
      <c r="I476" s="36">
        <f>TRUNC(SUM(I470:I475))</f>
        <v>956</v>
      </c>
      <c r="J476" s="15"/>
      <c r="K476" s="15"/>
      <c r="L476" s="36">
        <f>TRUNC(SUM(L470:L475))</f>
        <v>2736</v>
      </c>
      <c r="M476" s="15"/>
      <c r="N476" s="36">
        <f>TRUNC(SUM(N470:N475))</f>
        <v>0</v>
      </c>
      <c r="O476" s="15" t="str">
        <f t="shared" si="124"/>
        <v/>
      </c>
      <c r="P476" s="15">
        <f t="shared" si="125"/>
        <v>3692</v>
      </c>
      <c r="Q476" s="12"/>
      <c r="AC476" s="2">
        <f>TRUNC(AE476*옵션!$B$36/100,1)</f>
        <v>82</v>
      </c>
      <c r="AD476" s="2">
        <f>TRUNC(SUM(L470:L474))</f>
        <v>2736</v>
      </c>
      <c r="AE476" s="2">
        <f>TRUNC(SUM(AE470:AE475))</f>
        <v>2736</v>
      </c>
    </row>
    <row r="477" spans="1:31" ht="23.25" customHeight="1">
      <c r="D477" s="12"/>
      <c r="E477" s="12"/>
      <c r="F477" s="19"/>
      <c r="G477" s="15"/>
      <c r="H477" s="15"/>
      <c r="I477" s="36"/>
      <c r="J477" s="15"/>
      <c r="K477" s="15"/>
      <c r="L477" s="36"/>
      <c r="M477" s="15"/>
      <c r="N477" s="36"/>
      <c r="O477" s="15"/>
      <c r="P477" s="15"/>
      <c r="Q477" s="12"/>
    </row>
    <row r="478" spans="1:31" ht="23.25" customHeight="1">
      <c r="A478" s="13" t="s">
        <v>1800</v>
      </c>
      <c r="B478" s="13" t="s">
        <v>1623</v>
      </c>
      <c r="C478" s="1" t="s">
        <v>1801</v>
      </c>
      <c r="D478" s="346" t="s">
        <v>1799</v>
      </c>
      <c r="E478" s="348"/>
      <c r="F478" s="19"/>
      <c r="G478" s="15"/>
      <c r="H478" s="15"/>
      <c r="I478" s="36"/>
      <c r="J478" s="15"/>
      <c r="K478" s="15"/>
      <c r="L478" s="36"/>
      <c r="M478" s="15"/>
      <c r="N478" s="36"/>
      <c r="O478" s="15"/>
      <c r="P478" s="15"/>
      <c r="Q478" s="12"/>
    </row>
    <row r="479" spans="1:31" ht="23.25" customHeight="1">
      <c r="A479" s="13" t="s">
        <v>743</v>
      </c>
      <c r="B479" s="13" t="s">
        <v>1336</v>
      </c>
      <c r="C479" s="1" t="s">
        <v>277</v>
      </c>
      <c r="D479" s="12" t="s">
        <v>278</v>
      </c>
      <c r="E479" s="12" t="s">
        <v>279</v>
      </c>
      <c r="F479" s="19" t="s">
        <v>139</v>
      </c>
      <c r="G479" s="15">
        <v>1</v>
      </c>
      <c r="H479" s="15">
        <f>합산자재!H54</f>
        <v>972</v>
      </c>
      <c r="I479" s="36">
        <f>IF(G479*H479&lt;&gt;0, TRUNC(G479*H479, 1), "")</f>
        <v>972</v>
      </c>
      <c r="J479" s="15">
        <v>1</v>
      </c>
      <c r="K479" s="15">
        <f>합산자재!I54</f>
        <v>0</v>
      </c>
      <c r="L479" s="36" t="str">
        <f>IF(G479*K479&lt;&gt;0, TRUNC(G479*K479, 1), "")</f>
        <v/>
      </c>
      <c r="M479" s="15">
        <f>합산자재!J54</f>
        <v>0</v>
      </c>
      <c r="N479" s="36" t="str">
        <f>IF(G479*M479&lt;&gt;0, TRUNC(G479*M479, 1), "")</f>
        <v/>
      </c>
      <c r="O479" s="15">
        <f t="shared" ref="O479:O484" si="126">IF((H479+K479+M479)=0, "", (H479+K479+M479))</f>
        <v>972</v>
      </c>
      <c r="P479" s="15">
        <f t="shared" ref="P479:P484" si="127">IF(SUM(I479,L479,N479)&lt;&gt;0,SUM(I479,L479,N479),"")</f>
        <v>972</v>
      </c>
      <c r="Q479" s="12"/>
      <c r="AC479" s="2">
        <f>G479*H479</f>
        <v>972</v>
      </c>
    </row>
    <row r="480" spans="1:31" ht="23.25" customHeight="1">
      <c r="A480" s="13" t="s">
        <v>743</v>
      </c>
      <c r="B480" s="13" t="s">
        <v>1336</v>
      </c>
      <c r="C480" s="1" t="s">
        <v>277</v>
      </c>
      <c r="D480" s="12" t="s">
        <v>278</v>
      </c>
      <c r="E480" s="12" t="s">
        <v>279</v>
      </c>
      <c r="F480" s="19" t="s">
        <v>139</v>
      </c>
      <c r="G480" s="15">
        <v>0.1</v>
      </c>
      <c r="H480" s="15">
        <f>합산자재!H54</f>
        <v>972</v>
      </c>
      <c r="I480" s="36">
        <f>IF(G480*H480&lt;&gt;0, TRUNC(G480*H480, 1), "")</f>
        <v>97.2</v>
      </c>
      <c r="J480" s="15">
        <v>0.1</v>
      </c>
      <c r="K480" s="15">
        <f>합산자재!I54</f>
        <v>0</v>
      </c>
      <c r="L480" s="36" t="str">
        <f>IF(G480*K480&lt;&gt;0, TRUNC(G480*K480, 1), "")</f>
        <v/>
      </c>
      <c r="M480" s="15">
        <f>합산자재!J54</f>
        <v>0</v>
      </c>
      <c r="N480" s="36" t="str">
        <f>IF(G480*M480&lt;&gt;0, TRUNC(G480*M480, 1), "")</f>
        <v/>
      </c>
      <c r="O480" s="15">
        <f t="shared" si="126"/>
        <v>972</v>
      </c>
      <c r="P480" s="15">
        <f t="shared" si="127"/>
        <v>97.2</v>
      </c>
      <c r="Q480" s="12"/>
    </row>
    <row r="481" spans="1:31" ht="23.25" customHeight="1">
      <c r="A481" s="13" t="s">
        <v>1605</v>
      </c>
      <c r="B481" s="13" t="s">
        <v>1336</v>
      </c>
      <c r="C481" s="1" t="s">
        <v>1606</v>
      </c>
      <c r="D481" s="12" t="s">
        <v>1607</v>
      </c>
      <c r="E481" s="12" t="s">
        <v>1608</v>
      </c>
      <c r="F481" s="19" t="s">
        <v>567</v>
      </c>
      <c r="G481" s="15">
        <v>1</v>
      </c>
      <c r="H481" s="15">
        <f>IF(TRUNC((AD481+AC481)/$AD$3,1)*$AD$3-AD481 &lt;0, AC481, TRUNC((AD481+AC481)/$AD$3,1)*$AD$3-AD481)</f>
        <v>19.400000000000091</v>
      </c>
      <c r="I481" s="36">
        <f>H481</f>
        <v>19.400000000000091</v>
      </c>
      <c r="J481" s="15">
        <v>1</v>
      </c>
      <c r="K481" s="15"/>
      <c r="L481" s="36" t="str">
        <f>IF(G481*K481&lt;&gt;0, TRUNC(G481*K481, 1), "")</f>
        <v/>
      </c>
      <c r="M481" s="15"/>
      <c r="N481" s="36" t="str">
        <f>IF(G481*M481&lt;&gt;0, TRUNC(G481*M481, 1), "")</f>
        <v/>
      </c>
      <c r="O481" s="15">
        <f t="shared" si="126"/>
        <v>19.400000000000091</v>
      </c>
      <c r="P481" s="15">
        <f t="shared" si="127"/>
        <v>19.400000000000091</v>
      </c>
      <c r="Q481" s="12"/>
      <c r="AC481" s="2">
        <f>TRUNC(TRUNC(SUM(AC478:AC480))*옵션!$B$33/100,1)</f>
        <v>19.399999999999999</v>
      </c>
      <c r="AD481" s="2">
        <f>TRUNC(SUM(I478:I480))+TRUNC(SUM(N478:N480))</f>
        <v>1069</v>
      </c>
    </row>
    <row r="482" spans="1:31" ht="23.25" customHeight="1">
      <c r="A482" s="13" t="s">
        <v>905</v>
      </c>
      <c r="B482" s="13" t="s">
        <v>1336</v>
      </c>
      <c r="C482" s="1" t="s">
        <v>670</v>
      </c>
      <c r="D482" s="12" t="s">
        <v>671</v>
      </c>
      <c r="E482" s="12" t="s">
        <v>672</v>
      </c>
      <c r="F482" s="19" t="s">
        <v>610</v>
      </c>
      <c r="G482" s="15">
        <f>일위노임!G220</f>
        <v>8.9999999999999993E-3</v>
      </c>
      <c r="H482" s="15">
        <f>합산자재!H210</f>
        <v>0</v>
      </c>
      <c r="I482" s="36" t="str">
        <f>IF(G482*H482&lt;&gt;0, TRUNC(G482*H482, 1), "")</f>
        <v/>
      </c>
      <c r="J482" s="15">
        <v>8.9999999999999993E-3</v>
      </c>
      <c r="K482" s="15">
        <f>합산자재!I210</f>
        <v>273676</v>
      </c>
      <c r="L482" s="36">
        <f>IF(G482*K482&lt;&gt;0, TRUNC(G482*K482, 1), "")</f>
        <v>2463</v>
      </c>
      <c r="M482" s="15">
        <f>합산자재!J210</f>
        <v>0</v>
      </c>
      <c r="N482" s="36" t="str">
        <f>IF(G482*M482&lt;&gt;0, TRUNC(G482*M482, 1), "")</f>
        <v/>
      </c>
      <c r="O482" s="15">
        <f t="shared" si="126"/>
        <v>273676</v>
      </c>
      <c r="P482" s="15">
        <f t="shared" si="127"/>
        <v>2463</v>
      </c>
      <c r="Q482" s="12"/>
      <c r="AE482" s="2">
        <f>L482</f>
        <v>2463</v>
      </c>
    </row>
    <row r="483" spans="1:31" ht="23.25" customHeight="1">
      <c r="A483" s="13" t="s">
        <v>1601</v>
      </c>
      <c r="B483" s="13" t="s">
        <v>1336</v>
      </c>
      <c r="C483" s="1" t="s">
        <v>1602</v>
      </c>
      <c r="D483" s="12" t="s">
        <v>1603</v>
      </c>
      <c r="E483" s="12" t="s">
        <v>1604</v>
      </c>
      <c r="F483" s="19" t="s">
        <v>567</v>
      </c>
      <c r="G483" s="15">
        <v>1</v>
      </c>
      <c r="H483" s="15">
        <f>IF(TRUNC((AD484+AC484)/$AE$3,1)*$AE$3-AD484 &lt;0, AC484, TRUNC((AD484+AC484)/$AE$3,1)*$AE$3-AD484)</f>
        <v>73.800000000000182</v>
      </c>
      <c r="I483" s="36">
        <f>H483</f>
        <v>73.800000000000182</v>
      </c>
      <c r="J483" s="15">
        <v>1</v>
      </c>
      <c r="K483" s="15"/>
      <c r="L483" s="36" t="str">
        <f>IF(G483*K483&lt;&gt;0, TRUNC(G483*K483, 1), "")</f>
        <v/>
      </c>
      <c r="M483" s="15"/>
      <c r="N483" s="36" t="str">
        <f>IF(G483*M483&lt;&gt;0, TRUNC(G483*M483, 1), "")</f>
        <v/>
      </c>
      <c r="O483" s="15">
        <f t="shared" si="126"/>
        <v>73.800000000000182</v>
      </c>
      <c r="P483" s="15">
        <f t="shared" si="127"/>
        <v>73.800000000000182</v>
      </c>
      <c r="Q483" s="12"/>
    </row>
    <row r="484" spans="1:31" ht="23.25" customHeight="1">
      <c r="B484" s="13" t="s">
        <v>1597</v>
      </c>
      <c r="D484" s="12" t="s">
        <v>1598</v>
      </c>
      <c r="E484" s="12"/>
      <c r="F484" s="19"/>
      <c r="G484" s="15"/>
      <c r="H484" s="15"/>
      <c r="I484" s="36">
        <f>TRUNC(SUM(I478:I483))</f>
        <v>1162</v>
      </c>
      <c r="J484" s="15"/>
      <c r="K484" s="15"/>
      <c r="L484" s="36">
        <f>TRUNC(SUM(L478:L483))</f>
        <v>2463</v>
      </c>
      <c r="M484" s="15"/>
      <c r="N484" s="36">
        <f>TRUNC(SUM(N478:N483))</f>
        <v>0</v>
      </c>
      <c r="O484" s="15" t="str">
        <f t="shared" si="126"/>
        <v/>
      </c>
      <c r="P484" s="15">
        <f t="shared" si="127"/>
        <v>3625</v>
      </c>
      <c r="Q484" s="12"/>
      <c r="AC484" s="2">
        <f>TRUNC(AE484*옵션!$B$36/100,1)</f>
        <v>73.8</v>
      </c>
      <c r="AD484" s="2">
        <f>TRUNC(SUM(L478:L482))</f>
        <v>2463</v>
      </c>
      <c r="AE484" s="2">
        <f>TRUNC(SUM(AE478:AE483))</f>
        <v>2463</v>
      </c>
    </row>
    <row r="485" spans="1:31" ht="23.25" customHeight="1">
      <c r="D485" s="12"/>
      <c r="E485" s="12"/>
      <c r="F485" s="19"/>
      <c r="G485" s="15"/>
      <c r="H485" s="15"/>
      <c r="I485" s="36"/>
      <c r="J485" s="15"/>
      <c r="K485" s="15"/>
      <c r="L485" s="36"/>
      <c r="M485" s="15"/>
      <c r="N485" s="36"/>
      <c r="O485" s="15"/>
      <c r="P485" s="15"/>
      <c r="Q485" s="12"/>
    </row>
    <row r="486" spans="1:31" ht="23.25" customHeight="1">
      <c r="A486" s="13" t="s">
        <v>1803</v>
      </c>
      <c r="B486" s="13" t="s">
        <v>1623</v>
      </c>
      <c r="C486" s="1" t="s">
        <v>1804</v>
      </c>
      <c r="D486" s="346" t="s">
        <v>1802</v>
      </c>
      <c r="E486" s="348"/>
      <c r="F486" s="19"/>
      <c r="G486" s="15"/>
      <c r="H486" s="15"/>
      <c r="I486" s="36"/>
      <c r="J486" s="15"/>
      <c r="K486" s="15"/>
      <c r="L486" s="36"/>
      <c r="M486" s="15"/>
      <c r="N486" s="36"/>
      <c r="O486" s="15"/>
      <c r="P486" s="15"/>
      <c r="Q486" s="12"/>
    </row>
    <row r="487" spans="1:31" ht="23.25" customHeight="1">
      <c r="A487" s="13" t="s">
        <v>744</v>
      </c>
      <c r="B487" s="13" t="s">
        <v>1339</v>
      </c>
      <c r="C487" s="1" t="s">
        <v>282</v>
      </c>
      <c r="D487" s="12" t="s">
        <v>278</v>
      </c>
      <c r="E487" s="12" t="s">
        <v>283</v>
      </c>
      <c r="F487" s="19" t="s">
        <v>139</v>
      </c>
      <c r="G487" s="15">
        <v>1</v>
      </c>
      <c r="H487" s="15">
        <f>합산자재!H55</f>
        <v>1106</v>
      </c>
      <c r="I487" s="36">
        <f>IF(G487*H487&lt;&gt;0, TRUNC(G487*H487, 1), "")</f>
        <v>1106</v>
      </c>
      <c r="J487" s="15">
        <v>1</v>
      </c>
      <c r="K487" s="15">
        <f>합산자재!I55</f>
        <v>0</v>
      </c>
      <c r="L487" s="36" t="str">
        <f>IF(G487*K487&lt;&gt;0, TRUNC(G487*K487, 1), "")</f>
        <v/>
      </c>
      <c r="M487" s="15">
        <f>합산자재!J55</f>
        <v>0</v>
      </c>
      <c r="N487" s="36" t="str">
        <f>IF(G487*M487&lt;&gt;0, TRUNC(G487*M487, 1), "")</f>
        <v/>
      </c>
      <c r="O487" s="15">
        <f t="shared" ref="O487:O492" si="128">IF((H487+K487+M487)=0, "", (H487+K487+M487))</f>
        <v>1106</v>
      </c>
      <c r="P487" s="15">
        <f t="shared" ref="P487:P492" si="129">IF(SUM(I487,L487,N487)&lt;&gt;0,SUM(I487,L487,N487),"")</f>
        <v>1106</v>
      </c>
      <c r="Q487" s="12"/>
      <c r="AC487" s="2">
        <f>G487*H487</f>
        <v>1106</v>
      </c>
    </row>
    <row r="488" spans="1:31" ht="23.25" customHeight="1">
      <c r="A488" s="13" t="s">
        <v>744</v>
      </c>
      <c r="B488" s="13" t="s">
        <v>1339</v>
      </c>
      <c r="C488" s="1" t="s">
        <v>282</v>
      </c>
      <c r="D488" s="12" t="s">
        <v>278</v>
      </c>
      <c r="E488" s="12" t="s">
        <v>283</v>
      </c>
      <c r="F488" s="19" t="s">
        <v>139</v>
      </c>
      <c r="G488" s="15">
        <v>0.1</v>
      </c>
      <c r="H488" s="15">
        <f>합산자재!H55</f>
        <v>1106</v>
      </c>
      <c r="I488" s="36">
        <f>IF(G488*H488&lt;&gt;0, TRUNC(G488*H488, 1), "")</f>
        <v>110.6</v>
      </c>
      <c r="J488" s="15">
        <v>0.1</v>
      </c>
      <c r="K488" s="15">
        <f>합산자재!I55</f>
        <v>0</v>
      </c>
      <c r="L488" s="36" t="str">
        <f>IF(G488*K488&lt;&gt;0, TRUNC(G488*K488, 1), "")</f>
        <v/>
      </c>
      <c r="M488" s="15">
        <f>합산자재!J55</f>
        <v>0</v>
      </c>
      <c r="N488" s="36" t="str">
        <f>IF(G488*M488&lt;&gt;0, TRUNC(G488*M488, 1), "")</f>
        <v/>
      </c>
      <c r="O488" s="15">
        <f t="shared" si="128"/>
        <v>1106</v>
      </c>
      <c r="P488" s="15">
        <f t="shared" si="129"/>
        <v>110.6</v>
      </c>
      <c r="Q488" s="12"/>
    </row>
    <row r="489" spans="1:31" ht="23.25" customHeight="1">
      <c r="A489" s="13" t="s">
        <v>1605</v>
      </c>
      <c r="B489" s="13" t="s">
        <v>1339</v>
      </c>
      <c r="C489" s="1" t="s">
        <v>1606</v>
      </c>
      <c r="D489" s="12" t="s">
        <v>1607</v>
      </c>
      <c r="E489" s="12" t="s">
        <v>1608</v>
      </c>
      <c r="F489" s="19" t="s">
        <v>567</v>
      </c>
      <c r="G489" s="15">
        <v>1</v>
      </c>
      <c r="H489" s="15">
        <f>IF(TRUNC((AD489+AC489)/$AD$3,1)*$AD$3-AD489 &lt;0, AC489, TRUNC((AD489+AC489)/$AD$3,1)*$AD$3-AD489)</f>
        <v>22.099999999999909</v>
      </c>
      <c r="I489" s="36">
        <f>H489</f>
        <v>22.099999999999909</v>
      </c>
      <c r="J489" s="15">
        <v>1</v>
      </c>
      <c r="K489" s="15"/>
      <c r="L489" s="36" t="str">
        <f>IF(G489*K489&lt;&gt;0, TRUNC(G489*K489, 1), "")</f>
        <v/>
      </c>
      <c r="M489" s="15"/>
      <c r="N489" s="36" t="str">
        <f>IF(G489*M489&lt;&gt;0, TRUNC(G489*M489, 1), "")</f>
        <v/>
      </c>
      <c r="O489" s="15">
        <f t="shared" si="128"/>
        <v>22.099999999999909</v>
      </c>
      <c r="P489" s="15">
        <f t="shared" si="129"/>
        <v>22.099999999999909</v>
      </c>
      <c r="Q489" s="12"/>
      <c r="AC489" s="2">
        <f>TRUNC(TRUNC(SUM(AC486:AC488))*옵션!$B$33/100,1)</f>
        <v>22.1</v>
      </c>
      <c r="AD489" s="2">
        <f>TRUNC(SUM(I486:I488))+TRUNC(SUM(N486:N488))</f>
        <v>1216</v>
      </c>
    </row>
    <row r="490" spans="1:31" ht="23.25" customHeight="1">
      <c r="A490" s="13" t="s">
        <v>905</v>
      </c>
      <c r="B490" s="13" t="s">
        <v>1339</v>
      </c>
      <c r="C490" s="1" t="s">
        <v>670</v>
      </c>
      <c r="D490" s="12" t="s">
        <v>671</v>
      </c>
      <c r="E490" s="12" t="s">
        <v>672</v>
      </c>
      <c r="F490" s="19" t="s">
        <v>610</v>
      </c>
      <c r="G490" s="15">
        <f>일위노임!G223</f>
        <v>8.9999999999999993E-3</v>
      </c>
      <c r="H490" s="15">
        <f>합산자재!H210</f>
        <v>0</v>
      </c>
      <c r="I490" s="36" t="str">
        <f>IF(G490*H490&lt;&gt;0, TRUNC(G490*H490, 1), "")</f>
        <v/>
      </c>
      <c r="J490" s="15">
        <v>8.9999999999999993E-3</v>
      </c>
      <c r="K490" s="15">
        <f>합산자재!I210</f>
        <v>273676</v>
      </c>
      <c r="L490" s="36">
        <f>IF(G490*K490&lt;&gt;0, TRUNC(G490*K490, 1), "")</f>
        <v>2463</v>
      </c>
      <c r="M490" s="15">
        <f>합산자재!J210</f>
        <v>0</v>
      </c>
      <c r="N490" s="36" t="str">
        <f>IF(G490*M490&lt;&gt;0, TRUNC(G490*M490, 1), "")</f>
        <v/>
      </c>
      <c r="O490" s="15">
        <f t="shared" si="128"/>
        <v>273676</v>
      </c>
      <c r="P490" s="15">
        <f t="shared" si="129"/>
        <v>2463</v>
      </c>
      <c r="Q490" s="12"/>
      <c r="AE490" s="2">
        <f>L490</f>
        <v>2463</v>
      </c>
    </row>
    <row r="491" spans="1:31" ht="23.25" customHeight="1">
      <c r="A491" s="13" t="s">
        <v>1601</v>
      </c>
      <c r="B491" s="13" t="s">
        <v>1339</v>
      </c>
      <c r="C491" s="1" t="s">
        <v>1602</v>
      </c>
      <c r="D491" s="12" t="s">
        <v>1603</v>
      </c>
      <c r="E491" s="12" t="s">
        <v>1604</v>
      </c>
      <c r="F491" s="19" t="s">
        <v>567</v>
      </c>
      <c r="G491" s="15">
        <v>1</v>
      </c>
      <c r="H491" s="15">
        <f>IF(TRUNC((AD492+AC492)/$AE$3,1)*$AE$3-AD492 &lt;0, AC492, TRUNC((AD492+AC492)/$AE$3,1)*$AE$3-AD492)</f>
        <v>73.800000000000182</v>
      </c>
      <c r="I491" s="36">
        <f>H491</f>
        <v>73.800000000000182</v>
      </c>
      <c r="J491" s="15">
        <v>1</v>
      </c>
      <c r="K491" s="15"/>
      <c r="L491" s="36" t="str">
        <f>IF(G491*K491&lt;&gt;0, TRUNC(G491*K491, 1), "")</f>
        <v/>
      </c>
      <c r="M491" s="15"/>
      <c r="N491" s="36" t="str">
        <f>IF(G491*M491&lt;&gt;0, TRUNC(G491*M491, 1), "")</f>
        <v/>
      </c>
      <c r="O491" s="15">
        <f t="shared" si="128"/>
        <v>73.800000000000182</v>
      </c>
      <c r="P491" s="15">
        <f t="shared" si="129"/>
        <v>73.800000000000182</v>
      </c>
      <c r="Q491" s="12"/>
    </row>
    <row r="492" spans="1:31" ht="23.25" customHeight="1">
      <c r="B492" s="13" t="s">
        <v>1597</v>
      </c>
      <c r="D492" s="12" t="s">
        <v>1598</v>
      </c>
      <c r="E492" s="12"/>
      <c r="F492" s="19"/>
      <c r="G492" s="15"/>
      <c r="H492" s="15"/>
      <c r="I492" s="36">
        <f>TRUNC(SUM(I486:I491))</f>
        <v>1312</v>
      </c>
      <c r="J492" s="15"/>
      <c r="K492" s="15"/>
      <c r="L492" s="36">
        <f>TRUNC(SUM(L486:L491))</f>
        <v>2463</v>
      </c>
      <c r="M492" s="15"/>
      <c r="N492" s="36">
        <f>TRUNC(SUM(N486:N491))</f>
        <v>0</v>
      </c>
      <c r="O492" s="15" t="str">
        <f t="shared" si="128"/>
        <v/>
      </c>
      <c r="P492" s="15">
        <f t="shared" si="129"/>
        <v>3775</v>
      </c>
      <c r="Q492" s="12"/>
      <c r="AC492" s="2">
        <f>TRUNC(AE492*옵션!$B$36/100,1)</f>
        <v>73.8</v>
      </c>
      <c r="AD492" s="2">
        <f>TRUNC(SUM(L486:L490))</f>
        <v>2463</v>
      </c>
      <c r="AE492" s="2">
        <f>TRUNC(SUM(AE486:AE491))</f>
        <v>2463</v>
      </c>
    </row>
    <row r="493" spans="1:31" ht="23.25" customHeight="1">
      <c r="D493" s="12"/>
      <c r="E493" s="12"/>
      <c r="F493" s="19"/>
      <c r="G493" s="15"/>
      <c r="H493" s="15"/>
      <c r="I493" s="36"/>
      <c r="J493" s="15"/>
      <c r="K493" s="15"/>
      <c r="L493" s="36"/>
      <c r="M493" s="15"/>
      <c r="N493" s="36"/>
      <c r="O493" s="15"/>
      <c r="P493" s="15"/>
      <c r="Q493" s="12"/>
    </row>
    <row r="494" spans="1:31" ht="23.25" customHeight="1">
      <c r="A494" s="13" t="s">
        <v>1806</v>
      </c>
      <c r="B494" s="13" t="s">
        <v>1623</v>
      </c>
      <c r="C494" s="1" t="s">
        <v>1807</v>
      </c>
      <c r="D494" s="346" t="s">
        <v>1805</v>
      </c>
      <c r="E494" s="348"/>
      <c r="F494" s="19"/>
      <c r="G494" s="15"/>
      <c r="H494" s="15"/>
      <c r="I494" s="36"/>
      <c r="J494" s="15"/>
      <c r="K494" s="15"/>
      <c r="L494" s="36"/>
      <c r="M494" s="15"/>
      <c r="N494" s="36"/>
      <c r="O494" s="15"/>
      <c r="P494" s="15"/>
      <c r="Q494" s="12"/>
    </row>
    <row r="495" spans="1:31" ht="23.25" customHeight="1">
      <c r="A495" s="13" t="s">
        <v>745</v>
      </c>
      <c r="B495" s="13" t="s">
        <v>1342</v>
      </c>
      <c r="C495" s="1" t="s">
        <v>284</v>
      </c>
      <c r="D495" s="12" t="s">
        <v>278</v>
      </c>
      <c r="E495" s="12" t="s">
        <v>285</v>
      </c>
      <c r="F495" s="19" t="s">
        <v>139</v>
      </c>
      <c r="G495" s="15">
        <v>1</v>
      </c>
      <c r="H495" s="15">
        <f>합산자재!H56</f>
        <v>1909</v>
      </c>
      <c r="I495" s="36">
        <f>IF(G495*H495&lt;&gt;0, TRUNC(G495*H495, 1), "")</f>
        <v>1909</v>
      </c>
      <c r="J495" s="15">
        <v>1</v>
      </c>
      <c r="K495" s="15">
        <f>합산자재!I56</f>
        <v>0</v>
      </c>
      <c r="L495" s="36" t="str">
        <f>IF(G495*K495&lt;&gt;0, TRUNC(G495*K495, 1), "")</f>
        <v/>
      </c>
      <c r="M495" s="15">
        <f>합산자재!J56</f>
        <v>0</v>
      </c>
      <c r="N495" s="36" t="str">
        <f>IF(G495*M495&lt;&gt;0, TRUNC(G495*M495, 1), "")</f>
        <v/>
      </c>
      <c r="O495" s="15">
        <f t="shared" ref="O495:O500" si="130">IF((H495+K495+M495)=0, "", (H495+K495+M495))</f>
        <v>1909</v>
      </c>
      <c r="P495" s="15">
        <f t="shared" ref="P495:P500" si="131">IF(SUM(I495,L495,N495)&lt;&gt;0,SUM(I495,L495,N495),"")</f>
        <v>1909</v>
      </c>
      <c r="Q495" s="12"/>
      <c r="AC495" s="2">
        <f>G495*H495</f>
        <v>1909</v>
      </c>
    </row>
    <row r="496" spans="1:31" ht="23.25" customHeight="1">
      <c r="A496" s="13" t="s">
        <v>745</v>
      </c>
      <c r="B496" s="13" t="s">
        <v>1342</v>
      </c>
      <c r="C496" s="1" t="s">
        <v>284</v>
      </c>
      <c r="D496" s="12" t="s">
        <v>278</v>
      </c>
      <c r="E496" s="12" t="s">
        <v>285</v>
      </c>
      <c r="F496" s="19" t="s">
        <v>139</v>
      </c>
      <c r="G496" s="15">
        <v>0.1</v>
      </c>
      <c r="H496" s="15">
        <f>합산자재!H56</f>
        <v>1909</v>
      </c>
      <c r="I496" s="36">
        <f>IF(G496*H496&lt;&gt;0, TRUNC(G496*H496, 1), "")</f>
        <v>190.9</v>
      </c>
      <c r="J496" s="15">
        <v>0.1</v>
      </c>
      <c r="K496" s="15">
        <f>합산자재!I56</f>
        <v>0</v>
      </c>
      <c r="L496" s="36" t="str">
        <f>IF(G496*K496&lt;&gt;0, TRUNC(G496*K496, 1), "")</f>
        <v/>
      </c>
      <c r="M496" s="15">
        <f>합산자재!J56</f>
        <v>0</v>
      </c>
      <c r="N496" s="36" t="str">
        <f>IF(G496*M496&lt;&gt;0, TRUNC(G496*M496, 1), "")</f>
        <v/>
      </c>
      <c r="O496" s="15">
        <f t="shared" si="130"/>
        <v>1909</v>
      </c>
      <c r="P496" s="15">
        <f t="shared" si="131"/>
        <v>190.9</v>
      </c>
      <c r="Q496" s="12"/>
    </row>
    <row r="497" spans="1:31" ht="23.25" customHeight="1">
      <c r="A497" s="13" t="s">
        <v>1605</v>
      </c>
      <c r="B497" s="13" t="s">
        <v>1342</v>
      </c>
      <c r="C497" s="1" t="s">
        <v>1606</v>
      </c>
      <c r="D497" s="12" t="s">
        <v>1607</v>
      </c>
      <c r="E497" s="12" t="s">
        <v>1608</v>
      </c>
      <c r="F497" s="19" t="s">
        <v>567</v>
      </c>
      <c r="G497" s="15">
        <v>1</v>
      </c>
      <c r="H497" s="15">
        <f>IF(TRUNC((AD497+AC497)/$AD$3,1)*$AD$3-AD497 &lt;0, AC497, TRUNC((AD497+AC497)/$AD$3,1)*$AD$3-AD497)</f>
        <v>38.099999999999909</v>
      </c>
      <c r="I497" s="36">
        <f>H497</f>
        <v>38.099999999999909</v>
      </c>
      <c r="J497" s="15">
        <v>1</v>
      </c>
      <c r="K497" s="15"/>
      <c r="L497" s="36" t="str">
        <f>IF(G497*K497&lt;&gt;0, TRUNC(G497*K497, 1), "")</f>
        <v/>
      </c>
      <c r="M497" s="15"/>
      <c r="N497" s="36" t="str">
        <f>IF(G497*M497&lt;&gt;0, TRUNC(G497*M497, 1), "")</f>
        <v/>
      </c>
      <c r="O497" s="15">
        <f t="shared" si="130"/>
        <v>38.099999999999909</v>
      </c>
      <c r="P497" s="15">
        <f t="shared" si="131"/>
        <v>38.099999999999909</v>
      </c>
      <c r="Q497" s="12"/>
      <c r="AC497" s="2">
        <f>TRUNC(TRUNC(SUM(AC494:AC496))*옵션!$B$33/100,1)</f>
        <v>38.1</v>
      </c>
      <c r="AD497" s="2">
        <f>TRUNC(SUM(I494:I496))+TRUNC(SUM(N494:N496))</f>
        <v>2099</v>
      </c>
    </row>
    <row r="498" spans="1:31" ht="23.25" customHeight="1">
      <c r="A498" s="13" t="s">
        <v>905</v>
      </c>
      <c r="B498" s="13" t="s">
        <v>1342</v>
      </c>
      <c r="C498" s="1" t="s">
        <v>670</v>
      </c>
      <c r="D498" s="12" t="s">
        <v>671</v>
      </c>
      <c r="E498" s="12" t="s">
        <v>672</v>
      </c>
      <c r="F498" s="19" t="s">
        <v>610</v>
      </c>
      <c r="G498" s="15">
        <f>일위노임!G226</f>
        <v>8.9999999999999993E-3</v>
      </c>
      <c r="H498" s="15">
        <f>합산자재!H210</f>
        <v>0</v>
      </c>
      <c r="I498" s="36" t="str">
        <f>IF(G498*H498&lt;&gt;0, TRUNC(G498*H498, 1), "")</f>
        <v/>
      </c>
      <c r="J498" s="15">
        <v>8.9999999999999993E-3</v>
      </c>
      <c r="K498" s="15">
        <f>합산자재!I210</f>
        <v>273676</v>
      </c>
      <c r="L498" s="36">
        <f>IF(G498*K498&lt;&gt;0, TRUNC(G498*K498, 1), "")</f>
        <v>2463</v>
      </c>
      <c r="M498" s="15">
        <f>합산자재!J210</f>
        <v>0</v>
      </c>
      <c r="N498" s="36" t="str">
        <f>IF(G498*M498&lt;&gt;0, TRUNC(G498*M498, 1), "")</f>
        <v/>
      </c>
      <c r="O498" s="15">
        <f t="shared" si="130"/>
        <v>273676</v>
      </c>
      <c r="P498" s="15">
        <f t="shared" si="131"/>
        <v>2463</v>
      </c>
      <c r="Q498" s="12"/>
      <c r="AE498" s="2">
        <f>L498</f>
        <v>2463</v>
      </c>
    </row>
    <row r="499" spans="1:31" ht="23.25" customHeight="1">
      <c r="A499" s="13" t="s">
        <v>1601</v>
      </c>
      <c r="B499" s="13" t="s">
        <v>1342</v>
      </c>
      <c r="C499" s="1" t="s">
        <v>1602</v>
      </c>
      <c r="D499" s="12" t="s">
        <v>1603</v>
      </c>
      <c r="E499" s="12" t="s">
        <v>1604</v>
      </c>
      <c r="F499" s="19" t="s">
        <v>567</v>
      </c>
      <c r="G499" s="15">
        <v>1</v>
      </c>
      <c r="H499" s="15">
        <f>IF(TRUNC((AD500+AC500)/$AE$3,1)*$AE$3-AD500 &lt;0, AC500, TRUNC((AD500+AC500)/$AE$3,1)*$AE$3-AD500)</f>
        <v>73.800000000000182</v>
      </c>
      <c r="I499" s="36">
        <f>H499</f>
        <v>73.800000000000182</v>
      </c>
      <c r="J499" s="15">
        <v>1</v>
      </c>
      <c r="K499" s="15"/>
      <c r="L499" s="36" t="str">
        <f>IF(G499*K499&lt;&gt;0, TRUNC(G499*K499, 1), "")</f>
        <v/>
      </c>
      <c r="M499" s="15"/>
      <c r="N499" s="36" t="str">
        <f>IF(G499*M499&lt;&gt;0, TRUNC(G499*M499, 1), "")</f>
        <v/>
      </c>
      <c r="O499" s="15">
        <f t="shared" si="130"/>
        <v>73.800000000000182</v>
      </c>
      <c r="P499" s="15">
        <f t="shared" si="131"/>
        <v>73.800000000000182</v>
      </c>
      <c r="Q499" s="12"/>
    </row>
    <row r="500" spans="1:31" ht="23.25" customHeight="1">
      <c r="B500" s="13" t="s">
        <v>1597</v>
      </c>
      <c r="D500" s="12" t="s">
        <v>1598</v>
      </c>
      <c r="E500" s="12"/>
      <c r="F500" s="19"/>
      <c r="G500" s="15"/>
      <c r="H500" s="15"/>
      <c r="I500" s="36">
        <f>TRUNC(SUM(I494:I499))</f>
        <v>2211</v>
      </c>
      <c r="J500" s="15"/>
      <c r="K500" s="15"/>
      <c r="L500" s="36">
        <f>TRUNC(SUM(L494:L499))</f>
        <v>2463</v>
      </c>
      <c r="M500" s="15"/>
      <c r="N500" s="36">
        <f>TRUNC(SUM(N494:N499))</f>
        <v>0</v>
      </c>
      <c r="O500" s="15" t="str">
        <f t="shared" si="130"/>
        <v/>
      </c>
      <c r="P500" s="15">
        <f t="shared" si="131"/>
        <v>4674</v>
      </c>
      <c r="Q500" s="12"/>
      <c r="AC500" s="2">
        <f>TRUNC(AE500*옵션!$B$36/100,1)</f>
        <v>73.8</v>
      </c>
      <c r="AD500" s="2">
        <f>TRUNC(SUM(L494:L498))</f>
        <v>2463</v>
      </c>
      <c r="AE500" s="2">
        <f>TRUNC(SUM(AE494:AE499))</f>
        <v>2463</v>
      </c>
    </row>
    <row r="501" spans="1:31" ht="23.25" customHeight="1">
      <c r="D501" s="12"/>
      <c r="E501" s="12"/>
      <c r="F501" s="19"/>
      <c r="G501" s="15"/>
      <c r="H501" s="15"/>
      <c r="I501" s="36"/>
      <c r="J501" s="15"/>
      <c r="K501" s="15"/>
      <c r="L501" s="36"/>
      <c r="M501" s="15"/>
      <c r="N501" s="36"/>
      <c r="O501" s="15"/>
      <c r="P501" s="15"/>
      <c r="Q501" s="12"/>
    </row>
    <row r="502" spans="1:31" ht="23.25" customHeight="1">
      <c r="A502" s="13" t="s">
        <v>1809</v>
      </c>
      <c r="B502" s="13" t="s">
        <v>1623</v>
      </c>
      <c r="C502" s="1" t="s">
        <v>1810</v>
      </c>
      <c r="D502" s="346" t="s">
        <v>1808</v>
      </c>
      <c r="E502" s="348"/>
      <c r="F502" s="19"/>
      <c r="G502" s="15"/>
      <c r="H502" s="15"/>
      <c r="I502" s="36"/>
      <c r="J502" s="15"/>
      <c r="K502" s="15"/>
      <c r="L502" s="36"/>
      <c r="M502" s="15"/>
      <c r="N502" s="36"/>
      <c r="O502" s="15"/>
      <c r="P502" s="15"/>
      <c r="Q502" s="12"/>
    </row>
    <row r="503" spans="1:31" ht="23.25" customHeight="1">
      <c r="A503" s="13" t="s">
        <v>746</v>
      </c>
      <c r="B503" s="13" t="s">
        <v>1345</v>
      </c>
      <c r="C503" s="1" t="s">
        <v>286</v>
      </c>
      <c r="D503" s="12" t="s">
        <v>278</v>
      </c>
      <c r="E503" s="12" t="s">
        <v>287</v>
      </c>
      <c r="F503" s="19" t="s">
        <v>139</v>
      </c>
      <c r="G503" s="15">
        <v>1</v>
      </c>
      <c r="H503" s="15">
        <f>합산자재!H57</f>
        <v>2545</v>
      </c>
      <c r="I503" s="36">
        <f>IF(G503*H503&lt;&gt;0, TRUNC(G503*H503, 1), "")</f>
        <v>2545</v>
      </c>
      <c r="J503" s="15">
        <v>1</v>
      </c>
      <c r="K503" s="15">
        <f>합산자재!I57</f>
        <v>0</v>
      </c>
      <c r="L503" s="36" t="str">
        <f>IF(G503*K503&lt;&gt;0, TRUNC(G503*K503, 1), "")</f>
        <v/>
      </c>
      <c r="M503" s="15">
        <f>합산자재!J57</f>
        <v>0</v>
      </c>
      <c r="N503" s="36" t="str">
        <f>IF(G503*M503&lt;&gt;0, TRUNC(G503*M503, 1), "")</f>
        <v/>
      </c>
      <c r="O503" s="15">
        <f t="shared" ref="O503:O508" si="132">IF((H503+K503+M503)=0, "", (H503+K503+M503))</f>
        <v>2545</v>
      </c>
      <c r="P503" s="15">
        <f t="shared" ref="P503:P508" si="133">IF(SUM(I503,L503,N503)&lt;&gt;0,SUM(I503,L503,N503),"")</f>
        <v>2545</v>
      </c>
      <c r="Q503" s="12"/>
      <c r="AC503" s="2">
        <f>G503*H503</f>
        <v>2545</v>
      </c>
    </row>
    <row r="504" spans="1:31" ht="23.25" customHeight="1">
      <c r="A504" s="13" t="s">
        <v>746</v>
      </c>
      <c r="B504" s="13" t="s">
        <v>1345</v>
      </c>
      <c r="C504" s="1" t="s">
        <v>286</v>
      </c>
      <c r="D504" s="12" t="s">
        <v>278</v>
      </c>
      <c r="E504" s="12" t="s">
        <v>287</v>
      </c>
      <c r="F504" s="19" t="s">
        <v>139</v>
      </c>
      <c r="G504" s="15">
        <v>0.1</v>
      </c>
      <c r="H504" s="15">
        <f>합산자재!H57</f>
        <v>2545</v>
      </c>
      <c r="I504" s="36">
        <f>IF(G504*H504&lt;&gt;0, TRUNC(G504*H504, 1), "")</f>
        <v>254.5</v>
      </c>
      <c r="J504" s="15">
        <v>0.1</v>
      </c>
      <c r="K504" s="15">
        <f>합산자재!I57</f>
        <v>0</v>
      </c>
      <c r="L504" s="36" t="str">
        <f>IF(G504*K504&lt;&gt;0, TRUNC(G504*K504, 1), "")</f>
        <v/>
      </c>
      <c r="M504" s="15">
        <f>합산자재!J57</f>
        <v>0</v>
      </c>
      <c r="N504" s="36" t="str">
        <f>IF(G504*M504&lt;&gt;0, TRUNC(G504*M504, 1), "")</f>
        <v/>
      </c>
      <c r="O504" s="15">
        <f t="shared" si="132"/>
        <v>2545</v>
      </c>
      <c r="P504" s="15">
        <f t="shared" si="133"/>
        <v>254.5</v>
      </c>
      <c r="Q504" s="12"/>
    </row>
    <row r="505" spans="1:31" ht="23.25" customHeight="1">
      <c r="A505" s="13" t="s">
        <v>1605</v>
      </c>
      <c r="B505" s="13" t="s">
        <v>1345</v>
      </c>
      <c r="C505" s="1" t="s">
        <v>1606</v>
      </c>
      <c r="D505" s="12" t="s">
        <v>1607</v>
      </c>
      <c r="E505" s="12" t="s">
        <v>1608</v>
      </c>
      <c r="F505" s="19" t="s">
        <v>567</v>
      </c>
      <c r="G505" s="15">
        <v>1</v>
      </c>
      <c r="H505" s="15">
        <f>IF(TRUNC((AD505+AC505)/$AD$3,1)*$AD$3-AD505 &lt;0, AC505, TRUNC((AD505+AC505)/$AD$3,1)*$AD$3-AD505)</f>
        <v>50.900000000000091</v>
      </c>
      <c r="I505" s="36">
        <f>H505</f>
        <v>50.900000000000091</v>
      </c>
      <c r="J505" s="15">
        <v>1</v>
      </c>
      <c r="K505" s="15"/>
      <c r="L505" s="36" t="str">
        <f>IF(G505*K505&lt;&gt;0, TRUNC(G505*K505, 1), "")</f>
        <v/>
      </c>
      <c r="M505" s="15"/>
      <c r="N505" s="36" t="str">
        <f>IF(G505*M505&lt;&gt;0, TRUNC(G505*M505, 1), "")</f>
        <v/>
      </c>
      <c r="O505" s="15">
        <f t="shared" si="132"/>
        <v>50.900000000000091</v>
      </c>
      <c r="P505" s="15">
        <f t="shared" si="133"/>
        <v>50.900000000000091</v>
      </c>
      <c r="Q505" s="12"/>
      <c r="AC505" s="2">
        <f>TRUNC(TRUNC(SUM(AC502:AC504))*옵션!$B$33/100,1)</f>
        <v>50.9</v>
      </c>
      <c r="AD505" s="2">
        <f>TRUNC(SUM(I502:I504))+TRUNC(SUM(N502:N504))</f>
        <v>2799</v>
      </c>
    </row>
    <row r="506" spans="1:31" ht="23.25" customHeight="1">
      <c r="A506" s="13" t="s">
        <v>905</v>
      </c>
      <c r="B506" s="13" t="s">
        <v>1345</v>
      </c>
      <c r="C506" s="1" t="s">
        <v>670</v>
      </c>
      <c r="D506" s="12" t="s">
        <v>671</v>
      </c>
      <c r="E506" s="12" t="s">
        <v>672</v>
      </c>
      <c r="F506" s="19" t="s">
        <v>610</v>
      </c>
      <c r="G506" s="15">
        <f>일위노임!G229</f>
        <v>1.0500000000000001E-2</v>
      </c>
      <c r="H506" s="15">
        <f>합산자재!H210</f>
        <v>0</v>
      </c>
      <c r="I506" s="36" t="str">
        <f>IF(G506*H506&lt;&gt;0, TRUNC(G506*H506, 1), "")</f>
        <v/>
      </c>
      <c r="J506" s="15">
        <v>1.0500000000000001E-2</v>
      </c>
      <c r="K506" s="15">
        <f>합산자재!I210</f>
        <v>273676</v>
      </c>
      <c r="L506" s="36">
        <f>IF(G506*K506&lt;&gt;0, TRUNC(G506*K506, 1), "")</f>
        <v>2873.5</v>
      </c>
      <c r="M506" s="15">
        <f>합산자재!J210</f>
        <v>0</v>
      </c>
      <c r="N506" s="36" t="str">
        <f>IF(G506*M506&lt;&gt;0, TRUNC(G506*M506, 1), "")</f>
        <v/>
      </c>
      <c r="O506" s="15">
        <f t="shared" si="132"/>
        <v>273676</v>
      </c>
      <c r="P506" s="15">
        <f t="shared" si="133"/>
        <v>2873.5</v>
      </c>
      <c r="Q506" s="12"/>
      <c r="AE506" s="2">
        <f>L506</f>
        <v>2873.5</v>
      </c>
    </row>
    <row r="507" spans="1:31" ht="23.25" customHeight="1">
      <c r="A507" s="13" t="s">
        <v>1601</v>
      </c>
      <c r="B507" s="13" t="s">
        <v>1345</v>
      </c>
      <c r="C507" s="1" t="s">
        <v>1602</v>
      </c>
      <c r="D507" s="12" t="s">
        <v>1603</v>
      </c>
      <c r="E507" s="12" t="s">
        <v>1604</v>
      </c>
      <c r="F507" s="19" t="s">
        <v>567</v>
      </c>
      <c r="G507" s="15">
        <v>1</v>
      </c>
      <c r="H507" s="15">
        <f>IF(TRUNC((AD508+AC508)/$AE$3,1)*$AE$3-AD508 &lt;0, AC508, TRUNC((AD508+AC508)/$AE$3,1)*$AE$3-AD508)</f>
        <v>86.099999999999909</v>
      </c>
      <c r="I507" s="36">
        <f>H507</f>
        <v>86.099999999999909</v>
      </c>
      <c r="J507" s="15">
        <v>1</v>
      </c>
      <c r="K507" s="15"/>
      <c r="L507" s="36" t="str">
        <f>IF(G507*K507&lt;&gt;0, TRUNC(G507*K507, 1), "")</f>
        <v/>
      </c>
      <c r="M507" s="15"/>
      <c r="N507" s="36" t="str">
        <f>IF(G507*M507&lt;&gt;0, TRUNC(G507*M507, 1), "")</f>
        <v/>
      </c>
      <c r="O507" s="15">
        <f t="shared" si="132"/>
        <v>86.099999999999909</v>
      </c>
      <c r="P507" s="15">
        <f t="shared" si="133"/>
        <v>86.099999999999909</v>
      </c>
      <c r="Q507" s="12"/>
    </row>
    <row r="508" spans="1:31" ht="23.25" customHeight="1">
      <c r="B508" s="13" t="s">
        <v>1597</v>
      </c>
      <c r="D508" s="12" t="s">
        <v>1598</v>
      </c>
      <c r="E508" s="12"/>
      <c r="F508" s="19"/>
      <c r="G508" s="15"/>
      <c r="H508" s="15"/>
      <c r="I508" s="36">
        <f>TRUNC(SUM(I502:I507))</f>
        <v>2936</v>
      </c>
      <c r="J508" s="15"/>
      <c r="K508" s="15"/>
      <c r="L508" s="36">
        <f>TRUNC(SUM(L502:L507))</f>
        <v>2873</v>
      </c>
      <c r="M508" s="15"/>
      <c r="N508" s="36">
        <f>TRUNC(SUM(N502:N507))</f>
        <v>0</v>
      </c>
      <c r="O508" s="15" t="str">
        <f t="shared" si="132"/>
        <v/>
      </c>
      <c r="P508" s="15">
        <f t="shared" si="133"/>
        <v>5809</v>
      </c>
      <c r="Q508" s="12"/>
      <c r="AC508" s="2">
        <f>TRUNC(AE508*옵션!$B$36/100,1)</f>
        <v>86.1</v>
      </c>
      <c r="AD508" s="2">
        <f>TRUNC(SUM(L502:L506))</f>
        <v>2873</v>
      </c>
      <c r="AE508" s="2">
        <f>TRUNC(SUM(AE502:AE507))</f>
        <v>2873</v>
      </c>
    </row>
    <row r="509" spans="1:31" ht="23.25" customHeight="1">
      <c r="D509" s="12"/>
      <c r="E509" s="12"/>
      <c r="F509" s="19"/>
      <c r="G509" s="15"/>
      <c r="H509" s="15"/>
      <c r="I509" s="36"/>
      <c r="J509" s="15"/>
      <c r="K509" s="15"/>
      <c r="L509" s="36"/>
      <c r="M509" s="15"/>
      <c r="N509" s="36"/>
      <c r="O509" s="15"/>
      <c r="P509" s="15"/>
      <c r="Q509" s="12"/>
    </row>
    <row r="510" spans="1:31" ht="23.25" customHeight="1">
      <c r="A510" s="13" t="s">
        <v>1812</v>
      </c>
      <c r="B510" s="13" t="s">
        <v>1623</v>
      </c>
      <c r="C510" s="1" t="s">
        <v>1813</v>
      </c>
      <c r="D510" s="346" t="s">
        <v>1811</v>
      </c>
      <c r="E510" s="348"/>
      <c r="F510" s="19"/>
      <c r="G510" s="15"/>
      <c r="H510" s="15"/>
      <c r="I510" s="36"/>
      <c r="J510" s="15"/>
      <c r="K510" s="15"/>
      <c r="L510" s="36"/>
      <c r="M510" s="15"/>
      <c r="N510" s="36"/>
      <c r="O510" s="15"/>
      <c r="P510" s="15"/>
      <c r="Q510" s="12"/>
    </row>
    <row r="511" spans="1:31" ht="23.25" customHeight="1">
      <c r="A511" s="13" t="s">
        <v>747</v>
      </c>
      <c r="B511" s="13" t="s">
        <v>1348</v>
      </c>
      <c r="C511" s="1" t="s">
        <v>288</v>
      </c>
      <c r="D511" s="12" t="s">
        <v>278</v>
      </c>
      <c r="E511" s="12" t="s">
        <v>289</v>
      </c>
      <c r="F511" s="19" t="s">
        <v>139</v>
      </c>
      <c r="G511" s="15">
        <v>1</v>
      </c>
      <c r="H511" s="15">
        <f>합산자재!H58</f>
        <v>5522</v>
      </c>
      <c r="I511" s="36">
        <f>IF(G511*H511&lt;&gt;0, TRUNC(G511*H511, 1), "")</f>
        <v>5522</v>
      </c>
      <c r="J511" s="15">
        <v>1</v>
      </c>
      <c r="K511" s="15">
        <f>합산자재!I58</f>
        <v>0</v>
      </c>
      <c r="L511" s="36" t="str">
        <f>IF(G511*K511&lt;&gt;0, TRUNC(G511*K511, 1), "")</f>
        <v/>
      </c>
      <c r="M511" s="15">
        <f>합산자재!J58</f>
        <v>0</v>
      </c>
      <c r="N511" s="36" t="str">
        <f>IF(G511*M511&lt;&gt;0, TRUNC(G511*M511, 1), "")</f>
        <v/>
      </c>
      <c r="O511" s="15">
        <f t="shared" ref="O511:O516" si="134">IF((H511+K511+M511)=0, "", (H511+K511+M511))</f>
        <v>5522</v>
      </c>
      <c r="P511" s="15">
        <f t="shared" ref="P511:P516" si="135">IF(SUM(I511,L511,N511)&lt;&gt;0,SUM(I511,L511,N511),"")</f>
        <v>5522</v>
      </c>
      <c r="Q511" s="12"/>
      <c r="AC511" s="2">
        <f>G511*H511</f>
        <v>5522</v>
      </c>
    </row>
    <row r="512" spans="1:31" ht="23.25" customHeight="1">
      <c r="A512" s="13" t="s">
        <v>747</v>
      </c>
      <c r="B512" s="13" t="s">
        <v>1348</v>
      </c>
      <c r="C512" s="1" t="s">
        <v>288</v>
      </c>
      <c r="D512" s="12" t="s">
        <v>278</v>
      </c>
      <c r="E512" s="12" t="s">
        <v>289</v>
      </c>
      <c r="F512" s="19" t="s">
        <v>139</v>
      </c>
      <c r="G512" s="15">
        <v>0.1</v>
      </c>
      <c r="H512" s="15">
        <f>합산자재!H58</f>
        <v>5522</v>
      </c>
      <c r="I512" s="36">
        <f>IF(G512*H512&lt;&gt;0, TRUNC(G512*H512, 1), "")</f>
        <v>552.20000000000005</v>
      </c>
      <c r="J512" s="15">
        <v>0.1</v>
      </c>
      <c r="K512" s="15">
        <f>합산자재!I58</f>
        <v>0</v>
      </c>
      <c r="L512" s="36" t="str">
        <f>IF(G512*K512&lt;&gt;0, TRUNC(G512*K512, 1), "")</f>
        <v/>
      </c>
      <c r="M512" s="15">
        <f>합산자재!J58</f>
        <v>0</v>
      </c>
      <c r="N512" s="36" t="str">
        <f>IF(G512*M512&lt;&gt;0, TRUNC(G512*M512, 1), "")</f>
        <v/>
      </c>
      <c r="O512" s="15">
        <f t="shared" si="134"/>
        <v>5522</v>
      </c>
      <c r="P512" s="15">
        <f t="shared" si="135"/>
        <v>552.20000000000005</v>
      </c>
      <c r="Q512" s="12"/>
    </row>
    <row r="513" spans="1:31" ht="23.25" customHeight="1">
      <c r="A513" s="13" t="s">
        <v>1605</v>
      </c>
      <c r="B513" s="13" t="s">
        <v>1348</v>
      </c>
      <c r="C513" s="1" t="s">
        <v>1606</v>
      </c>
      <c r="D513" s="12" t="s">
        <v>1607</v>
      </c>
      <c r="E513" s="12" t="s">
        <v>1608</v>
      </c>
      <c r="F513" s="19" t="s">
        <v>567</v>
      </c>
      <c r="G513" s="15">
        <v>1</v>
      </c>
      <c r="H513" s="15">
        <f>IF(TRUNC((AD513+AC513)/$AD$3,1)*$AD$3-AD513 &lt;0, AC513, TRUNC((AD513+AC513)/$AD$3,1)*$AD$3-AD513)</f>
        <v>110.39999999999964</v>
      </c>
      <c r="I513" s="36">
        <f>H513</f>
        <v>110.39999999999964</v>
      </c>
      <c r="J513" s="15">
        <v>1</v>
      </c>
      <c r="K513" s="15"/>
      <c r="L513" s="36" t="str">
        <f>IF(G513*K513&lt;&gt;0, TRUNC(G513*K513, 1), "")</f>
        <v/>
      </c>
      <c r="M513" s="15"/>
      <c r="N513" s="36" t="str">
        <f>IF(G513*M513&lt;&gt;0, TRUNC(G513*M513, 1), "")</f>
        <v/>
      </c>
      <c r="O513" s="15">
        <f t="shared" si="134"/>
        <v>110.39999999999964</v>
      </c>
      <c r="P513" s="15">
        <f t="shared" si="135"/>
        <v>110.39999999999964</v>
      </c>
      <c r="Q513" s="12"/>
      <c r="AC513" s="2">
        <f>TRUNC(TRUNC(SUM(AC510:AC512))*옵션!$B$33/100,1)</f>
        <v>110.4</v>
      </c>
      <c r="AD513" s="2">
        <f>TRUNC(SUM(I510:I512))+TRUNC(SUM(N510:N512))</f>
        <v>6074</v>
      </c>
    </row>
    <row r="514" spans="1:31" ht="23.25" customHeight="1">
      <c r="A514" s="13" t="s">
        <v>905</v>
      </c>
      <c r="B514" s="13" t="s">
        <v>1348</v>
      </c>
      <c r="C514" s="1" t="s">
        <v>670</v>
      </c>
      <c r="D514" s="12" t="s">
        <v>671</v>
      </c>
      <c r="E514" s="12" t="s">
        <v>672</v>
      </c>
      <c r="F514" s="19" t="s">
        <v>610</v>
      </c>
      <c r="G514" s="15">
        <f>일위노임!G232</f>
        <v>1.0500000000000001E-2</v>
      </c>
      <c r="H514" s="15">
        <f>합산자재!H210</f>
        <v>0</v>
      </c>
      <c r="I514" s="36" t="str">
        <f>IF(G514*H514&lt;&gt;0, TRUNC(G514*H514, 1), "")</f>
        <v/>
      </c>
      <c r="J514" s="15">
        <v>1.0500000000000001E-2</v>
      </c>
      <c r="K514" s="15">
        <f>합산자재!I210</f>
        <v>273676</v>
      </c>
      <c r="L514" s="36">
        <f>IF(G514*K514&lt;&gt;0, TRUNC(G514*K514, 1), "")</f>
        <v>2873.5</v>
      </c>
      <c r="M514" s="15">
        <f>합산자재!J210</f>
        <v>0</v>
      </c>
      <c r="N514" s="36" t="str">
        <f>IF(G514*M514&lt;&gt;0, TRUNC(G514*M514, 1), "")</f>
        <v/>
      </c>
      <c r="O514" s="15">
        <f t="shared" si="134"/>
        <v>273676</v>
      </c>
      <c r="P514" s="15">
        <f t="shared" si="135"/>
        <v>2873.5</v>
      </c>
      <c r="Q514" s="12"/>
      <c r="AE514" s="2">
        <f>L514</f>
        <v>2873.5</v>
      </c>
    </row>
    <row r="515" spans="1:31" ht="23.25" customHeight="1">
      <c r="A515" s="13" t="s">
        <v>1601</v>
      </c>
      <c r="B515" s="13" t="s">
        <v>1348</v>
      </c>
      <c r="C515" s="1" t="s">
        <v>1602</v>
      </c>
      <c r="D515" s="12" t="s">
        <v>1603</v>
      </c>
      <c r="E515" s="12" t="s">
        <v>1604</v>
      </c>
      <c r="F515" s="19" t="s">
        <v>567</v>
      </c>
      <c r="G515" s="15">
        <v>1</v>
      </c>
      <c r="H515" s="15">
        <f>IF(TRUNC((AD516+AC516)/$AE$3,1)*$AE$3-AD516 &lt;0, AC516, TRUNC((AD516+AC516)/$AE$3,1)*$AE$3-AD516)</f>
        <v>86.099999999999909</v>
      </c>
      <c r="I515" s="36">
        <f>H515</f>
        <v>86.099999999999909</v>
      </c>
      <c r="J515" s="15">
        <v>1</v>
      </c>
      <c r="K515" s="15"/>
      <c r="L515" s="36" t="str">
        <f>IF(G515*K515&lt;&gt;0, TRUNC(G515*K515, 1), "")</f>
        <v/>
      </c>
      <c r="M515" s="15"/>
      <c r="N515" s="36" t="str">
        <f>IF(G515*M515&lt;&gt;0, TRUNC(G515*M515, 1), "")</f>
        <v/>
      </c>
      <c r="O515" s="15">
        <f t="shared" si="134"/>
        <v>86.099999999999909</v>
      </c>
      <c r="P515" s="15">
        <f t="shared" si="135"/>
        <v>86.099999999999909</v>
      </c>
      <c r="Q515" s="12"/>
    </row>
    <row r="516" spans="1:31" ht="23.25" customHeight="1">
      <c r="B516" s="13" t="s">
        <v>1597</v>
      </c>
      <c r="D516" s="12" t="s">
        <v>1598</v>
      </c>
      <c r="E516" s="12"/>
      <c r="F516" s="19"/>
      <c r="G516" s="15"/>
      <c r="H516" s="15"/>
      <c r="I516" s="36">
        <f>TRUNC(SUM(I510:I515))</f>
        <v>6270</v>
      </c>
      <c r="J516" s="15"/>
      <c r="K516" s="15"/>
      <c r="L516" s="36">
        <f>TRUNC(SUM(L510:L515))</f>
        <v>2873</v>
      </c>
      <c r="M516" s="15"/>
      <c r="N516" s="36">
        <f>TRUNC(SUM(N510:N515))</f>
        <v>0</v>
      </c>
      <c r="O516" s="15" t="str">
        <f t="shared" si="134"/>
        <v/>
      </c>
      <c r="P516" s="15">
        <f t="shared" si="135"/>
        <v>9143</v>
      </c>
      <c r="Q516" s="12"/>
      <c r="AC516" s="2">
        <f>TRUNC(AE516*옵션!$B$36/100,1)</f>
        <v>86.1</v>
      </c>
      <c r="AD516" s="2">
        <f>TRUNC(SUM(L510:L514))</f>
        <v>2873</v>
      </c>
      <c r="AE516" s="2">
        <f>TRUNC(SUM(AE510:AE515))</f>
        <v>2873</v>
      </c>
    </row>
    <row r="517" spans="1:31" ht="23.25" customHeight="1">
      <c r="D517" s="12"/>
      <c r="E517" s="12"/>
      <c r="F517" s="19"/>
      <c r="G517" s="15"/>
      <c r="H517" s="15"/>
      <c r="I517" s="36"/>
      <c r="J517" s="15"/>
      <c r="K517" s="15"/>
      <c r="L517" s="36"/>
      <c r="M517" s="15"/>
      <c r="N517" s="36"/>
      <c r="O517" s="15"/>
      <c r="P517" s="15"/>
      <c r="Q517" s="12"/>
    </row>
    <row r="518" spans="1:31" ht="23.25" customHeight="1">
      <c r="A518" s="13" t="s">
        <v>1815</v>
      </c>
      <c r="B518" s="13" t="s">
        <v>1623</v>
      </c>
      <c r="C518" s="1" t="s">
        <v>1816</v>
      </c>
      <c r="D518" s="346" t="s">
        <v>1814</v>
      </c>
      <c r="E518" s="348"/>
      <c r="F518" s="19"/>
      <c r="G518" s="15"/>
      <c r="H518" s="15"/>
      <c r="I518" s="36"/>
      <c r="J518" s="15"/>
      <c r="K518" s="15"/>
      <c r="L518" s="36"/>
      <c r="M518" s="15"/>
      <c r="N518" s="36"/>
      <c r="O518" s="15"/>
      <c r="P518" s="15"/>
      <c r="Q518" s="12"/>
    </row>
    <row r="519" spans="1:31" ht="23.25" customHeight="1">
      <c r="A519" s="13" t="s">
        <v>748</v>
      </c>
      <c r="B519" s="13" t="s">
        <v>1351</v>
      </c>
      <c r="C519" s="1" t="s">
        <v>290</v>
      </c>
      <c r="D519" s="12" t="s">
        <v>278</v>
      </c>
      <c r="E519" s="12" t="s">
        <v>291</v>
      </c>
      <c r="F519" s="19" t="s">
        <v>139</v>
      </c>
      <c r="G519" s="15">
        <v>1</v>
      </c>
      <c r="H519" s="15">
        <f>합산자재!H59</f>
        <v>7507</v>
      </c>
      <c r="I519" s="36">
        <f>IF(G519*H519&lt;&gt;0, TRUNC(G519*H519, 1), "")</f>
        <v>7507</v>
      </c>
      <c r="J519" s="15">
        <v>1</v>
      </c>
      <c r="K519" s="15">
        <f>합산자재!I59</f>
        <v>0</v>
      </c>
      <c r="L519" s="36" t="str">
        <f>IF(G519*K519&lt;&gt;0, TRUNC(G519*K519, 1), "")</f>
        <v/>
      </c>
      <c r="M519" s="15">
        <f>합산자재!J59</f>
        <v>0</v>
      </c>
      <c r="N519" s="36" t="str">
        <f>IF(G519*M519&lt;&gt;0, TRUNC(G519*M519, 1), "")</f>
        <v/>
      </c>
      <c r="O519" s="15">
        <f t="shared" ref="O519:O524" si="136">IF((H519+K519+M519)=0, "", (H519+K519+M519))</f>
        <v>7507</v>
      </c>
      <c r="P519" s="15">
        <f t="shared" ref="P519:P524" si="137">IF(SUM(I519,L519,N519)&lt;&gt;0,SUM(I519,L519,N519),"")</f>
        <v>7507</v>
      </c>
      <c r="Q519" s="12"/>
      <c r="AC519" s="2">
        <f>G519*H519</f>
        <v>7507</v>
      </c>
    </row>
    <row r="520" spans="1:31" ht="23.25" customHeight="1">
      <c r="A520" s="13" t="s">
        <v>748</v>
      </c>
      <c r="B520" s="13" t="s">
        <v>1351</v>
      </c>
      <c r="C520" s="1" t="s">
        <v>290</v>
      </c>
      <c r="D520" s="12" t="s">
        <v>278</v>
      </c>
      <c r="E520" s="12" t="s">
        <v>291</v>
      </c>
      <c r="F520" s="19" t="s">
        <v>139</v>
      </c>
      <c r="G520" s="15">
        <v>0.1</v>
      </c>
      <c r="H520" s="15">
        <f>합산자재!H59</f>
        <v>7507</v>
      </c>
      <c r="I520" s="36">
        <f>IF(G520*H520&lt;&gt;0, TRUNC(G520*H520, 1), "")</f>
        <v>750.7</v>
      </c>
      <c r="J520" s="15">
        <v>0.1</v>
      </c>
      <c r="K520" s="15">
        <f>합산자재!I59</f>
        <v>0</v>
      </c>
      <c r="L520" s="36" t="str">
        <f>IF(G520*K520&lt;&gt;0, TRUNC(G520*K520, 1), "")</f>
        <v/>
      </c>
      <c r="M520" s="15">
        <f>합산자재!J59</f>
        <v>0</v>
      </c>
      <c r="N520" s="36" t="str">
        <f>IF(G520*M520&lt;&gt;0, TRUNC(G520*M520, 1), "")</f>
        <v/>
      </c>
      <c r="O520" s="15">
        <f t="shared" si="136"/>
        <v>7507</v>
      </c>
      <c r="P520" s="15">
        <f t="shared" si="137"/>
        <v>750.7</v>
      </c>
      <c r="Q520" s="12"/>
    </row>
    <row r="521" spans="1:31" ht="23.25" customHeight="1">
      <c r="A521" s="13" t="s">
        <v>1605</v>
      </c>
      <c r="B521" s="13" t="s">
        <v>1351</v>
      </c>
      <c r="C521" s="1" t="s">
        <v>1606</v>
      </c>
      <c r="D521" s="12" t="s">
        <v>1607</v>
      </c>
      <c r="E521" s="12" t="s">
        <v>1608</v>
      </c>
      <c r="F521" s="19" t="s">
        <v>567</v>
      </c>
      <c r="G521" s="15">
        <v>1</v>
      </c>
      <c r="H521" s="15">
        <f>IF(TRUNC((AD521+AC521)/$AD$3,1)*$AD$3-AD521 &lt;0, AC521, TRUNC((AD521+AC521)/$AD$3,1)*$AD$3-AD521)</f>
        <v>150.10000000000036</v>
      </c>
      <c r="I521" s="36">
        <f>H521</f>
        <v>150.10000000000036</v>
      </c>
      <c r="J521" s="15">
        <v>1</v>
      </c>
      <c r="K521" s="15"/>
      <c r="L521" s="36" t="str">
        <f>IF(G521*K521&lt;&gt;0, TRUNC(G521*K521, 1), "")</f>
        <v/>
      </c>
      <c r="M521" s="15"/>
      <c r="N521" s="36" t="str">
        <f>IF(G521*M521&lt;&gt;0, TRUNC(G521*M521, 1), "")</f>
        <v/>
      </c>
      <c r="O521" s="15">
        <f t="shared" si="136"/>
        <v>150.10000000000036</v>
      </c>
      <c r="P521" s="15">
        <f t="shared" si="137"/>
        <v>150.10000000000036</v>
      </c>
      <c r="Q521" s="12"/>
      <c r="AC521" s="2">
        <f>TRUNC(TRUNC(SUM(AC518:AC520))*옵션!$B$33/100,1)</f>
        <v>150.1</v>
      </c>
      <c r="AD521" s="2">
        <f>TRUNC(SUM(I518:I520))+TRUNC(SUM(N518:N520))</f>
        <v>8257</v>
      </c>
    </row>
    <row r="522" spans="1:31" ht="23.25" customHeight="1">
      <c r="A522" s="13" t="s">
        <v>905</v>
      </c>
      <c r="B522" s="13" t="s">
        <v>1351</v>
      </c>
      <c r="C522" s="1" t="s">
        <v>670</v>
      </c>
      <c r="D522" s="12" t="s">
        <v>671</v>
      </c>
      <c r="E522" s="12" t="s">
        <v>672</v>
      </c>
      <c r="F522" s="19" t="s">
        <v>610</v>
      </c>
      <c r="G522" s="15">
        <f>일위노임!G235</f>
        <v>1.2E-2</v>
      </c>
      <c r="H522" s="15">
        <f>합산자재!H210</f>
        <v>0</v>
      </c>
      <c r="I522" s="36" t="str">
        <f>IF(G522*H522&lt;&gt;0, TRUNC(G522*H522, 1), "")</f>
        <v/>
      </c>
      <c r="J522" s="15">
        <v>1.2E-2</v>
      </c>
      <c r="K522" s="15">
        <f>합산자재!I210</f>
        <v>273676</v>
      </c>
      <c r="L522" s="36">
        <f>IF(G522*K522&lt;&gt;0, TRUNC(G522*K522, 1), "")</f>
        <v>3284.1</v>
      </c>
      <c r="M522" s="15">
        <f>합산자재!J210</f>
        <v>0</v>
      </c>
      <c r="N522" s="36" t="str">
        <f>IF(G522*M522&lt;&gt;0, TRUNC(G522*M522, 1), "")</f>
        <v/>
      </c>
      <c r="O522" s="15">
        <f t="shared" si="136"/>
        <v>273676</v>
      </c>
      <c r="P522" s="15">
        <f t="shared" si="137"/>
        <v>3284.1</v>
      </c>
      <c r="Q522" s="12"/>
      <c r="AE522" s="2">
        <f>L522</f>
        <v>3284.1</v>
      </c>
    </row>
    <row r="523" spans="1:31" ht="23.25" customHeight="1">
      <c r="A523" s="13" t="s">
        <v>1601</v>
      </c>
      <c r="B523" s="13" t="s">
        <v>1351</v>
      </c>
      <c r="C523" s="1" t="s">
        <v>1602</v>
      </c>
      <c r="D523" s="12" t="s">
        <v>1603</v>
      </c>
      <c r="E523" s="12" t="s">
        <v>1604</v>
      </c>
      <c r="F523" s="19" t="s">
        <v>567</v>
      </c>
      <c r="G523" s="15">
        <v>1</v>
      </c>
      <c r="H523" s="15">
        <f>IF(TRUNC((AD524+AC524)/$AE$3,1)*$AE$3-AD524 &lt;0, AC524, TRUNC((AD524+AC524)/$AE$3,1)*$AE$3-AD524)</f>
        <v>98.5</v>
      </c>
      <c r="I523" s="36">
        <f>H523</f>
        <v>98.5</v>
      </c>
      <c r="J523" s="15">
        <v>1</v>
      </c>
      <c r="K523" s="15"/>
      <c r="L523" s="36" t="str">
        <f>IF(G523*K523&lt;&gt;0, TRUNC(G523*K523, 1), "")</f>
        <v/>
      </c>
      <c r="M523" s="15"/>
      <c r="N523" s="36" t="str">
        <f>IF(G523*M523&lt;&gt;0, TRUNC(G523*M523, 1), "")</f>
        <v/>
      </c>
      <c r="O523" s="15">
        <f t="shared" si="136"/>
        <v>98.5</v>
      </c>
      <c r="P523" s="15">
        <f t="shared" si="137"/>
        <v>98.5</v>
      </c>
      <c r="Q523" s="12"/>
    </row>
    <row r="524" spans="1:31" ht="23.25" customHeight="1">
      <c r="B524" s="13" t="s">
        <v>1597</v>
      </c>
      <c r="D524" s="12" t="s">
        <v>1598</v>
      </c>
      <c r="E524" s="12"/>
      <c r="F524" s="19"/>
      <c r="G524" s="15"/>
      <c r="H524" s="15"/>
      <c r="I524" s="36">
        <f>TRUNC(SUM(I518:I523))</f>
        <v>8506</v>
      </c>
      <c r="J524" s="15"/>
      <c r="K524" s="15"/>
      <c r="L524" s="36">
        <f>TRUNC(SUM(L518:L523))</f>
        <v>3284</v>
      </c>
      <c r="M524" s="15"/>
      <c r="N524" s="36">
        <f>TRUNC(SUM(N518:N523))</f>
        <v>0</v>
      </c>
      <c r="O524" s="15" t="str">
        <f t="shared" si="136"/>
        <v/>
      </c>
      <c r="P524" s="15">
        <f t="shared" si="137"/>
        <v>11790</v>
      </c>
      <c r="Q524" s="12"/>
      <c r="AC524" s="2">
        <f>TRUNC(AE524*옵션!$B$36/100,1)</f>
        <v>98.5</v>
      </c>
      <c r="AD524" s="2">
        <f>TRUNC(SUM(L518:L522))</f>
        <v>3284</v>
      </c>
      <c r="AE524" s="2">
        <f>TRUNC(SUM(AE518:AE523))</f>
        <v>3284</v>
      </c>
    </row>
    <row r="525" spans="1:31" ht="23.25" customHeight="1">
      <c r="D525" s="12"/>
      <c r="E525" s="12"/>
      <c r="F525" s="19"/>
      <c r="G525" s="15"/>
      <c r="H525" s="15"/>
      <c r="I525" s="36"/>
      <c r="J525" s="15"/>
      <c r="K525" s="15"/>
      <c r="L525" s="36"/>
      <c r="M525" s="15"/>
      <c r="N525" s="36"/>
      <c r="O525" s="15"/>
      <c r="P525" s="15"/>
      <c r="Q525" s="12"/>
    </row>
    <row r="526" spans="1:31" ht="23.25" customHeight="1">
      <c r="A526" s="13" t="s">
        <v>1818</v>
      </c>
      <c r="B526" s="13" t="s">
        <v>1623</v>
      </c>
      <c r="C526" s="1" t="s">
        <v>1819</v>
      </c>
      <c r="D526" s="346" t="s">
        <v>1817</v>
      </c>
      <c r="E526" s="348"/>
      <c r="F526" s="19"/>
      <c r="G526" s="15"/>
      <c r="H526" s="15"/>
      <c r="I526" s="36"/>
      <c r="J526" s="15"/>
      <c r="K526" s="15"/>
      <c r="L526" s="36"/>
      <c r="M526" s="15"/>
      <c r="N526" s="36"/>
      <c r="O526" s="15"/>
      <c r="P526" s="15"/>
      <c r="Q526" s="12"/>
    </row>
    <row r="527" spans="1:31" ht="23.25" customHeight="1">
      <c r="A527" s="13" t="s">
        <v>749</v>
      </c>
      <c r="B527" s="13" t="s">
        <v>1354</v>
      </c>
      <c r="C527" s="1" t="s">
        <v>292</v>
      </c>
      <c r="D527" s="12" t="s">
        <v>278</v>
      </c>
      <c r="E527" s="12" t="s">
        <v>293</v>
      </c>
      <c r="F527" s="19" t="s">
        <v>139</v>
      </c>
      <c r="G527" s="15">
        <v>1</v>
      </c>
      <c r="H527" s="15">
        <f>합산자재!H60</f>
        <v>14231</v>
      </c>
      <c r="I527" s="36">
        <f>IF(G527*H527&lt;&gt;0, TRUNC(G527*H527, 1), "")</f>
        <v>14231</v>
      </c>
      <c r="J527" s="15">
        <v>1</v>
      </c>
      <c r="K527" s="15">
        <f>합산자재!I60</f>
        <v>0</v>
      </c>
      <c r="L527" s="36" t="str">
        <f>IF(G527*K527&lt;&gt;0, TRUNC(G527*K527, 1), "")</f>
        <v/>
      </c>
      <c r="M527" s="15">
        <f>합산자재!J60</f>
        <v>0</v>
      </c>
      <c r="N527" s="36" t="str">
        <f>IF(G527*M527&lt;&gt;0, TRUNC(G527*M527, 1), "")</f>
        <v/>
      </c>
      <c r="O527" s="15">
        <f t="shared" ref="O527:O532" si="138">IF((H527+K527+M527)=0, "", (H527+K527+M527))</f>
        <v>14231</v>
      </c>
      <c r="P527" s="15">
        <f t="shared" ref="P527:P532" si="139">IF(SUM(I527,L527,N527)&lt;&gt;0,SUM(I527,L527,N527),"")</f>
        <v>14231</v>
      </c>
      <c r="Q527" s="12"/>
      <c r="AC527" s="2">
        <f>G527*H527</f>
        <v>14231</v>
      </c>
    </row>
    <row r="528" spans="1:31" ht="23.25" customHeight="1">
      <c r="A528" s="13" t="s">
        <v>749</v>
      </c>
      <c r="B528" s="13" t="s">
        <v>1354</v>
      </c>
      <c r="C528" s="1" t="s">
        <v>292</v>
      </c>
      <c r="D528" s="12" t="s">
        <v>278</v>
      </c>
      <c r="E528" s="12" t="s">
        <v>293</v>
      </c>
      <c r="F528" s="19" t="s">
        <v>139</v>
      </c>
      <c r="G528" s="15">
        <v>0.1</v>
      </c>
      <c r="H528" s="15">
        <f>합산자재!H60</f>
        <v>14231</v>
      </c>
      <c r="I528" s="36">
        <f>IF(G528*H528&lt;&gt;0, TRUNC(G528*H528, 1), "")</f>
        <v>1423.1</v>
      </c>
      <c r="J528" s="15">
        <v>0.1</v>
      </c>
      <c r="K528" s="15">
        <f>합산자재!I60</f>
        <v>0</v>
      </c>
      <c r="L528" s="36" t="str">
        <f>IF(G528*K528&lt;&gt;0, TRUNC(G528*K528, 1), "")</f>
        <v/>
      </c>
      <c r="M528" s="15">
        <f>합산자재!J60</f>
        <v>0</v>
      </c>
      <c r="N528" s="36" t="str">
        <f>IF(G528*M528&lt;&gt;0, TRUNC(G528*M528, 1), "")</f>
        <v/>
      </c>
      <c r="O528" s="15">
        <f t="shared" si="138"/>
        <v>14231</v>
      </c>
      <c r="P528" s="15">
        <f t="shared" si="139"/>
        <v>1423.1</v>
      </c>
      <c r="Q528" s="12"/>
    </row>
    <row r="529" spans="1:31" ht="23.25" customHeight="1">
      <c r="A529" s="13" t="s">
        <v>1605</v>
      </c>
      <c r="B529" s="13" t="s">
        <v>1354</v>
      </c>
      <c r="C529" s="1" t="s">
        <v>1606</v>
      </c>
      <c r="D529" s="12" t="s">
        <v>1607</v>
      </c>
      <c r="E529" s="12" t="s">
        <v>1608</v>
      </c>
      <c r="F529" s="19" t="s">
        <v>567</v>
      </c>
      <c r="G529" s="15">
        <v>1</v>
      </c>
      <c r="H529" s="15">
        <f>IF(TRUNC((AD529+AC529)/$AD$3,1)*$AD$3-AD529 &lt;0, AC529, TRUNC((AD529+AC529)/$AD$3,1)*$AD$3-AD529)</f>
        <v>284.60000000000036</v>
      </c>
      <c r="I529" s="36">
        <f>H529</f>
        <v>284.60000000000036</v>
      </c>
      <c r="J529" s="15">
        <v>1</v>
      </c>
      <c r="K529" s="15"/>
      <c r="L529" s="36" t="str">
        <f>IF(G529*K529&lt;&gt;0, TRUNC(G529*K529, 1), "")</f>
        <v/>
      </c>
      <c r="M529" s="15"/>
      <c r="N529" s="36" t="str">
        <f>IF(G529*M529&lt;&gt;0, TRUNC(G529*M529, 1), "")</f>
        <v/>
      </c>
      <c r="O529" s="15">
        <f t="shared" si="138"/>
        <v>284.60000000000036</v>
      </c>
      <c r="P529" s="15">
        <f t="shared" si="139"/>
        <v>284.60000000000036</v>
      </c>
      <c r="Q529" s="12"/>
      <c r="AC529" s="2">
        <f>TRUNC(TRUNC(SUM(AC526:AC528))*옵션!$B$33/100,1)</f>
        <v>284.60000000000002</v>
      </c>
      <c r="AD529" s="2">
        <f>TRUNC(SUM(I526:I528))+TRUNC(SUM(N526:N528))</f>
        <v>15654</v>
      </c>
    </row>
    <row r="530" spans="1:31" ht="23.25" customHeight="1">
      <c r="A530" s="13" t="s">
        <v>905</v>
      </c>
      <c r="B530" s="13" t="s">
        <v>1354</v>
      </c>
      <c r="C530" s="1" t="s">
        <v>670</v>
      </c>
      <c r="D530" s="12" t="s">
        <v>671</v>
      </c>
      <c r="E530" s="12" t="s">
        <v>672</v>
      </c>
      <c r="F530" s="19" t="s">
        <v>610</v>
      </c>
      <c r="G530" s="15">
        <f>일위노임!G238</f>
        <v>1.2E-2</v>
      </c>
      <c r="H530" s="15">
        <f>합산자재!H210</f>
        <v>0</v>
      </c>
      <c r="I530" s="36" t="str">
        <f>IF(G530*H530&lt;&gt;0, TRUNC(G530*H530, 1), "")</f>
        <v/>
      </c>
      <c r="J530" s="15">
        <v>1.2E-2</v>
      </c>
      <c r="K530" s="15">
        <f>합산자재!I210</f>
        <v>273676</v>
      </c>
      <c r="L530" s="36">
        <f>IF(G530*K530&lt;&gt;0, TRUNC(G530*K530, 1), "")</f>
        <v>3284.1</v>
      </c>
      <c r="M530" s="15">
        <f>합산자재!J210</f>
        <v>0</v>
      </c>
      <c r="N530" s="36" t="str">
        <f>IF(G530*M530&lt;&gt;0, TRUNC(G530*M530, 1), "")</f>
        <v/>
      </c>
      <c r="O530" s="15">
        <f t="shared" si="138"/>
        <v>273676</v>
      </c>
      <c r="P530" s="15">
        <f t="shared" si="139"/>
        <v>3284.1</v>
      </c>
      <c r="Q530" s="12"/>
      <c r="AE530" s="2">
        <f>L530</f>
        <v>3284.1</v>
      </c>
    </row>
    <row r="531" spans="1:31" ht="23.25" customHeight="1">
      <c r="A531" s="13" t="s">
        <v>1601</v>
      </c>
      <c r="B531" s="13" t="s">
        <v>1354</v>
      </c>
      <c r="C531" s="1" t="s">
        <v>1602</v>
      </c>
      <c r="D531" s="12" t="s">
        <v>1603</v>
      </c>
      <c r="E531" s="12" t="s">
        <v>1604</v>
      </c>
      <c r="F531" s="19" t="s">
        <v>567</v>
      </c>
      <c r="G531" s="15">
        <v>1</v>
      </c>
      <c r="H531" s="15">
        <f>IF(TRUNC((AD532+AC532)/$AE$3,1)*$AE$3-AD532 &lt;0, AC532, TRUNC((AD532+AC532)/$AE$3,1)*$AE$3-AD532)</f>
        <v>98.5</v>
      </c>
      <c r="I531" s="36">
        <f>H531</f>
        <v>98.5</v>
      </c>
      <c r="J531" s="15">
        <v>1</v>
      </c>
      <c r="K531" s="15"/>
      <c r="L531" s="36" t="str">
        <f>IF(G531*K531&lt;&gt;0, TRUNC(G531*K531, 1), "")</f>
        <v/>
      </c>
      <c r="M531" s="15"/>
      <c r="N531" s="36" t="str">
        <f>IF(G531*M531&lt;&gt;0, TRUNC(G531*M531, 1), "")</f>
        <v/>
      </c>
      <c r="O531" s="15">
        <f t="shared" si="138"/>
        <v>98.5</v>
      </c>
      <c r="P531" s="15">
        <f t="shared" si="139"/>
        <v>98.5</v>
      </c>
      <c r="Q531" s="12"/>
    </row>
    <row r="532" spans="1:31" ht="23.25" customHeight="1">
      <c r="B532" s="13" t="s">
        <v>1597</v>
      </c>
      <c r="D532" s="12" t="s">
        <v>1598</v>
      </c>
      <c r="E532" s="12"/>
      <c r="F532" s="19"/>
      <c r="G532" s="15"/>
      <c r="H532" s="15"/>
      <c r="I532" s="36">
        <f>TRUNC(SUM(I526:I531))</f>
        <v>16037</v>
      </c>
      <c r="J532" s="15"/>
      <c r="K532" s="15"/>
      <c r="L532" s="36">
        <f>TRUNC(SUM(L526:L531))</f>
        <v>3284</v>
      </c>
      <c r="M532" s="15"/>
      <c r="N532" s="36">
        <f>TRUNC(SUM(N526:N531))</f>
        <v>0</v>
      </c>
      <c r="O532" s="15" t="str">
        <f t="shared" si="138"/>
        <v/>
      </c>
      <c r="P532" s="15">
        <f t="shared" si="139"/>
        <v>19321</v>
      </c>
      <c r="Q532" s="12"/>
      <c r="AC532" s="2">
        <f>TRUNC(AE532*옵션!$B$36/100,1)</f>
        <v>98.5</v>
      </c>
      <c r="AD532" s="2">
        <f>TRUNC(SUM(L526:L530))</f>
        <v>3284</v>
      </c>
      <c r="AE532" s="2">
        <f>TRUNC(SUM(AE526:AE531))</f>
        <v>3284</v>
      </c>
    </row>
    <row r="533" spans="1:31" ht="23.25" customHeight="1">
      <c r="D533" s="12"/>
      <c r="E533" s="12"/>
      <c r="F533" s="19"/>
      <c r="G533" s="15"/>
      <c r="H533" s="15"/>
      <c r="I533" s="36"/>
      <c r="J533" s="15"/>
      <c r="K533" s="15"/>
      <c r="L533" s="36"/>
      <c r="M533" s="15"/>
      <c r="N533" s="36"/>
      <c r="O533" s="15"/>
      <c r="P533" s="15"/>
      <c r="Q533" s="12"/>
    </row>
    <row r="534" spans="1:31" ht="23.25" customHeight="1">
      <c r="A534" s="13" t="s">
        <v>1821</v>
      </c>
      <c r="B534" s="13" t="s">
        <v>1623</v>
      </c>
      <c r="C534" s="1" t="s">
        <v>1822</v>
      </c>
      <c r="D534" s="346" t="s">
        <v>1820</v>
      </c>
      <c r="E534" s="348"/>
      <c r="F534" s="19"/>
      <c r="G534" s="15"/>
      <c r="H534" s="15"/>
      <c r="I534" s="36"/>
      <c r="J534" s="15"/>
      <c r="K534" s="15"/>
      <c r="L534" s="36"/>
      <c r="M534" s="15"/>
      <c r="N534" s="36"/>
      <c r="O534" s="15"/>
      <c r="P534" s="15"/>
      <c r="Q534" s="12"/>
    </row>
    <row r="535" spans="1:31" ht="23.25" customHeight="1">
      <c r="A535" s="13" t="s">
        <v>750</v>
      </c>
      <c r="B535" s="13" t="s">
        <v>1357</v>
      </c>
      <c r="C535" s="1" t="s">
        <v>294</v>
      </c>
      <c r="D535" s="12" t="s">
        <v>278</v>
      </c>
      <c r="E535" s="12" t="s">
        <v>295</v>
      </c>
      <c r="F535" s="19" t="s">
        <v>139</v>
      </c>
      <c r="G535" s="15">
        <v>1</v>
      </c>
      <c r="H535" s="15">
        <f>합산자재!H61</f>
        <v>17402</v>
      </c>
      <c r="I535" s="36">
        <f>IF(G535*H535&lt;&gt;0, TRUNC(G535*H535, 1), "")</f>
        <v>17402</v>
      </c>
      <c r="J535" s="15">
        <v>1</v>
      </c>
      <c r="K535" s="15">
        <f>합산자재!I61</f>
        <v>0</v>
      </c>
      <c r="L535" s="36" t="str">
        <f>IF(G535*K535&lt;&gt;0, TRUNC(G535*K535, 1), "")</f>
        <v/>
      </c>
      <c r="M535" s="15">
        <f>합산자재!J61</f>
        <v>0</v>
      </c>
      <c r="N535" s="36" t="str">
        <f>IF(G535*M535&lt;&gt;0, TRUNC(G535*M535, 1), "")</f>
        <v/>
      </c>
      <c r="O535" s="15">
        <f t="shared" ref="O535:O540" si="140">IF((H535+K535+M535)=0, "", (H535+K535+M535))</f>
        <v>17402</v>
      </c>
      <c r="P535" s="15">
        <f t="shared" ref="P535:P540" si="141">IF(SUM(I535,L535,N535)&lt;&gt;0,SUM(I535,L535,N535),"")</f>
        <v>17402</v>
      </c>
      <c r="Q535" s="12"/>
      <c r="AC535" s="2">
        <f>G535*H535</f>
        <v>17402</v>
      </c>
    </row>
    <row r="536" spans="1:31" ht="23.25" customHeight="1">
      <c r="A536" s="13" t="s">
        <v>750</v>
      </c>
      <c r="B536" s="13" t="s">
        <v>1357</v>
      </c>
      <c r="C536" s="1" t="s">
        <v>294</v>
      </c>
      <c r="D536" s="12" t="s">
        <v>278</v>
      </c>
      <c r="E536" s="12" t="s">
        <v>295</v>
      </c>
      <c r="F536" s="19" t="s">
        <v>139</v>
      </c>
      <c r="G536" s="15">
        <v>0.1</v>
      </c>
      <c r="H536" s="15">
        <f>합산자재!H61</f>
        <v>17402</v>
      </c>
      <c r="I536" s="36">
        <f>IF(G536*H536&lt;&gt;0, TRUNC(G536*H536, 1), "")</f>
        <v>1740.2</v>
      </c>
      <c r="J536" s="15">
        <v>0.1</v>
      </c>
      <c r="K536" s="15">
        <f>합산자재!I61</f>
        <v>0</v>
      </c>
      <c r="L536" s="36" t="str">
        <f>IF(G536*K536&lt;&gt;0, TRUNC(G536*K536, 1), "")</f>
        <v/>
      </c>
      <c r="M536" s="15">
        <f>합산자재!J61</f>
        <v>0</v>
      </c>
      <c r="N536" s="36" t="str">
        <f>IF(G536*M536&lt;&gt;0, TRUNC(G536*M536, 1), "")</f>
        <v/>
      </c>
      <c r="O536" s="15">
        <f t="shared" si="140"/>
        <v>17402</v>
      </c>
      <c r="P536" s="15">
        <f t="shared" si="141"/>
        <v>1740.2</v>
      </c>
      <c r="Q536" s="12"/>
    </row>
    <row r="537" spans="1:31" ht="23.25" customHeight="1">
      <c r="A537" s="13" t="s">
        <v>1605</v>
      </c>
      <c r="B537" s="13" t="s">
        <v>1357</v>
      </c>
      <c r="C537" s="1" t="s">
        <v>1606</v>
      </c>
      <c r="D537" s="12" t="s">
        <v>1607</v>
      </c>
      <c r="E537" s="12" t="s">
        <v>1608</v>
      </c>
      <c r="F537" s="19" t="s">
        <v>567</v>
      </c>
      <c r="G537" s="15">
        <v>1</v>
      </c>
      <c r="H537" s="15">
        <f>IF(TRUNC((AD537+AC537)/$AD$3,1)*$AD$3-AD537 &lt;0, AC537, TRUNC((AD537+AC537)/$AD$3,1)*$AD$3-AD537)</f>
        <v>348</v>
      </c>
      <c r="I537" s="36">
        <f>H537</f>
        <v>348</v>
      </c>
      <c r="J537" s="15">
        <v>1</v>
      </c>
      <c r="K537" s="15"/>
      <c r="L537" s="36" t="str">
        <f>IF(G537*K537&lt;&gt;0, TRUNC(G537*K537, 1), "")</f>
        <v/>
      </c>
      <c r="M537" s="15"/>
      <c r="N537" s="36" t="str">
        <f>IF(G537*M537&lt;&gt;0, TRUNC(G537*M537, 1), "")</f>
        <v/>
      </c>
      <c r="O537" s="15">
        <f t="shared" si="140"/>
        <v>348</v>
      </c>
      <c r="P537" s="15">
        <f t="shared" si="141"/>
        <v>348</v>
      </c>
      <c r="Q537" s="12"/>
      <c r="AC537" s="2">
        <f>TRUNC(TRUNC(SUM(AC534:AC536))*옵션!$B$33/100,1)</f>
        <v>348</v>
      </c>
      <c r="AD537" s="2">
        <f>TRUNC(SUM(I534:I536))+TRUNC(SUM(N534:N536))</f>
        <v>19142</v>
      </c>
    </row>
    <row r="538" spans="1:31" ht="23.25" customHeight="1">
      <c r="A538" s="13" t="s">
        <v>905</v>
      </c>
      <c r="B538" s="13" t="s">
        <v>1357</v>
      </c>
      <c r="C538" s="1" t="s">
        <v>670</v>
      </c>
      <c r="D538" s="12" t="s">
        <v>671</v>
      </c>
      <c r="E538" s="12" t="s">
        <v>672</v>
      </c>
      <c r="F538" s="19" t="s">
        <v>610</v>
      </c>
      <c r="G538" s="15">
        <f>일위노임!G241</f>
        <v>1.6500000000000001E-2</v>
      </c>
      <c r="H538" s="15">
        <f>합산자재!H210</f>
        <v>0</v>
      </c>
      <c r="I538" s="36" t="str">
        <f>IF(G538*H538&lt;&gt;0, TRUNC(G538*H538, 1), "")</f>
        <v/>
      </c>
      <c r="J538" s="15">
        <v>1.6500000000000001E-2</v>
      </c>
      <c r="K538" s="15">
        <f>합산자재!I210</f>
        <v>273676</v>
      </c>
      <c r="L538" s="36">
        <f>IF(G538*K538&lt;&gt;0, TRUNC(G538*K538, 1), "")</f>
        <v>4515.6000000000004</v>
      </c>
      <c r="M538" s="15">
        <f>합산자재!J210</f>
        <v>0</v>
      </c>
      <c r="N538" s="36" t="str">
        <f>IF(G538*M538&lt;&gt;0, TRUNC(G538*M538, 1), "")</f>
        <v/>
      </c>
      <c r="O538" s="15">
        <f t="shared" si="140"/>
        <v>273676</v>
      </c>
      <c r="P538" s="15">
        <f t="shared" si="141"/>
        <v>4515.6000000000004</v>
      </c>
      <c r="Q538" s="12"/>
      <c r="AE538" s="2">
        <f>L538</f>
        <v>4515.6000000000004</v>
      </c>
    </row>
    <row r="539" spans="1:31" ht="23.25" customHeight="1">
      <c r="A539" s="13" t="s">
        <v>1601</v>
      </c>
      <c r="B539" s="13" t="s">
        <v>1357</v>
      </c>
      <c r="C539" s="1" t="s">
        <v>1602</v>
      </c>
      <c r="D539" s="12" t="s">
        <v>1603</v>
      </c>
      <c r="E539" s="12" t="s">
        <v>1604</v>
      </c>
      <c r="F539" s="19" t="s">
        <v>567</v>
      </c>
      <c r="G539" s="15">
        <v>1</v>
      </c>
      <c r="H539" s="15">
        <f>IF(TRUNC((AD540+AC540)/$AE$3,1)*$AE$3-AD540 &lt;0, AC540, TRUNC((AD540+AC540)/$AE$3,1)*$AE$3-AD540)</f>
        <v>135.39999999999964</v>
      </c>
      <c r="I539" s="36">
        <f>H539</f>
        <v>135.39999999999964</v>
      </c>
      <c r="J539" s="15">
        <v>1</v>
      </c>
      <c r="K539" s="15"/>
      <c r="L539" s="36" t="str">
        <f>IF(G539*K539&lt;&gt;0, TRUNC(G539*K539, 1), "")</f>
        <v/>
      </c>
      <c r="M539" s="15"/>
      <c r="N539" s="36" t="str">
        <f>IF(G539*M539&lt;&gt;0, TRUNC(G539*M539, 1), "")</f>
        <v/>
      </c>
      <c r="O539" s="15">
        <f t="shared" si="140"/>
        <v>135.39999999999964</v>
      </c>
      <c r="P539" s="15">
        <f t="shared" si="141"/>
        <v>135.39999999999964</v>
      </c>
      <c r="Q539" s="12"/>
    </row>
    <row r="540" spans="1:31" ht="23.25" customHeight="1">
      <c r="B540" s="13" t="s">
        <v>1597</v>
      </c>
      <c r="D540" s="12" t="s">
        <v>1598</v>
      </c>
      <c r="E540" s="12"/>
      <c r="F540" s="19"/>
      <c r="G540" s="15"/>
      <c r="H540" s="15"/>
      <c r="I540" s="36">
        <f>TRUNC(SUM(I534:I539))</f>
        <v>19625</v>
      </c>
      <c r="J540" s="15"/>
      <c r="K540" s="15"/>
      <c r="L540" s="36">
        <f>TRUNC(SUM(L534:L539))</f>
        <v>4515</v>
      </c>
      <c r="M540" s="15"/>
      <c r="N540" s="36">
        <f>TRUNC(SUM(N534:N539))</f>
        <v>0</v>
      </c>
      <c r="O540" s="15" t="str">
        <f t="shared" si="140"/>
        <v/>
      </c>
      <c r="P540" s="15">
        <f t="shared" si="141"/>
        <v>24140</v>
      </c>
      <c r="Q540" s="12"/>
      <c r="AC540" s="2">
        <f>TRUNC(AE540*옵션!$B$36/100,1)</f>
        <v>135.4</v>
      </c>
      <c r="AD540" s="2">
        <f>TRUNC(SUM(L534:L538))</f>
        <v>4515</v>
      </c>
      <c r="AE540" s="2">
        <f>TRUNC(SUM(AE534:AE539))</f>
        <v>4515</v>
      </c>
    </row>
    <row r="541" spans="1:31" ht="23.25" customHeight="1">
      <c r="D541" s="12"/>
      <c r="E541" s="12"/>
      <c r="F541" s="19"/>
      <c r="G541" s="15"/>
      <c r="H541" s="15"/>
      <c r="I541" s="36"/>
      <c r="J541" s="15"/>
      <c r="K541" s="15"/>
      <c r="L541" s="36"/>
      <c r="M541" s="15"/>
      <c r="N541" s="36"/>
      <c r="O541" s="15"/>
      <c r="P541" s="15"/>
      <c r="Q541" s="12"/>
    </row>
    <row r="542" spans="1:31" ht="23.25" customHeight="1">
      <c r="A542" s="13" t="s">
        <v>1824</v>
      </c>
      <c r="B542" s="13" t="s">
        <v>1623</v>
      </c>
      <c r="C542" s="1" t="s">
        <v>1825</v>
      </c>
      <c r="D542" s="346" t="s">
        <v>1823</v>
      </c>
      <c r="E542" s="348"/>
      <c r="F542" s="19"/>
      <c r="G542" s="15"/>
      <c r="H542" s="15"/>
      <c r="I542" s="36"/>
      <c r="J542" s="15"/>
      <c r="K542" s="15"/>
      <c r="L542" s="36"/>
      <c r="M542" s="15"/>
      <c r="N542" s="36"/>
      <c r="O542" s="15"/>
      <c r="P542" s="15"/>
      <c r="Q542" s="12"/>
    </row>
    <row r="543" spans="1:31" ht="23.25" customHeight="1">
      <c r="A543" s="13" t="s">
        <v>752</v>
      </c>
      <c r="B543" s="13" t="s">
        <v>1360</v>
      </c>
      <c r="C543" s="1" t="s">
        <v>302</v>
      </c>
      <c r="D543" s="12" t="s">
        <v>303</v>
      </c>
      <c r="E543" s="12" t="s">
        <v>304</v>
      </c>
      <c r="F543" s="19" t="s">
        <v>139</v>
      </c>
      <c r="G543" s="15">
        <v>1</v>
      </c>
      <c r="H543" s="15">
        <f>합산자재!H63</f>
        <v>4767</v>
      </c>
      <c r="I543" s="36">
        <f>IF(G543*H543&lt;&gt;0, TRUNC(G543*H543, 1), "")</f>
        <v>4767</v>
      </c>
      <c r="J543" s="15">
        <v>1</v>
      </c>
      <c r="K543" s="15">
        <f>합산자재!I63</f>
        <v>0</v>
      </c>
      <c r="L543" s="36" t="str">
        <f>IF(G543*K543&lt;&gt;0, TRUNC(G543*K543, 1), "")</f>
        <v/>
      </c>
      <c r="M543" s="15">
        <f>합산자재!J63</f>
        <v>0</v>
      </c>
      <c r="N543" s="36" t="str">
        <f>IF(G543*M543&lt;&gt;0, TRUNC(G543*M543, 1), "")</f>
        <v/>
      </c>
      <c r="O543" s="15">
        <f t="shared" ref="O543:O548" si="142">IF((H543+K543+M543)=0, "", (H543+K543+M543))</f>
        <v>4767</v>
      </c>
      <c r="P543" s="15">
        <f t="shared" ref="P543:P548" si="143">IF(SUM(I543,L543,N543)&lt;&gt;0,SUM(I543,L543,N543),"")</f>
        <v>4767</v>
      </c>
      <c r="Q543" s="12"/>
      <c r="AC543" s="2">
        <f>G543*H543</f>
        <v>4767</v>
      </c>
    </row>
    <row r="544" spans="1:31" ht="23.25" customHeight="1">
      <c r="A544" s="13" t="s">
        <v>752</v>
      </c>
      <c r="B544" s="13" t="s">
        <v>1360</v>
      </c>
      <c r="C544" s="1" t="s">
        <v>302</v>
      </c>
      <c r="D544" s="12" t="s">
        <v>303</v>
      </c>
      <c r="E544" s="12" t="s">
        <v>304</v>
      </c>
      <c r="F544" s="19" t="s">
        <v>139</v>
      </c>
      <c r="G544" s="15">
        <v>0.05</v>
      </c>
      <c r="H544" s="15">
        <f>합산자재!H63</f>
        <v>4767</v>
      </c>
      <c r="I544" s="36">
        <f>IF(G544*H544&lt;&gt;0, TRUNC(G544*H544, 1), "")</f>
        <v>238.3</v>
      </c>
      <c r="J544" s="15">
        <v>0.05</v>
      </c>
      <c r="K544" s="15">
        <f>합산자재!I63</f>
        <v>0</v>
      </c>
      <c r="L544" s="36" t="str">
        <f>IF(G544*K544&lt;&gt;0, TRUNC(G544*K544, 1), "")</f>
        <v/>
      </c>
      <c r="M544" s="15">
        <f>합산자재!J63</f>
        <v>0</v>
      </c>
      <c r="N544" s="36" t="str">
        <f>IF(G544*M544&lt;&gt;0, TRUNC(G544*M544, 1), "")</f>
        <v/>
      </c>
      <c r="O544" s="15">
        <f t="shared" si="142"/>
        <v>4767</v>
      </c>
      <c r="P544" s="15">
        <f t="shared" si="143"/>
        <v>238.3</v>
      </c>
      <c r="Q544" s="12"/>
    </row>
    <row r="545" spans="1:31" ht="23.25" customHeight="1">
      <c r="A545" s="13" t="s">
        <v>1605</v>
      </c>
      <c r="B545" s="13" t="s">
        <v>1360</v>
      </c>
      <c r="C545" s="1" t="s">
        <v>1606</v>
      </c>
      <c r="D545" s="12" t="s">
        <v>1607</v>
      </c>
      <c r="E545" s="12" t="s">
        <v>1608</v>
      </c>
      <c r="F545" s="19" t="s">
        <v>567</v>
      </c>
      <c r="G545" s="15">
        <v>1</v>
      </c>
      <c r="H545" s="15">
        <f>IF(TRUNC((AD545+AC545)/$AD$3,1)*$AD$3-AD545 &lt;0, AC545, TRUNC((AD545+AC545)/$AD$3,1)*$AD$3-AD545)</f>
        <v>95.300000000000182</v>
      </c>
      <c r="I545" s="36">
        <f>H545</f>
        <v>95.300000000000182</v>
      </c>
      <c r="J545" s="15">
        <v>1</v>
      </c>
      <c r="K545" s="15"/>
      <c r="L545" s="36" t="str">
        <f>IF(G545*K545&lt;&gt;0, TRUNC(G545*K545, 1), "")</f>
        <v/>
      </c>
      <c r="M545" s="15"/>
      <c r="N545" s="36" t="str">
        <f>IF(G545*M545&lt;&gt;0, TRUNC(G545*M545, 1), "")</f>
        <v/>
      </c>
      <c r="O545" s="15">
        <f t="shared" si="142"/>
        <v>95.300000000000182</v>
      </c>
      <c r="P545" s="15">
        <f t="shared" si="143"/>
        <v>95.300000000000182</v>
      </c>
      <c r="Q545" s="12"/>
      <c r="AC545" s="2">
        <f>TRUNC(TRUNC(SUM(AC542:AC544))*옵션!$B$33/100,1)</f>
        <v>95.3</v>
      </c>
      <c r="AD545" s="2">
        <f>TRUNC(SUM(I542:I544))+TRUNC(SUM(N542:N544))</f>
        <v>5005</v>
      </c>
    </row>
    <row r="546" spans="1:31" ht="23.25" customHeight="1">
      <c r="A546" s="13" t="s">
        <v>906</v>
      </c>
      <c r="B546" s="13" t="s">
        <v>1360</v>
      </c>
      <c r="C546" s="1" t="s">
        <v>673</v>
      </c>
      <c r="D546" s="12" t="s">
        <v>671</v>
      </c>
      <c r="E546" s="12" t="s">
        <v>674</v>
      </c>
      <c r="F546" s="19" t="s">
        <v>610</v>
      </c>
      <c r="G546" s="15">
        <f>일위노임!G244</f>
        <v>2.5499999999999998E-2</v>
      </c>
      <c r="H546" s="15">
        <f>합산자재!H211</f>
        <v>0</v>
      </c>
      <c r="I546" s="36" t="str">
        <f>IF(G546*H546&lt;&gt;0, TRUNC(G546*H546, 1), "")</f>
        <v/>
      </c>
      <c r="J546" s="15">
        <v>2.5499999999999998E-2</v>
      </c>
      <c r="K546" s="15">
        <f>합산자재!I211</f>
        <v>304156</v>
      </c>
      <c r="L546" s="36">
        <f>IF(G546*K546&lt;&gt;0, TRUNC(G546*K546, 1), "")</f>
        <v>7755.9</v>
      </c>
      <c r="M546" s="15">
        <f>합산자재!J211</f>
        <v>0</v>
      </c>
      <c r="N546" s="36" t="str">
        <f>IF(G546*M546&lt;&gt;0, TRUNC(G546*M546, 1), "")</f>
        <v/>
      </c>
      <c r="O546" s="15">
        <f t="shared" si="142"/>
        <v>304156</v>
      </c>
      <c r="P546" s="15">
        <f t="shared" si="143"/>
        <v>7755.9</v>
      </c>
      <c r="Q546" s="12"/>
      <c r="AE546" s="2">
        <f>L546</f>
        <v>7755.9</v>
      </c>
    </row>
    <row r="547" spans="1:31" ht="23.25" customHeight="1">
      <c r="A547" s="13" t="s">
        <v>1601</v>
      </c>
      <c r="B547" s="13" t="s">
        <v>1360</v>
      </c>
      <c r="C547" s="1" t="s">
        <v>1602</v>
      </c>
      <c r="D547" s="12" t="s">
        <v>1603</v>
      </c>
      <c r="E547" s="12" t="s">
        <v>1604</v>
      </c>
      <c r="F547" s="19" t="s">
        <v>567</v>
      </c>
      <c r="G547" s="15">
        <v>1</v>
      </c>
      <c r="H547" s="15">
        <f>IF(TRUNC((AD548+AC548)/$AE$3,1)*$AE$3-AD548 &lt;0, AC548, TRUNC((AD548+AC548)/$AE$3,1)*$AE$3-AD548)</f>
        <v>232.60000000000036</v>
      </c>
      <c r="I547" s="36">
        <f>H547</f>
        <v>232.60000000000036</v>
      </c>
      <c r="J547" s="15">
        <v>1</v>
      </c>
      <c r="K547" s="15"/>
      <c r="L547" s="36" t="str">
        <f>IF(G547*K547&lt;&gt;0, TRUNC(G547*K547, 1), "")</f>
        <v/>
      </c>
      <c r="M547" s="15"/>
      <c r="N547" s="36" t="str">
        <f>IF(G547*M547&lt;&gt;0, TRUNC(G547*M547, 1), "")</f>
        <v/>
      </c>
      <c r="O547" s="15">
        <f t="shared" si="142"/>
        <v>232.60000000000036</v>
      </c>
      <c r="P547" s="15">
        <f t="shared" si="143"/>
        <v>232.60000000000036</v>
      </c>
      <c r="Q547" s="12"/>
    </row>
    <row r="548" spans="1:31" ht="23.25" customHeight="1">
      <c r="B548" s="13" t="s">
        <v>1597</v>
      </c>
      <c r="D548" s="12" t="s">
        <v>1598</v>
      </c>
      <c r="E548" s="12"/>
      <c r="F548" s="19"/>
      <c r="G548" s="15"/>
      <c r="H548" s="15"/>
      <c r="I548" s="36">
        <f>TRUNC(SUM(I542:I547))</f>
        <v>5333</v>
      </c>
      <c r="J548" s="15"/>
      <c r="K548" s="15"/>
      <c r="L548" s="36">
        <f>TRUNC(SUM(L542:L547))</f>
        <v>7755</v>
      </c>
      <c r="M548" s="15"/>
      <c r="N548" s="36">
        <f>TRUNC(SUM(N542:N547))</f>
        <v>0</v>
      </c>
      <c r="O548" s="15" t="str">
        <f t="shared" si="142"/>
        <v/>
      </c>
      <c r="P548" s="15">
        <f t="shared" si="143"/>
        <v>13088</v>
      </c>
      <c r="Q548" s="12"/>
      <c r="AC548" s="2">
        <f>TRUNC(AE548*옵션!$B$36/100,1)</f>
        <v>232.6</v>
      </c>
      <c r="AD548" s="2">
        <f>TRUNC(SUM(L542:L546))</f>
        <v>7755</v>
      </c>
      <c r="AE548" s="2">
        <f>TRUNC(SUM(AE542:AE547))</f>
        <v>7755</v>
      </c>
    </row>
    <row r="549" spans="1:31" ht="23.25" customHeight="1">
      <c r="D549" s="12"/>
      <c r="E549" s="12"/>
      <c r="F549" s="19"/>
      <c r="G549" s="15"/>
      <c r="H549" s="15"/>
      <c r="I549" s="36"/>
      <c r="J549" s="15"/>
      <c r="K549" s="15"/>
      <c r="L549" s="36"/>
      <c r="M549" s="15"/>
      <c r="N549" s="36"/>
      <c r="O549" s="15"/>
      <c r="P549" s="15"/>
      <c r="Q549" s="12"/>
    </row>
    <row r="550" spans="1:31" ht="23.25" customHeight="1">
      <c r="A550" s="13" t="s">
        <v>1827</v>
      </c>
      <c r="B550" s="13" t="s">
        <v>1623</v>
      </c>
      <c r="C550" s="1" t="s">
        <v>1828</v>
      </c>
      <c r="D550" s="346" t="s">
        <v>1826</v>
      </c>
      <c r="E550" s="348"/>
      <c r="F550" s="19"/>
      <c r="G550" s="15"/>
      <c r="H550" s="15"/>
      <c r="I550" s="36"/>
      <c r="J550" s="15"/>
      <c r="K550" s="15"/>
      <c r="L550" s="36"/>
      <c r="M550" s="15"/>
      <c r="N550" s="36"/>
      <c r="O550" s="15"/>
      <c r="P550" s="15"/>
      <c r="Q550" s="12"/>
    </row>
    <row r="551" spans="1:31" ht="23.25" customHeight="1">
      <c r="A551" s="13" t="s">
        <v>753</v>
      </c>
      <c r="B551" s="13" t="s">
        <v>1364</v>
      </c>
      <c r="C551" s="1" t="s">
        <v>306</v>
      </c>
      <c r="D551" s="12" t="s">
        <v>303</v>
      </c>
      <c r="E551" s="12" t="s">
        <v>307</v>
      </c>
      <c r="F551" s="19" t="s">
        <v>139</v>
      </c>
      <c r="G551" s="15">
        <v>1</v>
      </c>
      <c r="H551" s="15">
        <f>합산자재!H64</f>
        <v>6418</v>
      </c>
      <c r="I551" s="36">
        <f>IF(G551*H551&lt;&gt;0, TRUNC(G551*H551, 1), "")</f>
        <v>6418</v>
      </c>
      <c r="J551" s="15">
        <v>1</v>
      </c>
      <c r="K551" s="15">
        <f>합산자재!I64</f>
        <v>0</v>
      </c>
      <c r="L551" s="36" t="str">
        <f>IF(G551*K551&lt;&gt;0, TRUNC(G551*K551, 1), "")</f>
        <v/>
      </c>
      <c r="M551" s="15">
        <f>합산자재!J64</f>
        <v>0</v>
      </c>
      <c r="N551" s="36" t="str">
        <f>IF(G551*M551&lt;&gt;0, TRUNC(G551*M551, 1), "")</f>
        <v/>
      </c>
      <c r="O551" s="15">
        <f t="shared" ref="O551:O556" si="144">IF((H551+K551+M551)=0, "", (H551+K551+M551))</f>
        <v>6418</v>
      </c>
      <c r="P551" s="15">
        <f t="shared" ref="P551:P556" si="145">IF(SUM(I551,L551,N551)&lt;&gt;0,SUM(I551,L551,N551),"")</f>
        <v>6418</v>
      </c>
      <c r="Q551" s="12"/>
      <c r="AC551" s="2">
        <f>G551*H551</f>
        <v>6418</v>
      </c>
    </row>
    <row r="552" spans="1:31" ht="23.25" customHeight="1">
      <c r="A552" s="13" t="s">
        <v>753</v>
      </c>
      <c r="B552" s="13" t="s">
        <v>1364</v>
      </c>
      <c r="C552" s="1" t="s">
        <v>306</v>
      </c>
      <c r="D552" s="12" t="s">
        <v>303</v>
      </c>
      <c r="E552" s="12" t="s">
        <v>307</v>
      </c>
      <c r="F552" s="19" t="s">
        <v>139</v>
      </c>
      <c r="G552" s="15">
        <v>0.05</v>
      </c>
      <c r="H552" s="15">
        <f>합산자재!H64</f>
        <v>6418</v>
      </c>
      <c r="I552" s="36">
        <f>IF(G552*H552&lt;&gt;0, TRUNC(G552*H552, 1), "")</f>
        <v>320.89999999999998</v>
      </c>
      <c r="J552" s="15">
        <v>0.05</v>
      </c>
      <c r="K552" s="15">
        <f>합산자재!I64</f>
        <v>0</v>
      </c>
      <c r="L552" s="36" t="str">
        <f>IF(G552*K552&lt;&gt;0, TRUNC(G552*K552, 1), "")</f>
        <v/>
      </c>
      <c r="M552" s="15">
        <f>합산자재!J64</f>
        <v>0</v>
      </c>
      <c r="N552" s="36" t="str">
        <f>IF(G552*M552&lt;&gt;0, TRUNC(G552*M552, 1), "")</f>
        <v/>
      </c>
      <c r="O552" s="15">
        <f t="shared" si="144"/>
        <v>6418</v>
      </c>
      <c r="P552" s="15">
        <f t="shared" si="145"/>
        <v>320.89999999999998</v>
      </c>
      <c r="Q552" s="12"/>
    </row>
    <row r="553" spans="1:31" ht="23.25" customHeight="1">
      <c r="A553" s="13" t="s">
        <v>1605</v>
      </c>
      <c r="B553" s="13" t="s">
        <v>1364</v>
      </c>
      <c r="C553" s="1" t="s">
        <v>1606</v>
      </c>
      <c r="D553" s="12" t="s">
        <v>1607</v>
      </c>
      <c r="E553" s="12" t="s">
        <v>1608</v>
      </c>
      <c r="F553" s="19" t="s">
        <v>567</v>
      </c>
      <c r="G553" s="15">
        <v>1</v>
      </c>
      <c r="H553" s="15">
        <f>IF(TRUNC((AD553+AC553)/$AD$3,1)*$AD$3-AD553 &lt;0, AC553, TRUNC((AD553+AC553)/$AD$3,1)*$AD$3-AD553)</f>
        <v>128.30000000000018</v>
      </c>
      <c r="I553" s="36">
        <f>H553</f>
        <v>128.30000000000018</v>
      </c>
      <c r="J553" s="15">
        <v>1</v>
      </c>
      <c r="K553" s="15"/>
      <c r="L553" s="36" t="str">
        <f>IF(G553*K553&lt;&gt;0, TRUNC(G553*K553, 1), "")</f>
        <v/>
      </c>
      <c r="M553" s="15"/>
      <c r="N553" s="36" t="str">
        <f>IF(G553*M553&lt;&gt;0, TRUNC(G553*M553, 1), "")</f>
        <v/>
      </c>
      <c r="O553" s="15">
        <f t="shared" si="144"/>
        <v>128.30000000000018</v>
      </c>
      <c r="P553" s="15">
        <f t="shared" si="145"/>
        <v>128.30000000000018</v>
      </c>
      <c r="Q553" s="12"/>
      <c r="AC553" s="2">
        <f>TRUNC(TRUNC(SUM(AC550:AC552))*옵션!$B$33/100,1)</f>
        <v>128.30000000000001</v>
      </c>
      <c r="AD553" s="2">
        <f>TRUNC(SUM(I550:I552))+TRUNC(SUM(N550:N552))</f>
        <v>6738</v>
      </c>
    </row>
    <row r="554" spans="1:31" ht="23.25" customHeight="1">
      <c r="A554" s="13" t="s">
        <v>906</v>
      </c>
      <c r="B554" s="13" t="s">
        <v>1364</v>
      </c>
      <c r="C554" s="1" t="s">
        <v>673</v>
      </c>
      <c r="D554" s="12" t="s">
        <v>671</v>
      </c>
      <c r="E554" s="12" t="s">
        <v>674</v>
      </c>
      <c r="F554" s="19" t="s">
        <v>610</v>
      </c>
      <c r="G554" s="15">
        <f>일위노임!G247</f>
        <v>3.0599999999999999E-2</v>
      </c>
      <c r="H554" s="15">
        <f>합산자재!H211</f>
        <v>0</v>
      </c>
      <c r="I554" s="36" t="str">
        <f>IF(G554*H554&lt;&gt;0, TRUNC(G554*H554, 1), "")</f>
        <v/>
      </c>
      <c r="J554" s="15">
        <v>3.0599999999999999E-2</v>
      </c>
      <c r="K554" s="15">
        <f>합산자재!I211</f>
        <v>304156</v>
      </c>
      <c r="L554" s="36">
        <f>IF(G554*K554&lt;&gt;0, TRUNC(G554*K554, 1), "")</f>
        <v>9307.1</v>
      </c>
      <c r="M554" s="15">
        <f>합산자재!J211</f>
        <v>0</v>
      </c>
      <c r="N554" s="36" t="str">
        <f>IF(G554*M554&lt;&gt;0, TRUNC(G554*M554, 1), "")</f>
        <v/>
      </c>
      <c r="O554" s="15">
        <f t="shared" si="144"/>
        <v>304156</v>
      </c>
      <c r="P554" s="15">
        <f t="shared" si="145"/>
        <v>9307.1</v>
      </c>
      <c r="Q554" s="12"/>
      <c r="AE554" s="2">
        <f>L554</f>
        <v>9307.1</v>
      </c>
    </row>
    <row r="555" spans="1:31" ht="23.25" customHeight="1">
      <c r="A555" s="13" t="s">
        <v>1601</v>
      </c>
      <c r="B555" s="13" t="s">
        <v>1364</v>
      </c>
      <c r="C555" s="1" t="s">
        <v>1602</v>
      </c>
      <c r="D555" s="12" t="s">
        <v>1603</v>
      </c>
      <c r="E555" s="12" t="s">
        <v>1604</v>
      </c>
      <c r="F555" s="19" t="s">
        <v>567</v>
      </c>
      <c r="G555" s="15">
        <v>1</v>
      </c>
      <c r="H555" s="15">
        <f>IF(TRUNC((AD556+AC556)/$AE$3,1)*$AE$3-AD556 &lt;0, AC556, TRUNC((AD556+AC556)/$AE$3,1)*$AE$3-AD556)</f>
        <v>279.20000000000073</v>
      </c>
      <c r="I555" s="36">
        <f>H555</f>
        <v>279.20000000000073</v>
      </c>
      <c r="J555" s="15">
        <v>1</v>
      </c>
      <c r="K555" s="15"/>
      <c r="L555" s="36" t="str">
        <f>IF(G555*K555&lt;&gt;0, TRUNC(G555*K555, 1), "")</f>
        <v/>
      </c>
      <c r="M555" s="15"/>
      <c r="N555" s="36" t="str">
        <f>IF(G555*M555&lt;&gt;0, TRUNC(G555*M555, 1), "")</f>
        <v/>
      </c>
      <c r="O555" s="15">
        <f t="shared" si="144"/>
        <v>279.20000000000073</v>
      </c>
      <c r="P555" s="15">
        <f t="shared" si="145"/>
        <v>279.20000000000073</v>
      </c>
      <c r="Q555" s="12"/>
    </row>
    <row r="556" spans="1:31" ht="23.25" customHeight="1">
      <c r="B556" s="13" t="s">
        <v>1597</v>
      </c>
      <c r="D556" s="12" t="s">
        <v>1598</v>
      </c>
      <c r="E556" s="12"/>
      <c r="F556" s="19"/>
      <c r="G556" s="15"/>
      <c r="H556" s="15"/>
      <c r="I556" s="36">
        <f>TRUNC(SUM(I550:I555))</f>
        <v>7146</v>
      </c>
      <c r="J556" s="15"/>
      <c r="K556" s="15"/>
      <c r="L556" s="36">
        <f>TRUNC(SUM(L550:L555))</f>
        <v>9307</v>
      </c>
      <c r="M556" s="15"/>
      <c r="N556" s="36">
        <f>TRUNC(SUM(N550:N555))</f>
        <v>0</v>
      </c>
      <c r="O556" s="15" t="str">
        <f t="shared" si="144"/>
        <v/>
      </c>
      <c r="P556" s="15">
        <f t="shared" si="145"/>
        <v>16453</v>
      </c>
      <c r="Q556" s="12"/>
      <c r="AC556" s="2">
        <f>TRUNC(AE556*옵션!$B$36/100,1)</f>
        <v>279.2</v>
      </c>
      <c r="AD556" s="2">
        <f>TRUNC(SUM(L550:L554))</f>
        <v>9307</v>
      </c>
      <c r="AE556" s="2">
        <f>TRUNC(SUM(AE550:AE555))</f>
        <v>9307</v>
      </c>
    </row>
    <row r="557" spans="1:31" ht="23.25" customHeight="1">
      <c r="D557" s="12"/>
      <c r="E557" s="12"/>
      <c r="F557" s="19"/>
      <c r="G557" s="15"/>
      <c r="H557" s="15"/>
      <c r="I557" s="36"/>
      <c r="J557" s="15"/>
      <c r="K557" s="15"/>
      <c r="L557" s="36"/>
      <c r="M557" s="15"/>
      <c r="N557" s="36"/>
      <c r="O557" s="15"/>
      <c r="P557" s="15"/>
      <c r="Q557" s="12"/>
    </row>
    <row r="558" spans="1:31" ht="23.25" customHeight="1">
      <c r="A558" s="13" t="s">
        <v>1830</v>
      </c>
      <c r="B558" s="13" t="s">
        <v>1623</v>
      </c>
      <c r="C558" s="1" t="s">
        <v>1831</v>
      </c>
      <c r="D558" s="346" t="s">
        <v>1829</v>
      </c>
      <c r="E558" s="348"/>
      <c r="F558" s="19"/>
      <c r="G558" s="15"/>
      <c r="H558" s="15"/>
      <c r="I558" s="36"/>
      <c r="J558" s="15"/>
      <c r="K558" s="15"/>
      <c r="L558" s="36"/>
      <c r="M558" s="15"/>
      <c r="N558" s="36"/>
      <c r="O558" s="15"/>
      <c r="P558" s="15"/>
      <c r="Q558" s="12"/>
    </row>
    <row r="559" spans="1:31" ht="23.25" customHeight="1">
      <c r="A559" s="13" t="s">
        <v>754</v>
      </c>
      <c r="B559" s="13" t="s">
        <v>1368</v>
      </c>
      <c r="C559" s="1" t="s">
        <v>308</v>
      </c>
      <c r="D559" s="12" t="s">
        <v>303</v>
      </c>
      <c r="E559" s="12" t="s">
        <v>309</v>
      </c>
      <c r="F559" s="19" t="s">
        <v>139</v>
      </c>
      <c r="G559" s="15">
        <v>1</v>
      </c>
      <c r="H559" s="15">
        <f>합산자재!H65</f>
        <v>12127</v>
      </c>
      <c r="I559" s="36">
        <f>IF(G559*H559&lt;&gt;0, TRUNC(G559*H559, 1), "")</f>
        <v>12127</v>
      </c>
      <c r="J559" s="15">
        <v>1</v>
      </c>
      <c r="K559" s="15">
        <f>합산자재!I65</f>
        <v>0</v>
      </c>
      <c r="L559" s="36" t="str">
        <f>IF(G559*K559&lt;&gt;0, TRUNC(G559*K559, 1), "")</f>
        <v/>
      </c>
      <c r="M559" s="15">
        <f>합산자재!J65</f>
        <v>0</v>
      </c>
      <c r="N559" s="36" t="str">
        <f>IF(G559*M559&lt;&gt;0, TRUNC(G559*M559, 1), "")</f>
        <v/>
      </c>
      <c r="O559" s="15">
        <f t="shared" ref="O559:O564" si="146">IF((H559+K559+M559)=0, "", (H559+K559+M559))</f>
        <v>12127</v>
      </c>
      <c r="P559" s="15">
        <f t="shared" ref="P559:P564" si="147">IF(SUM(I559,L559,N559)&lt;&gt;0,SUM(I559,L559,N559),"")</f>
        <v>12127</v>
      </c>
      <c r="Q559" s="12"/>
      <c r="AC559" s="2">
        <f>G559*H559</f>
        <v>12127</v>
      </c>
    </row>
    <row r="560" spans="1:31" ht="23.25" customHeight="1">
      <c r="A560" s="13" t="s">
        <v>754</v>
      </c>
      <c r="B560" s="13" t="s">
        <v>1368</v>
      </c>
      <c r="C560" s="1" t="s">
        <v>308</v>
      </c>
      <c r="D560" s="12" t="s">
        <v>303</v>
      </c>
      <c r="E560" s="12" t="s">
        <v>309</v>
      </c>
      <c r="F560" s="19" t="s">
        <v>139</v>
      </c>
      <c r="G560" s="15">
        <v>0.05</v>
      </c>
      <c r="H560" s="15">
        <f>합산자재!H65</f>
        <v>12127</v>
      </c>
      <c r="I560" s="36">
        <f>IF(G560*H560&lt;&gt;0, TRUNC(G560*H560, 1), "")</f>
        <v>606.29999999999995</v>
      </c>
      <c r="J560" s="15">
        <v>0.05</v>
      </c>
      <c r="K560" s="15">
        <f>합산자재!I65</f>
        <v>0</v>
      </c>
      <c r="L560" s="36" t="str">
        <f>IF(G560*K560&lt;&gt;0, TRUNC(G560*K560, 1), "")</f>
        <v/>
      </c>
      <c r="M560" s="15">
        <f>합산자재!J65</f>
        <v>0</v>
      </c>
      <c r="N560" s="36" t="str">
        <f>IF(G560*M560&lt;&gt;0, TRUNC(G560*M560, 1), "")</f>
        <v/>
      </c>
      <c r="O560" s="15">
        <f t="shared" si="146"/>
        <v>12127</v>
      </c>
      <c r="P560" s="15">
        <f t="shared" si="147"/>
        <v>606.29999999999995</v>
      </c>
      <c r="Q560" s="12"/>
    </row>
    <row r="561" spans="1:31" ht="23.25" customHeight="1">
      <c r="A561" s="13" t="s">
        <v>1605</v>
      </c>
      <c r="B561" s="13" t="s">
        <v>1368</v>
      </c>
      <c r="C561" s="1" t="s">
        <v>1606</v>
      </c>
      <c r="D561" s="12" t="s">
        <v>1607</v>
      </c>
      <c r="E561" s="12" t="s">
        <v>1608</v>
      </c>
      <c r="F561" s="19" t="s">
        <v>567</v>
      </c>
      <c r="G561" s="15">
        <v>1</v>
      </c>
      <c r="H561" s="15">
        <f>IF(TRUNC((AD561+AC561)/$AD$3,1)*$AD$3-AD561 &lt;0, AC561, TRUNC((AD561+AC561)/$AD$3,1)*$AD$3-AD561)</f>
        <v>242.5</v>
      </c>
      <c r="I561" s="36">
        <f>H561</f>
        <v>242.5</v>
      </c>
      <c r="J561" s="15">
        <v>1</v>
      </c>
      <c r="K561" s="15"/>
      <c r="L561" s="36" t="str">
        <f>IF(G561*K561&lt;&gt;0, TRUNC(G561*K561, 1), "")</f>
        <v/>
      </c>
      <c r="M561" s="15"/>
      <c r="N561" s="36" t="str">
        <f>IF(G561*M561&lt;&gt;0, TRUNC(G561*M561, 1), "")</f>
        <v/>
      </c>
      <c r="O561" s="15">
        <f t="shared" si="146"/>
        <v>242.5</v>
      </c>
      <c r="P561" s="15">
        <f t="shared" si="147"/>
        <v>242.5</v>
      </c>
      <c r="Q561" s="12"/>
      <c r="AC561" s="2">
        <f>TRUNC(TRUNC(SUM(AC558:AC560))*옵션!$B$33/100,1)</f>
        <v>242.5</v>
      </c>
      <c r="AD561" s="2">
        <f>TRUNC(SUM(I558:I560))+TRUNC(SUM(N558:N560))</f>
        <v>12733</v>
      </c>
    </row>
    <row r="562" spans="1:31" ht="23.25" customHeight="1">
      <c r="A562" s="13" t="s">
        <v>906</v>
      </c>
      <c r="B562" s="13" t="s">
        <v>1368</v>
      </c>
      <c r="C562" s="1" t="s">
        <v>673</v>
      </c>
      <c r="D562" s="12" t="s">
        <v>671</v>
      </c>
      <c r="E562" s="12" t="s">
        <v>674</v>
      </c>
      <c r="F562" s="19" t="s">
        <v>610</v>
      </c>
      <c r="G562" s="15">
        <f>일위노임!G250</f>
        <v>4.845E-2</v>
      </c>
      <c r="H562" s="15">
        <f>합산자재!H211</f>
        <v>0</v>
      </c>
      <c r="I562" s="36" t="str">
        <f>IF(G562*H562&lt;&gt;0, TRUNC(G562*H562, 1), "")</f>
        <v/>
      </c>
      <c r="J562" s="15">
        <v>4.845E-2</v>
      </c>
      <c r="K562" s="15">
        <f>합산자재!I211</f>
        <v>304156</v>
      </c>
      <c r="L562" s="36">
        <f>IF(G562*K562&lt;&gt;0, TRUNC(G562*K562, 1), "")</f>
        <v>14736.3</v>
      </c>
      <c r="M562" s="15">
        <f>합산자재!J211</f>
        <v>0</v>
      </c>
      <c r="N562" s="36" t="str">
        <f>IF(G562*M562&lt;&gt;0, TRUNC(G562*M562, 1), "")</f>
        <v/>
      </c>
      <c r="O562" s="15">
        <f t="shared" si="146"/>
        <v>304156</v>
      </c>
      <c r="P562" s="15">
        <f t="shared" si="147"/>
        <v>14736.3</v>
      </c>
      <c r="Q562" s="12"/>
      <c r="AE562" s="2">
        <f>L562</f>
        <v>14736.3</v>
      </c>
    </row>
    <row r="563" spans="1:31" ht="23.25" customHeight="1">
      <c r="A563" s="13" t="s">
        <v>1601</v>
      </c>
      <c r="B563" s="13" t="s">
        <v>1368</v>
      </c>
      <c r="C563" s="1" t="s">
        <v>1602</v>
      </c>
      <c r="D563" s="12" t="s">
        <v>1603</v>
      </c>
      <c r="E563" s="12" t="s">
        <v>1604</v>
      </c>
      <c r="F563" s="19" t="s">
        <v>567</v>
      </c>
      <c r="G563" s="15">
        <v>1</v>
      </c>
      <c r="H563" s="15">
        <f>IF(TRUNC((AD564+AC564)/$AE$3,1)*$AE$3-AD564 &lt;0, AC564, TRUNC((AD564+AC564)/$AE$3,1)*$AE$3-AD564)</f>
        <v>442</v>
      </c>
      <c r="I563" s="36">
        <f>H563</f>
        <v>442</v>
      </c>
      <c r="J563" s="15">
        <v>1</v>
      </c>
      <c r="K563" s="15"/>
      <c r="L563" s="36" t="str">
        <f>IF(G563*K563&lt;&gt;0, TRUNC(G563*K563, 1), "")</f>
        <v/>
      </c>
      <c r="M563" s="15"/>
      <c r="N563" s="36" t="str">
        <f>IF(G563*M563&lt;&gt;0, TRUNC(G563*M563, 1), "")</f>
        <v/>
      </c>
      <c r="O563" s="15">
        <f t="shared" si="146"/>
        <v>442</v>
      </c>
      <c r="P563" s="15">
        <f t="shared" si="147"/>
        <v>442</v>
      </c>
      <c r="Q563" s="12"/>
    </row>
    <row r="564" spans="1:31" ht="23.25" customHeight="1">
      <c r="B564" s="13" t="s">
        <v>1597</v>
      </c>
      <c r="D564" s="12" t="s">
        <v>1598</v>
      </c>
      <c r="E564" s="12"/>
      <c r="F564" s="19"/>
      <c r="G564" s="15"/>
      <c r="H564" s="15"/>
      <c r="I564" s="36">
        <f>TRUNC(SUM(I558:I563))</f>
        <v>13417</v>
      </c>
      <c r="J564" s="15"/>
      <c r="K564" s="15"/>
      <c r="L564" s="36">
        <f>TRUNC(SUM(L558:L563))</f>
        <v>14736</v>
      </c>
      <c r="M564" s="15"/>
      <c r="N564" s="36">
        <f>TRUNC(SUM(N558:N563))</f>
        <v>0</v>
      </c>
      <c r="O564" s="15" t="str">
        <f t="shared" si="146"/>
        <v/>
      </c>
      <c r="P564" s="15">
        <f t="shared" si="147"/>
        <v>28153</v>
      </c>
      <c r="Q564" s="12"/>
      <c r="AC564" s="2">
        <f>TRUNC(AE564*옵션!$B$36/100,1)</f>
        <v>442</v>
      </c>
      <c r="AD564" s="2">
        <f>TRUNC(SUM(L558:L562))</f>
        <v>14736</v>
      </c>
      <c r="AE564" s="2">
        <f>TRUNC(SUM(AE558:AE563))</f>
        <v>14736</v>
      </c>
    </row>
    <row r="565" spans="1:31" ht="23.25" customHeight="1">
      <c r="D565" s="12"/>
      <c r="E565" s="12"/>
      <c r="F565" s="19"/>
      <c r="G565" s="15"/>
      <c r="H565" s="15"/>
      <c r="I565" s="36"/>
      <c r="J565" s="15"/>
      <c r="K565" s="15"/>
      <c r="L565" s="36"/>
      <c r="M565" s="15"/>
      <c r="N565" s="36"/>
      <c r="O565" s="15"/>
      <c r="P565" s="15"/>
      <c r="Q565" s="12"/>
    </row>
    <row r="566" spans="1:31" ht="23.25" customHeight="1">
      <c r="A566" s="13" t="s">
        <v>1833</v>
      </c>
      <c r="B566" s="13" t="s">
        <v>1623</v>
      </c>
      <c r="C566" s="1" t="s">
        <v>1834</v>
      </c>
      <c r="D566" s="346" t="s">
        <v>1832</v>
      </c>
      <c r="E566" s="348"/>
      <c r="F566" s="19"/>
      <c r="G566" s="15"/>
      <c r="H566" s="15"/>
      <c r="I566" s="36"/>
      <c r="J566" s="15"/>
      <c r="K566" s="15"/>
      <c r="L566" s="36"/>
      <c r="M566" s="15"/>
      <c r="N566" s="36"/>
      <c r="O566" s="15"/>
      <c r="P566" s="15"/>
      <c r="Q566" s="12"/>
    </row>
    <row r="567" spans="1:31" ht="23.25" customHeight="1">
      <c r="A567" s="13" t="s">
        <v>755</v>
      </c>
      <c r="B567" s="13" t="s">
        <v>1372</v>
      </c>
      <c r="C567" s="1" t="s">
        <v>310</v>
      </c>
      <c r="D567" s="12" t="s">
        <v>303</v>
      </c>
      <c r="E567" s="12" t="s">
        <v>311</v>
      </c>
      <c r="F567" s="19" t="s">
        <v>139</v>
      </c>
      <c r="G567" s="15">
        <v>1</v>
      </c>
      <c r="H567" s="15">
        <f>합산자재!H66</f>
        <v>16587</v>
      </c>
      <c r="I567" s="36">
        <f>IF(G567*H567&lt;&gt;0, TRUNC(G567*H567, 1), "")</f>
        <v>16587</v>
      </c>
      <c r="J567" s="15">
        <v>1</v>
      </c>
      <c r="K567" s="15">
        <f>합산자재!I66</f>
        <v>0</v>
      </c>
      <c r="L567" s="36" t="str">
        <f>IF(G567*K567&lt;&gt;0, TRUNC(G567*K567, 1), "")</f>
        <v/>
      </c>
      <c r="M567" s="15">
        <f>합산자재!J66</f>
        <v>0</v>
      </c>
      <c r="N567" s="36" t="str">
        <f>IF(G567*M567&lt;&gt;0, TRUNC(G567*M567, 1), "")</f>
        <v/>
      </c>
      <c r="O567" s="15">
        <f t="shared" ref="O567:O572" si="148">IF((H567+K567+M567)=0, "", (H567+K567+M567))</f>
        <v>16587</v>
      </c>
      <c r="P567" s="15">
        <f t="shared" ref="P567:P572" si="149">IF(SUM(I567,L567,N567)&lt;&gt;0,SUM(I567,L567,N567),"")</f>
        <v>16587</v>
      </c>
      <c r="Q567" s="12"/>
      <c r="AC567" s="2">
        <f>G567*H567</f>
        <v>16587</v>
      </c>
    </row>
    <row r="568" spans="1:31" ht="23.25" customHeight="1">
      <c r="A568" s="13" t="s">
        <v>755</v>
      </c>
      <c r="B568" s="13" t="s">
        <v>1372</v>
      </c>
      <c r="C568" s="1" t="s">
        <v>310</v>
      </c>
      <c r="D568" s="12" t="s">
        <v>303</v>
      </c>
      <c r="E568" s="12" t="s">
        <v>311</v>
      </c>
      <c r="F568" s="19" t="s">
        <v>139</v>
      </c>
      <c r="G568" s="15">
        <v>0.05</v>
      </c>
      <c r="H568" s="15">
        <f>합산자재!H66</f>
        <v>16587</v>
      </c>
      <c r="I568" s="36">
        <f>IF(G568*H568&lt;&gt;0, TRUNC(G568*H568, 1), "")</f>
        <v>829.3</v>
      </c>
      <c r="J568" s="15">
        <v>0.05</v>
      </c>
      <c r="K568" s="15">
        <f>합산자재!I66</f>
        <v>0</v>
      </c>
      <c r="L568" s="36" t="str">
        <f>IF(G568*K568&lt;&gt;0, TRUNC(G568*K568, 1), "")</f>
        <v/>
      </c>
      <c r="M568" s="15">
        <f>합산자재!J66</f>
        <v>0</v>
      </c>
      <c r="N568" s="36" t="str">
        <f>IF(G568*M568&lt;&gt;0, TRUNC(G568*M568, 1), "")</f>
        <v/>
      </c>
      <c r="O568" s="15">
        <f t="shared" si="148"/>
        <v>16587</v>
      </c>
      <c r="P568" s="15">
        <f t="shared" si="149"/>
        <v>829.3</v>
      </c>
      <c r="Q568" s="12"/>
    </row>
    <row r="569" spans="1:31" ht="23.25" customHeight="1">
      <c r="A569" s="13" t="s">
        <v>1605</v>
      </c>
      <c r="B569" s="13" t="s">
        <v>1372</v>
      </c>
      <c r="C569" s="1" t="s">
        <v>1606</v>
      </c>
      <c r="D569" s="12" t="s">
        <v>1607</v>
      </c>
      <c r="E569" s="12" t="s">
        <v>1608</v>
      </c>
      <c r="F569" s="19" t="s">
        <v>567</v>
      </c>
      <c r="G569" s="15">
        <v>1</v>
      </c>
      <c r="H569" s="15">
        <f>IF(TRUNC((AD569+AC569)/$AD$3,1)*$AD$3-AD569 &lt;0, AC569, TRUNC((AD569+AC569)/$AD$3,1)*$AD$3-AD569)</f>
        <v>331.70000000000073</v>
      </c>
      <c r="I569" s="36">
        <f>H569</f>
        <v>331.70000000000073</v>
      </c>
      <c r="J569" s="15">
        <v>1</v>
      </c>
      <c r="K569" s="15"/>
      <c r="L569" s="36" t="str">
        <f>IF(G569*K569&lt;&gt;0, TRUNC(G569*K569, 1), "")</f>
        <v/>
      </c>
      <c r="M569" s="15"/>
      <c r="N569" s="36" t="str">
        <f>IF(G569*M569&lt;&gt;0, TRUNC(G569*M569, 1), "")</f>
        <v/>
      </c>
      <c r="O569" s="15">
        <f t="shared" si="148"/>
        <v>331.70000000000073</v>
      </c>
      <c r="P569" s="15">
        <f t="shared" si="149"/>
        <v>331.70000000000073</v>
      </c>
      <c r="Q569" s="12"/>
      <c r="AC569" s="2">
        <f>TRUNC(TRUNC(SUM(AC566:AC568))*옵션!$B$33/100,1)</f>
        <v>331.7</v>
      </c>
      <c r="AD569" s="2">
        <f>TRUNC(SUM(I566:I568))+TRUNC(SUM(N566:N568))</f>
        <v>17416</v>
      </c>
    </row>
    <row r="570" spans="1:31" ht="23.25" customHeight="1">
      <c r="A570" s="13" t="s">
        <v>906</v>
      </c>
      <c r="B570" s="13" t="s">
        <v>1372</v>
      </c>
      <c r="C570" s="1" t="s">
        <v>673</v>
      </c>
      <c r="D570" s="12" t="s">
        <v>671</v>
      </c>
      <c r="E570" s="12" t="s">
        <v>674</v>
      </c>
      <c r="F570" s="19" t="s">
        <v>610</v>
      </c>
      <c r="G570" s="15">
        <f>일위노임!G253</f>
        <v>6.1519999999999998E-2</v>
      </c>
      <c r="H570" s="15">
        <f>합산자재!H211</f>
        <v>0</v>
      </c>
      <c r="I570" s="36" t="str">
        <f>IF(G570*H570&lt;&gt;0, TRUNC(G570*H570, 1), "")</f>
        <v/>
      </c>
      <c r="J570" s="15">
        <v>6.1519999999999998E-2</v>
      </c>
      <c r="K570" s="15">
        <f>합산자재!I211</f>
        <v>304156</v>
      </c>
      <c r="L570" s="36">
        <f>IF(G570*K570&lt;&gt;0, TRUNC(G570*K570, 1), "")</f>
        <v>18711.599999999999</v>
      </c>
      <c r="M570" s="15">
        <f>합산자재!J211</f>
        <v>0</v>
      </c>
      <c r="N570" s="36" t="str">
        <f>IF(G570*M570&lt;&gt;0, TRUNC(G570*M570, 1), "")</f>
        <v/>
      </c>
      <c r="O570" s="15">
        <f t="shared" si="148"/>
        <v>304156</v>
      </c>
      <c r="P570" s="15">
        <f t="shared" si="149"/>
        <v>18711.599999999999</v>
      </c>
      <c r="Q570" s="12"/>
      <c r="AE570" s="2">
        <f>L570</f>
        <v>18711.599999999999</v>
      </c>
    </row>
    <row r="571" spans="1:31" ht="23.25" customHeight="1">
      <c r="A571" s="13" t="s">
        <v>1601</v>
      </c>
      <c r="B571" s="13" t="s">
        <v>1372</v>
      </c>
      <c r="C571" s="1" t="s">
        <v>1602</v>
      </c>
      <c r="D571" s="12" t="s">
        <v>1603</v>
      </c>
      <c r="E571" s="12" t="s">
        <v>1604</v>
      </c>
      <c r="F571" s="19" t="s">
        <v>567</v>
      </c>
      <c r="G571" s="15">
        <v>1</v>
      </c>
      <c r="H571" s="15">
        <f>IF(TRUNC((AD572+AC572)/$AE$3,1)*$AE$3-AD572 &lt;0, AC572, TRUNC((AD572+AC572)/$AE$3,1)*$AE$3-AD572)</f>
        <v>561.29999999999927</v>
      </c>
      <c r="I571" s="36">
        <f>H571</f>
        <v>561.29999999999927</v>
      </c>
      <c r="J571" s="15">
        <v>1</v>
      </c>
      <c r="K571" s="15"/>
      <c r="L571" s="36" t="str">
        <f>IF(G571*K571&lt;&gt;0, TRUNC(G571*K571, 1), "")</f>
        <v/>
      </c>
      <c r="M571" s="15"/>
      <c r="N571" s="36" t="str">
        <f>IF(G571*M571&lt;&gt;0, TRUNC(G571*M571, 1), "")</f>
        <v/>
      </c>
      <c r="O571" s="15">
        <f t="shared" si="148"/>
        <v>561.29999999999927</v>
      </c>
      <c r="P571" s="15">
        <f t="shared" si="149"/>
        <v>561.29999999999927</v>
      </c>
      <c r="Q571" s="12"/>
    </row>
    <row r="572" spans="1:31" ht="23.25" customHeight="1">
      <c r="B572" s="13" t="s">
        <v>1597</v>
      </c>
      <c r="D572" s="12" t="s">
        <v>1598</v>
      </c>
      <c r="E572" s="12"/>
      <c r="F572" s="19"/>
      <c r="G572" s="15"/>
      <c r="H572" s="15"/>
      <c r="I572" s="36">
        <f>TRUNC(SUM(I566:I571))</f>
        <v>18309</v>
      </c>
      <c r="J572" s="15"/>
      <c r="K572" s="15"/>
      <c r="L572" s="36">
        <f>TRUNC(SUM(L566:L571))</f>
        <v>18711</v>
      </c>
      <c r="M572" s="15"/>
      <c r="N572" s="36">
        <f>TRUNC(SUM(N566:N571))</f>
        <v>0</v>
      </c>
      <c r="O572" s="15" t="str">
        <f t="shared" si="148"/>
        <v/>
      </c>
      <c r="P572" s="15">
        <f t="shared" si="149"/>
        <v>37020</v>
      </c>
      <c r="Q572" s="12"/>
      <c r="AC572" s="2">
        <f>TRUNC(AE572*옵션!$B$36/100,1)</f>
        <v>561.29999999999995</v>
      </c>
      <c r="AD572" s="2">
        <f>TRUNC(SUM(L566:L570))</f>
        <v>18711</v>
      </c>
      <c r="AE572" s="2">
        <f>TRUNC(SUM(AE566:AE571))</f>
        <v>18711</v>
      </c>
    </row>
    <row r="573" spans="1:31" ht="23.25" customHeight="1">
      <c r="D573" s="12"/>
      <c r="E573" s="12"/>
      <c r="F573" s="19"/>
      <c r="G573" s="15"/>
      <c r="H573" s="15"/>
      <c r="I573" s="36"/>
      <c r="J573" s="15"/>
      <c r="K573" s="15"/>
      <c r="L573" s="36"/>
      <c r="M573" s="15"/>
      <c r="N573" s="36"/>
      <c r="O573" s="15"/>
      <c r="P573" s="15"/>
      <c r="Q573" s="12"/>
    </row>
    <row r="574" spans="1:31" ht="23.25" customHeight="1">
      <c r="A574" s="13" t="s">
        <v>1836</v>
      </c>
      <c r="B574" s="13" t="s">
        <v>1623</v>
      </c>
      <c r="C574" s="1" t="s">
        <v>1837</v>
      </c>
      <c r="D574" s="346" t="s">
        <v>1835</v>
      </c>
      <c r="E574" s="348"/>
      <c r="F574" s="19"/>
      <c r="G574" s="15"/>
      <c r="H574" s="15"/>
      <c r="I574" s="36"/>
      <c r="J574" s="15"/>
      <c r="K574" s="15"/>
      <c r="L574" s="36"/>
      <c r="M574" s="15"/>
      <c r="N574" s="36"/>
      <c r="O574" s="15"/>
      <c r="P574" s="15"/>
      <c r="Q574" s="12"/>
    </row>
    <row r="575" spans="1:31" ht="23.25" customHeight="1">
      <c r="A575" s="13" t="s">
        <v>869</v>
      </c>
      <c r="B575" s="13" t="s">
        <v>1376</v>
      </c>
      <c r="C575" s="1" t="s">
        <v>530</v>
      </c>
      <c r="D575" s="12" t="s">
        <v>586</v>
      </c>
      <c r="E575" s="12" t="s">
        <v>587</v>
      </c>
      <c r="F575" s="19" t="s">
        <v>139</v>
      </c>
      <c r="G575" s="15">
        <v>1</v>
      </c>
      <c r="H575" s="15">
        <f>합산자재!H179</f>
        <v>16587</v>
      </c>
      <c r="I575" s="36">
        <f>IF(G575*H575&lt;&gt;0, TRUNC(G575*H575, 1), "")</f>
        <v>16587</v>
      </c>
      <c r="J575" s="15">
        <v>1</v>
      </c>
      <c r="K575" s="15">
        <f>합산자재!I179</f>
        <v>0</v>
      </c>
      <c r="L575" s="36" t="str">
        <f t="shared" ref="L575:L580" si="150">IF(G575*K575&lt;&gt;0, TRUNC(G575*K575, 1), "")</f>
        <v/>
      </c>
      <c r="M575" s="15">
        <f>합산자재!J179</f>
        <v>0</v>
      </c>
      <c r="N575" s="36" t="str">
        <f t="shared" ref="N575:N580" si="151">IF(G575*M575&lt;&gt;0, TRUNC(G575*M575, 1), "")</f>
        <v/>
      </c>
      <c r="O575" s="15">
        <f t="shared" ref="O575:O581" si="152">IF((H575+K575+M575)=0, "", (H575+K575+M575))</f>
        <v>16587</v>
      </c>
      <c r="P575" s="15">
        <f t="shared" ref="P575:P581" si="153">IF(SUM(I575,L575,N575)&lt;&gt;0,SUM(I575,L575,N575),"")</f>
        <v>16587</v>
      </c>
      <c r="Q575" s="12"/>
      <c r="AC575" s="2">
        <f>G575*H575</f>
        <v>16587</v>
      </c>
    </row>
    <row r="576" spans="1:31" ht="23.25" customHeight="1">
      <c r="A576" s="13" t="s">
        <v>869</v>
      </c>
      <c r="B576" s="13" t="s">
        <v>1376</v>
      </c>
      <c r="C576" s="1" t="s">
        <v>530</v>
      </c>
      <c r="D576" s="12" t="s">
        <v>586</v>
      </c>
      <c r="E576" s="12" t="s">
        <v>587</v>
      </c>
      <c r="F576" s="19" t="s">
        <v>139</v>
      </c>
      <c r="G576" s="15">
        <v>0.03</v>
      </c>
      <c r="H576" s="15">
        <f>합산자재!H179</f>
        <v>16587</v>
      </c>
      <c r="I576" s="36">
        <f>IF(G576*H576&lt;&gt;0, TRUNC(G576*H576, 1), "")</f>
        <v>497.6</v>
      </c>
      <c r="J576" s="15">
        <v>0.03</v>
      </c>
      <c r="K576" s="15">
        <f>합산자재!I179</f>
        <v>0</v>
      </c>
      <c r="L576" s="36" t="str">
        <f t="shared" si="150"/>
        <v/>
      </c>
      <c r="M576" s="15">
        <f>합산자재!J179</f>
        <v>0</v>
      </c>
      <c r="N576" s="36" t="str">
        <f t="shared" si="151"/>
        <v/>
      </c>
      <c r="O576" s="15">
        <f t="shared" si="152"/>
        <v>16587</v>
      </c>
      <c r="P576" s="15">
        <f t="shared" si="153"/>
        <v>497.6</v>
      </c>
      <c r="Q576" s="12"/>
    </row>
    <row r="577" spans="1:31" ht="23.25" customHeight="1">
      <c r="A577" s="13" t="s">
        <v>1605</v>
      </c>
      <c r="B577" s="13" t="s">
        <v>1376</v>
      </c>
      <c r="C577" s="1" t="s">
        <v>1606</v>
      </c>
      <c r="D577" s="12" t="s">
        <v>1607</v>
      </c>
      <c r="E577" s="12" t="s">
        <v>1608</v>
      </c>
      <c r="F577" s="19" t="s">
        <v>567</v>
      </c>
      <c r="G577" s="15">
        <v>1</v>
      </c>
      <c r="H577" s="15">
        <f>IF(TRUNC((AD577+AC577)/$AD$3,1)*$AD$3-AD577 &lt;0, AC577, TRUNC((AD577+AC577)/$AD$3,1)*$AD$3-AD577)</f>
        <v>331.70000000000073</v>
      </c>
      <c r="I577" s="36">
        <f>H577</f>
        <v>331.70000000000073</v>
      </c>
      <c r="J577" s="15">
        <v>1</v>
      </c>
      <c r="K577" s="15"/>
      <c r="L577" s="36" t="str">
        <f t="shared" si="150"/>
        <v/>
      </c>
      <c r="M577" s="15"/>
      <c r="N577" s="36" t="str">
        <f t="shared" si="151"/>
        <v/>
      </c>
      <c r="O577" s="15">
        <f t="shared" si="152"/>
        <v>331.70000000000073</v>
      </c>
      <c r="P577" s="15">
        <f t="shared" si="153"/>
        <v>331.70000000000073</v>
      </c>
      <c r="Q577" s="12"/>
      <c r="AC577" s="2">
        <f>TRUNC(TRUNC(SUM(AC574:AC576))*옵션!$B$33/100,1)</f>
        <v>331.7</v>
      </c>
      <c r="AD577" s="2">
        <f>TRUNC(SUM(I574:I576))+TRUNC(SUM(N574:N576))</f>
        <v>17084</v>
      </c>
    </row>
    <row r="578" spans="1:31" ht="23.25" customHeight="1">
      <c r="A578" s="13" t="s">
        <v>906</v>
      </c>
      <c r="B578" s="13" t="s">
        <v>1376</v>
      </c>
      <c r="C578" s="1" t="s">
        <v>673</v>
      </c>
      <c r="D578" s="12" t="s">
        <v>671</v>
      </c>
      <c r="E578" s="12" t="s">
        <v>674</v>
      </c>
      <c r="F578" s="19" t="s">
        <v>610</v>
      </c>
      <c r="G578" s="15">
        <f>일위노임!G257</f>
        <v>1.0030000000000001E-2</v>
      </c>
      <c r="H578" s="15">
        <f>합산자재!H211</f>
        <v>0</v>
      </c>
      <c r="I578" s="36" t="str">
        <f>IF(G578*H578&lt;&gt;0, TRUNC(G578*H578, 1), "")</f>
        <v/>
      </c>
      <c r="J578" s="15">
        <v>1.0030000000000001E-2</v>
      </c>
      <c r="K578" s="15">
        <f>합산자재!I211</f>
        <v>304156</v>
      </c>
      <c r="L578" s="36">
        <f t="shared" si="150"/>
        <v>3050.6</v>
      </c>
      <c r="M578" s="15">
        <f>합산자재!J211</f>
        <v>0</v>
      </c>
      <c r="N578" s="36" t="str">
        <f t="shared" si="151"/>
        <v/>
      </c>
      <c r="O578" s="15">
        <f t="shared" si="152"/>
        <v>304156</v>
      </c>
      <c r="P578" s="15">
        <f t="shared" si="153"/>
        <v>3050.6</v>
      </c>
      <c r="Q578" s="12"/>
      <c r="AE578" s="2">
        <f>L578</f>
        <v>3050.6</v>
      </c>
    </row>
    <row r="579" spans="1:31" ht="23.25" customHeight="1">
      <c r="A579" s="13" t="s">
        <v>911</v>
      </c>
      <c r="B579" s="13" t="s">
        <v>1376</v>
      </c>
      <c r="C579" s="1" t="s">
        <v>683</v>
      </c>
      <c r="D579" s="12" t="s">
        <v>671</v>
      </c>
      <c r="E579" s="12" t="s">
        <v>684</v>
      </c>
      <c r="F579" s="19" t="s">
        <v>610</v>
      </c>
      <c r="G579" s="15">
        <f>일위노임!G258</f>
        <v>1.0030000000000001E-2</v>
      </c>
      <c r="H579" s="15">
        <f>합산자재!H216</f>
        <v>0</v>
      </c>
      <c r="I579" s="36" t="str">
        <f>IF(G579*H579&lt;&gt;0, TRUNC(G579*H579, 1), "")</f>
        <v/>
      </c>
      <c r="J579" s="15">
        <v>1.0030000000000001E-2</v>
      </c>
      <c r="K579" s="15">
        <f>합산자재!I216</f>
        <v>172068</v>
      </c>
      <c r="L579" s="36">
        <f t="shared" si="150"/>
        <v>1725.8</v>
      </c>
      <c r="M579" s="15">
        <f>합산자재!J216</f>
        <v>0</v>
      </c>
      <c r="N579" s="36" t="str">
        <f t="shared" si="151"/>
        <v/>
      </c>
      <c r="O579" s="15">
        <f t="shared" si="152"/>
        <v>172068</v>
      </c>
      <c r="P579" s="15">
        <f t="shared" si="153"/>
        <v>1725.8</v>
      </c>
      <c r="Q579" s="12"/>
      <c r="AE579" s="2">
        <f>L579</f>
        <v>1725.8</v>
      </c>
    </row>
    <row r="580" spans="1:31" ht="23.25" customHeight="1">
      <c r="A580" s="13" t="s">
        <v>1601</v>
      </c>
      <c r="B580" s="13" t="s">
        <v>1376</v>
      </c>
      <c r="C580" s="1" t="s">
        <v>1602</v>
      </c>
      <c r="D580" s="12" t="s">
        <v>1603</v>
      </c>
      <c r="E580" s="12" t="s">
        <v>1604</v>
      </c>
      <c r="F580" s="19" t="s">
        <v>567</v>
      </c>
      <c r="G580" s="15">
        <v>1</v>
      </c>
      <c r="H580" s="15">
        <f>IF(TRUNC((AD581+AC581)/$AE$3,1)*$AE$3-AD581 &lt;0, AC581, TRUNC((AD581+AC581)/$AE$3,1)*$AE$3-AD581)</f>
        <v>143.19999999999982</v>
      </c>
      <c r="I580" s="36">
        <f>H580</f>
        <v>143.19999999999982</v>
      </c>
      <c r="J580" s="15">
        <v>1</v>
      </c>
      <c r="K580" s="15"/>
      <c r="L580" s="36" t="str">
        <f t="shared" si="150"/>
        <v/>
      </c>
      <c r="M580" s="15"/>
      <c r="N580" s="36" t="str">
        <f t="shared" si="151"/>
        <v/>
      </c>
      <c r="O580" s="15">
        <f t="shared" si="152"/>
        <v>143.19999999999982</v>
      </c>
      <c r="P580" s="15">
        <f t="shared" si="153"/>
        <v>143.19999999999982</v>
      </c>
      <c r="Q580" s="12"/>
    </row>
    <row r="581" spans="1:31" ht="23.25" customHeight="1">
      <c r="B581" s="13" t="s">
        <v>1597</v>
      </c>
      <c r="D581" s="12" t="s">
        <v>1598</v>
      </c>
      <c r="E581" s="12"/>
      <c r="F581" s="19"/>
      <c r="G581" s="15"/>
      <c r="H581" s="15"/>
      <c r="I581" s="36">
        <f>TRUNC(SUM(I574:I580))</f>
        <v>17559</v>
      </c>
      <c r="J581" s="15"/>
      <c r="K581" s="15"/>
      <c r="L581" s="36">
        <f>TRUNC(SUM(L574:L580))</f>
        <v>4776</v>
      </c>
      <c r="M581" s="15"/>
      <c r="N581" s="36">
        <f>TRUNC(SUM(N574:N580))</f>
        <v>0</v>
      </c>
      <c r="O581" s="15" t="str">
        <f t="shared" si="152"/>
        <v/>
      </c>
      <c r="P581" s="15">
        <f t="shared" si="153"/>
        <v>22335</v>
      </c>
      <c r="Q581" s="12"/>
      <c r="AC581" s="2">
        <f>TRUNC(AE581*옵션!$B$36/100,1)</f>
        <v>143.19999999999999</v>
      </c>
      <c r="AD581" s="2">
        <f>TRUNC(SUM(L574:L579))</f>
        <v>4776</v>
      </c>
      <c r="AE581" s="2">
        <f>TRUNC(SUM(AE574:AE580))</f>
        <v>4776</v>
      </c>
    </row>
    <row r="582" spans="1:31" ht="23.25" customHeight="1">
      <c r="D582" s="12"/>
      <c r="E582" s="12"/>
      <c r="F582" s="19"/>
      <c r="G582" s="15"/>
      <c r="H582" s="15"/>
      <c r="I582" s="36"/>
      <c r="J582" s="15"/>
      <c r="K582" s="15"/>
      <c r="L582" s="36"/>
      <c r="M582" s="15"/>
      <c r="N582" s="36"/>
      <c r="O582" s="15"/>
      <c r="P582" s="15"/>
      <c r="Q582" s="12"/>
    </row>
    <row r="583" spans="1:31" ht="23.25" customHeight="1">
      <c r="A583" s="13" t="s">
        <v>1839</v>
      </c>
      <c r="B583" s="13" t="s">
        <v>1623</v>
      </c>
      <c r="C583" s="1" t="s">
        <v>1840</v>
      </c>
      <c r="D583" s="346" t="s">
        <v>1838</v>
      </c>
      <c r="E583" s="348"/>
      <c r="F583" s="19"/>
      <c r="G583" s="15"/>
      <c r="H583" s="15"/>
      <c r="I583" s="36"/>
      <c r="J583" s="15"/>
      <c r="K583" s="15"/>
      <c r="L583" s="36"/>
      <c r="M583" s="15"/>
      <c r="N583" s="36"/>
      <c r="O583" s="15"/>
      <c r="P583" s="15"/>
      <c r="Q583" s="12"/>
    </row>
    <row r="584" spans="1:31" ht="23.25" customHeight="1">
      <c r="A584" s="13" t="s">
        <v>870</v>
      </c>
      <c r="B584" s="13" t="s">
        <v>1379</v>
      </c>
      <c r="C584" s="1" t="s">
        <v>530</v>
      </c>
      <c r="D584" s="12" t="s">
        <v>586</v>
      </c>
      <c r="E584" s="12" t="s">
        <v>588</v>
      </c>
      <c r="F584" s="19" t="s">
        <v>139</v>
      </c>
      <c r="G584" s="15">
        <v>1</v>
      </c>
      <c r="H584" s="15">
        <f>합산자재!H180</f>
        <v>31664</v>
      </c>
      <c r="I584" s="36">
        <f>IF(G584*H584&lt;&gt;0, TRUNC(G584*H584, 1), "")</f>
        <v>31664</v>
      </c>
      <c r="J584" s="15">
        <v>1</v>
      </c>
      <c r="K584" s="15">
        <f>합산자재!I180</f>
        <v>0</v>
      </c>
      <c r="L584" s="36" t="str">
        <f t="shared" ref="L584:L589" si="154">IF(G584*K584&lt;&gt;0, TRUNC(G584*K584, 1), "")</f>
        <v/>
      </c>
      <c r="M584" s="15">
        <f>합산자재!J180</f>
        <v>0</v>
      </c>
      <c r="N584" s="36" t="str">
        <f t="shared" ref="N584:N589" si="155">IF(G584*M584&lt;&gt;0, TRUNC(G584*M584, 1), "")</f>
        <v/>
      </c>
      <c r="O584" s="15">
        <f t="shared" ref="O584:O590" si="156">IF((H584+K584+M584)=0, "", (H584+K584+M584))</f>
        <v>31664</v>
      </c>
      <c r="P584" s="15">
        <f t="shared" ref="P584:P590" si="157">IF(SUM(I584,L584,N584)&lt;&gt;0,SUM(I584,L584,N584),"")</f>
        <v>31664</v>
      </c>
      <c r="Q584" s="12"/>
      <c r="AC584" s="2">
        <f>G584*H584</f>
        <v>31664</v>
      </c>
    </row>
    <row r="585" spans="1:31" ht="23.25" customHeight="1">
      <c r="A585" s="13" t="s">
        <v>870</v>
      </c>
      <c r="B585" s="13" t="s">
        <v>1379</v>
      </c>
      <c r="C585" s="1" t="s">
        <v>530</v>
      </c>
      <c r="D585" s="12" t="s">
        <v>586</v>
      </c>
      <c r="E585" s="12" t="s">
        <v>588</v>
      </c>
      <c r="F585" s="19" t="s">
        <v>139</v>
      </c>
      <c r="G585" s="15">
        <v>0.03</v>
      </c>
      <c r="H585" s="15">
        <f>합산자재!H180</f>
        <v>31664</v>
      </c>
      <c r="I585" s="36">
        <f>IF(G585*H585&lt;&gt;0, TRUNC(G585*H585, 1), "")</f>
        <v>949.9</v>
      </c>
      <c r="J585" s="15">
        <v>0.03</v>
      </c>
      <c r="K585" s="15">
        <f>합산자재!I180</f>
        <v>0</v>
      </c>
      <c r="L585" s="36" t="str">
        <f t="shared" si="154"/>
        <v/>
      </c>
      <c r="M585" s="15">
        <f>합산자재!J180</f>
        <v>0</v>
      </c>
      <c r="N585" s="36" t="str">
        <f t="shared" si="155"/>
        <v/>
      </c>
      <c r="O585" s="15">
        <f t="shared" si="156"/>
        <v>31664</v>
      </c>
      <c r="P585" s="15">
        <f t="shared" si="157"/>
        <v>949.9</v>
      </c>
      <c r="Q585" s="12"/>
    </row>
    <row r="586" spans="1:31" ht="23.25" customHeight="1">
      <c r="A586" s="13" t="s">
        <v>1605</v>
      </c>
      <c r="B586" s="13" t="s">
        <v>1379</v>
      </c>
      <c r="C586" s="1" t="s">
        <v>1606</v>
      </c>
      <c r="D586" s="12" t="s">
        <v>1607</v>
      </c>
      <c r="E586" s="12" t="s">
        <v>1608</v>
      </c>
      <c r="F586" s="19" t="s">
        <v>567</v>
      </c>
      <c r="G586" s="15">
        <v>1</v>
      </c>
      <c r="H586" s="15">
        <f>IF(TRUNC((AD586+AC586)/$AD$3,1)*$AD$3-AD586 &lt;0, AC586, TRUNC((AD586+AC586)/$AD$3,1)*$AD$3-AD586)</f>
        <v>633.19999999999709</v>
      </c>
      <c r="I586" s="36">
        <f>H586</f>
        <v>633.19999999999709</v>
      </c>
      <c r="J586" s="15">
        <v>1</v>
      </c>
      <c r="K586" s="15"/>
      <c r="L586" s="36" t="str">
        <f t="shared" si="154"/>
        <v/>
      </c>
      <c r="M586" s="15"/>
      <c r="N586" s="36" t="str">
        <f t="shared" si="155"/>
        <v/>
      </c>
      <c r="O586" s="15">
        <f t="shared" si="156"/>
        <v>633.19999999999709</v>
      </c>
      <c r="P586" s="15">
        <f t="shared" si="157"/>
        <v>633.19999999999709</v>
      </c>
      <c r="Q586" s="12"/>
      <c r="AC586" s="2">
        <f>TRUNC(TRUNC(SUM(AC583:AC585))*옵션!$B$33/100,1)</f>
        <v>633.20000000000005</v>
      </c>
      <c r="AD586" s="2">
        <f>TRUNC(SUM(I583:I585))+TRUNC(SUM(N583:N585))</f>
        <v>32613</v>
      </c>
    </row>
    <row r="587" spans="1:31" ht="23.25" customHeight="1">
      <c r="A587" s="13" t="s">
        <v>906</v>
      </c>
      <c r="B587" s="13" t="s">
        <v>1379</v>
      </c>
      <c r="C587" s="1" t="s">
        <v>673</v>
      </c>
      <c r="D587" s="12" t="s">
        <v>671</v>
      </c>
      <c r="E587" s="12" t="s">
        <v>674</v>
      </c>
      <c r="F587" s="19" t="s">
        <v>610</v>
      </c>
      <c r="G587" s="15">
        <f>일위노임!G262</f>
        <v>1.303E-2</v>
      </c>
      <c r="H587" s="15">
        <f>합산자재!H211</f>
        <v>0</v>
      </c>
      <c r="I587" s="36" t="str">
        <f>IF(G587*H587&lt;&gt;0, TRUNC(G587*H587, 1), "")</f>
        <v/>
      </c>
      <c r="J587" s="15">
        <v>1.303E-2</v>
      </c>
      <c r="K587" s="15">
        <f>합산자재!I211</f>
        <v>304156</v>
      </c>
      <c r="L587" s="36">
        <f t="shared" si="154"/>
        <v>3963.1</v>
      </c>
      <c r="M587" s="15">
        <f>합산자재!J211</f>
        <v>0</v>
      </c>
      <c r="N587" s="36" t="str">
        <f t="shared" si="155"/>
        <v/>
      </c>
      <c r="O587" s="15">
        <f t="shared" si="156"/>
        <v>304156</v>
      </c>
      <c r="P587" s="15">
        <f t="shared" si="157"/>
        <v>3963.1</v>
      </c>
      <c r="Q587" s="12"/>
      <c r="AE587" s="2">
        <f>L587</f>
        <v>3963.1</v>
      </c>
    </row>
    <row r="588" spans="1:31" ht="23.25" customHeight="1">
      <c r="A588" s="13" t="s">
        <v>911</v>
      </c>
      <c r="B588" s="13" t="s">
        <v>1379</v>
      </c>
      <c r="C588" s="1" t="s">
        <v>683</v>
      </c>
      <c r="D588" s="12" t="s">
        <v>671</v>
      </c>
      <c r="E588" s="12" t="s">
        <v>684</v>
      </c>
      <c r="F588" s="19" t="s">
        <v>610</v>
      </c>
      <c r="G588" s="15">
        <f>일위노임!G263</f>
        <v>1.303E-2</v>
      </c>
      <c r="H588" s="15">
        <f>합산자재!H216</f>
        <v>0</v>
      </c>
      <c r="I588" s="36" t="str">
        <f>IF(G588*H588&lt;&gt;0, TRUNC(G588*H588, 1), "")</f>
        <v/>
      </c>
      <c r="J588" s="15">
        <v>1.303E-2</v>
      </c>
      <c r="K588" s="15">
        <f>합산자재!I216</f>
        <v>172068</v>
      </c>
      <c r="L588" s="36">
        <f t="shared" si="154"/>
        <v>2242</v>
      </c>
      <c r="M588" s="15">
        <f>합산자재!J216</f>
        <v>0</v>
      </c>
      <c r="N588" s="36" t="str">
        <f t="shared" si="155"/>
        <v/>
      </c>
      <c r="O588" s="15">
        <f t="shared" si="156"/>
        <v>172068</v>
      </c>
      <c r="P588" s="15">
        <f t="shared" si="157"/>
        <v>2242</v>
      </c>
      <c r="Q588" s="12"/>
      <c r="AE588" s="2">
        <f>L588</f>
        <v>2242</v>
      </c>
    </row>
    <row r="589" spans="1:31" ht="23.25" customHeight="1">
      <c r="A589" s="13" t="s">
        <v>1601</v>
      </c>
      <c r="B589" s="13" t="s">
        <v>1379</v>
      </c>
      <c r="C589" s="1" t="s">
        <v>1602</v>
      </c>
      <c r="D589" s="12" t="s">
        <v>1603</v>
      </c>
      <c r="E589" s="12" t="s">
        <v>1604</v>
      </c>
      <c r="F589" s="19" t="s">
        <v>567</v>
      </c>
      <c r="G589" s="15">
        <v>1</v>
      </c>
      <c r="H589" s="15">
        <f>IF(TRUNC((AD590+AC590)/$AE$3,1)*$AE$3-AD590 &lt;0, AC590, TRUNC((AD590+AC590)/$AE$3,1)*$AE$3-AD590)</f>
        <v>186.10000000000036</v>
      </c>
      <c r="I589" s="36">
        <f>H589</f>
        <v>186.10000000000036</v>
      </c>
      <c r="J589" s="15">
        <v>1</v>
      </c>
      <c r="K589" s="15"/>
      <c r="L589" s="36" t="str">
        <f t="shared" si="154"/>
        <v/>
      </c>
      <c r="M589" s="15"/>
      <c r="N589" s="36" t="str">
        <f t="shared" si="155"/>
        <v/>
      </c>
      <c r="O589" s="15">
        <f t="shared" si="156"/>
        <v>186.10000000000036</v>
      </c>
      <c r="P589" s="15">
        <f t="shared" si="157"/>
        <v>186.10000000000036</v>
      </c>
      <c r="Q589" s="12"/>
    </row>
    <row r="590" spans="1:31" ht="23.25" customHeight="1">
      <c r="B590" s="13" t="s">
        <v>1597</v>
      </c>
      <c r="D590" s="12" t="s">
        <v>1598</v>
      </c>
      <c r="E590" s="12"/>
      <c r="F590" s="19"/>
      <c r="G590" s="15"/>
      <c r="H590" s="15"/>
      <c r="I590" s="36">
        <f>TRUNC(SUM(I583:I589))</f>
        <v>33433</v>
      </c>
      <c r="J590" s="15"/>
      <c r="K590" s="15"/>
      <c r="L590" s="36">
        <f>TRUNC(SUM(L583:L589))</f>
        <v>6205</v>
      </c>
      <c r="M590" s="15"/>
      <c r="N590" s="36">
        <f>TRUNC(SUM(N583:N589))</f>
        <v>0</v>
      </c>
      <c r="O590" s="15" t="str">
        <f t="shared" si="156"/>
        <v/>
      </c>
      <c r="P590" s="15">
        <f t="shared" si="157"/>
        <v>39638</v>
      </c>
      <c r="Q590" s="12"/>
      <c r="AC590" s="2">
        <f>TRUNC(AE590*옵션!$B$36/100,1)</f>
        <v>186.1</v>
      </c>
      <c r="AD590" s="2">
        <f>TRUNC(SUM(L583:L588))</f>
        <v>6205</v>
      </c>
      <c r="AE590" s="2">
        <f>TRUNC(SUM(AE583:AE589))</f>
        <v>6205</v>
      </c>
    </row>
    <row r="591" spans="1:31" ht="23.25" customHeight="1">
      <c r="D591" s="12"/>
      <c r="E591" s="12"/>
      <c r="F591" s="19"/>
      <c r="G591" s="15"/>
      <c r="H591" s="15"/>
      <c r="I591" s="36"/>
      <c r="J591" s="15"/>
      <c r="K591" s="15"/>
      <c r="L591" s="36"/>
      <c r="M591" s="15"/>
      <c r="N591" s="36"/>
      <c r="O591" s="15"/>
      <c r="P591" s="15"/>
      <c r="Q591" s="12"/>
    </row>
    <row r="592" spans="1:31" ht="23.25" customHeight="1">
      <c r="A592" s="13" t="s">
        <v>1842</v>
      </c>
      <c r="B592" s="13" t="s">
        <v>1623</v>
      </c>
      <c r="C592" s="1" t="s">
        <v>1843</v>
      </c>
      <c r="D592" s="346" t="s">
        <v>1841</v>
      </c>
      <c r="E592" s="348"/>
      <c r="F592" s="19"/>
      <c r="G592" s="15"/>
      <c r="H592" s="15"/>
      <c r="I592" s="36"/>
      <c r="J592" s="15"/>
      <c r="K592" s="15"/>
      <c r="L592" s="36"/>
      <c r="M592" s="15"/>
      <c r="N592" s="36"/>
      <c r="O592" s="15"/>
      <c r="P592" s="15"/>
      <c r="Q592" s="12"/>
    </row>
    <row r="593" spans="1:31" ht="23.25" customHeight="1">
      <c r="A593" s="13" t="s">
        <v>756</v>
      </c>
      <c r="B593" s="13" t="s">
        <v>1382</v>
      </c>
      <c r="C593" s="1" t="s">
        <v>312</v>
      </c>
      <c r="D593" s="12" t="s">
        <v>303</v>
      </c>
      <c r="E593" s="12" t="s">
        <v>313</v>
      </c>
      <c r="F593" s="19" t="s">
        <v>139</v>
      </c>
      <c r="G593" s="15">
        <v>1</v>
      </c>
      <c r="H593" s="15">
        <f>합산자재!H67</f>
        <v>40807</v>
      </c>
      <c r="I593" s="36">
        <f>IF(G593*H593&lt;&gt;0, TRUNC(G593*H593, 1), "")</f>
        <v>40807</v>
      </c>
      <c r="J593" s="15">
        <v>1</v>
      </c>
      <c r="K593" s="15">
        <f>합산자재!I67</f>
        <v>0</v>
      </c>
      <c r="L593" s="36" t="str">
        <f>IF(G593*K593&lt;&gt;0, TRUNC(G593*K593, 1), "")</f>
        <v/>
      </c>
      <c r="M593" s="15">
        <f>합산자재!J67</f>
        <v>0</v>
      </c>
      <c r="N593" s="36" t="str">
        <f>IF(G593*M593&lt;&gt;0, TRUNC(G593*M593, 1), "")</f>
        <v/>
      </c>
      <c r="O593" s="15">
        <f t="shared" ref="O593:O598" si="158">IF((H593+K593+M593)=0, "", (H593+K593+M593))</f>
        <v>40807</v>
      </c>
      <c r="P593" s="15">
        <f t="shared" ref="P593:P598" si="159">IF(SUM(I593,L593,N593)&lt;&gt;0,SUM(I593,L593,N593),"")</f>
        <v>40807</v>
      </c>
      <c r="Q593" s="12"/>
      <c r="AC593" s="2">
        <f>G593*H593</f>
        <v>40807</v>
      </c>
    </row>
    <row r="594" spans="1:31" ht="23.25" customHeight="1">
      <c r="A594" s="13" t="s">
        <v>756</v>
      </c>
      <c r="B594" s="13" t="s">
        <v>1382</v>
      </c>
      <c r="C594" s="1" t="s">
        <v>312</v>
      </c>
      <c r="D594" s="12" t="s">
        <v>303</v>
      </c>
      <c r="E594" s="12" t="s">
        <v>313</v>
      </c>
      <c r="F594" s="19" t="s">
        <v>139</v>
      </c>
      <c r="G594" s="15">
        <v>0.05</v>
      </c>
      <c r="H594" s="15">
        <f>합산자재!H67</f>
        <v>40807</v>
      </c>
      <c r="I594" s="36">
        <f>IF(G594*H594&lt;&gt;0, TRUNC(G594*H594, 1), "")</f>
        <v>2040.3</v>
      </c>
      <c r="J594" s="15">
        <v>0.05</v>
      </c>
      <c r="K594" s="15">
        <f>합산자재!I67</f>
        <v>0</v>
      </c>
      <c r="L594" s="36" t="str">
        <f>IF(G594*K594&lt;&gt;0, TRUNC(G594*K594, 1), "")</f>
        <v/>
      </c>
      <c r="M594" s="15">
        <f>합산자재!J67</f>
        <v>0</v>
      </c>
      <c r="N594" s="36" t="str">
        <f>IF(G594*M594&lt;&gt;0, TRUNC(G594*M594, 1), "")</f>
        <v/>
      </c>
      <c r="O594" s="15">
        <f t="shared" si="158"/>
        <v>40807</v>
      </c>
      <c r="P594" s="15">
        <f t="shared" si="159"/>
        <v>2040.3</v>
      </c>
      <c r="Q594" s="12"/>
    </row>
    <row r="595" spans="1:31" ht="23.25" customHeight="1">
      <c r="A595" s="13" t="s">
        <v>1605</v>
      </c>
      <c r="B595" s="13" t="s">
        <v>1382</v>
      </c>
      <c r="C595" s="1" t="s">
        <v>1606</v>
      </c>
      <c r="D595" s="12" t="s">
        <v>1607</v>
      </c>
      <c r="E595" s="12" t="s">
        <v>1608</v>
      </c>
      <c r="F595" s="19" t="s">
        <v>567</v>
      </c>
      <c r="G595" s="15">
        <v>1</v>
      </c>
      <c r="H595" s="15">
        <f>IF(TRUNC((AD595+AC595)/$AD$3,1)*$AD$3-AD595 &lt;0, AC595, TRUNC((AD595+AC595)/$AD$3,1)*$AD$3-AD595)</f>
        <v>816.09999999999854</v>
      </c>
      <c r="I595" s="36">
        <f>H595</f>
        <v>816.09999999999854</v>
      </c>
      <c r="J595" s="15">
        <v>1</v>
      </c>
      <c r="K595" s="15"/>
      <c r="L595" s="36" t="str">
        <f>IF(G595*K595&lt;&gt;0, TRUNC(G595*K595, 1), "")</f>
        <v/>
      </c>
      <c r="M595" s="15"/>
      <c r="N595" s="36" t="str">
        <f>IF(G595*M595&lt;&gt;0, TRUNC(G595*M595, 1), "")</f>
        <v/>
      </c>
      <c r="O595" s="15">
        <f t="shared" si="158"/>
        <v>816.09999999999854</v>
      </c>
      <c r="P595" s="15">
        <f t="shared" si="159"/>
        <v>816.09999999999854</v>
      </c>
      <c r="Q595" s="12"/>
      <c r="AC595" s="2">
        <f>TRUNC(TRUNC(SUM(AC592:AC594))*옵션!$B$33/100,1)</f>
        <v>816.1</v>
      </c>
      <c r="AD595" s="2">
        <f>TRUNC(SUM(I592:I594))+TRUNC(SUM(N592:N594))</f>
        <v>42847</v>
      </c>
    </row>
    <row r="596" spans="1:31" ht="23.25" customHeight="1">
      <c r="A596" s="13" t="s">
        <v>906</v>
      </c>
      <c r="B596" s="13" t="s">
        <v>1382</v>
      </c>
      <c r="C596" s="1" t="s">
        <v>673</v>
      </c>
      <c r="D596" s="12" t="s">
        <v>671</v>
      </c>
      <c r="E596" s="12" t="s">
        <v>674</v>
      </c>
      <c r="F596" s="19" t="s">
        <v>610</v>
      </c>
      <c r="G596" s="15">
        <f>일위노임!G266</f>
        <v>0.11559999999999999</v>
      </c>
      <c r="H596" s="15">
        <f>합산자재!H211</f>
        <v>0</v>
      </c>
      <c r="I596" s="36" t="str">
        <f>IF(G596*H596&lt;&gt;0, TRUNC(G596*H596, 1), "")</f>
        <v/>
      </c>
      <c r="J596" s="15">
        <v>0.11559999999999999</v>
      </c>
      <c r="K596" s="15">
        <f>합산자재!I211</f>
        <v>304156</v>
      </c>
      <c r="L596" s="36">
        <f>IF(G596*K596&lt;&gt;0, TRUNC(G596*K596, 1), "")</f>
        <v>35160.400000000001</v>
      </c>
      <c r="M596" s="15">
        <f>합산자재!J211</f>
        <v>0</v>
      </c>
      <c r="N596" s="36" t="str">
        <f>IF(G596*M596&lt;&gt;0, TRUNC(G596*M596, 1), "")</f>
        <v/>
      </c>
      <c r="O596" s="15">
        <f t="shared" si="158"/>
        <v>304156</v>
      </c>
      <c r="P596" s="15">
        <f t="shared" si="159"/>
        <v>35160.400000000001</v>
      </c>
      <c r="Q596" s="12"/>
      <c r="AE596" s="2">
        <f>L596</f>
        <v>35160.400000000001</v>
      </c>
    </row>
    <row r="597" spans="1:31" ht="23.25" customHeight="1">
      <c r="A597" s="13" t="s">
        <v>1601</v>
      </c>
      <c r="B597" s="13" t="s">
        <v>1382</v>
      </c>
      <c r="C597" s="1" t="s">
        <v>1602</v>
      </c>
      <c r="D597" s="12" t="s">
        <v>1603</v>
      </c>
      <c r="E597" s="12" t="s">
        <v>1604</v>
      </c>
      <c r="F597" s="19" t="s">
        <v>567</v>
      </c>
      <c r="G597" s="15">
        <v>1</v>
      </c>
      <c r="H597" s="15">
        <f>IF(TRUNC((AD598+AC598)/$AE$3,1)*$AE$3-AD598 &lt;0, AC598, TRUNC((AD598+AC598)/$AE$3,1)*$AE$3-AD598)</f>
        <v>1054.8000000000029</v>
      </c>
      <c r="I597" s="36">
        <f>H597</f>
        <v>1054.8000000000029</v>
      </c>
      <c r="J597" s="15">
        <v>1</v>
      </c>
      <c r="K597" s="15"/>
      <c r="L597" s="36" t="str">
        <f>IF(G597*K597&lt;&gt;0, TRUNC(G597*K597, 1), "")</f>
        <v/>
      </c>
      <c r="M597" s="15"/>
      <c r="N597" s="36" t="str">
        <f>IF(G597*M597&lt;&gt;0, TRUNC(G597*M597, 1), "")</f>
        <v/>
      </c>
      <c r="O597" s="15">
        <f t="shared" si="158"/>
        <v>1054.8000000000029</v>
      </c>
      <c r="P597" s="15">
        <f t="shared" si="159"/>
        <v>1054.8000000000029</v>
      </c>
      <c r="Q597" s="12"/>
    </row>
    <row r="598" spans="1:31" ht="23.25" customHeight="1">
      <c r="B598" s="13" t="s">
        <v>1597</v>
      </c>
      <c r="D598" s="12" t="s">
        <v>1598</v>
      </c>
      <c r="E598" s="12"/>
      <c r="F598" s="19"/>
      <c r="G598" s="15"/>
      <c r="H598" s="15"/>
      <c r="I598" s="36">
        <f>TRUNC(SUM(I592:I597))</f>
        <v>44718</v>
      </c>
      <c r="J598" s="15"/>
      <c r="K598" s="15"/>
      <c r="L598" s="36">
        <f>TRUNC(SUM(L592:L597))</f>
        <v>35160</v>
      </c>
      <c r="M598" s="15"/>
      <c r="N598" s="36">
        <f>TRUNC(SUM(N592:N597))</f>
        <v>0</v>
      </c>
      <c r="O598" s="15" t="str">
        <f t="shared" si="158"/>
        <v/>
      </c>
      <c r="P598" s="15">
        <f t="shared" si="159"/>
        <v>79878</v>
      </c>
      <c r="Q598" s="12"/>
      <c r="AC598" s="2">
        <f>TRUNC(AE598*옵션!$B$36/100,1)</f>
        <v>1054.8</v>
      </c>
      <c r="AD598" s="2">
        <f>TRUNC(SUM(L592:L596))</f>
        <v>35160</v>
      </c>
      <c r="AE598" s="2">
        <f>TRUNC(SUM(AE592:AE597))</f>
        <v>35160</v>
      </c>
    </row>
    <row r="599" spans="1:31" ht="23.25" customHeight="1">
      <c r="D599" s="12"/>
      <c r="E599" s="12"/>
      <c r="F599" s="19"/>
      <c r="G599" s="15"/>
      <c r="H599" s="15"/>
      <c r="I599" s="36"/>
      <c r="J599" s="15"/>
      <c r="K599" s="15"/>
      <c r="L599" s="36"/>
      <c r="M599" s="15"/>
      <c r="N599" s="36"/>
      <c r="O599" s="15"/>
      <c r="P599" s="15"/>
      <c r="Q599" s="12"/>
    </row>
    <row r="600" spans="1:31" ht="23.25" customHeight="1">
      <c r="A600" s="13" t="s">
        <v>1845</v>
      </c>
      <c r="B600" s="13" t="s">
        <v>1623</v>
      </c>
      <c r="C600" s="1" t="s">
        <v>1846</v>
      </c>
      <c r="D600" s="346" t="s">
        <v>1844</v>
      </c>
      <c r="E600" s="348"/>
      <c r="F600" s="19"/>
      <c r="G600" s="15"/>
      <c r="H600" s="15"/>
      <c r="I600" s="36"/>
      <c r="J600" s="15"/>
      <c r="K600" s="15"/>
      <c r="L600" s="36"/>
      <c r="M600" s="15"/>
      <c r="N600" s="36"/>
      <c r="O600" s="15"/>
      <c r="P600" s="15"/>
      <c r="Q600" s="12"/>
    </row>
    <row r="601" spans="1:31" ht="23.25" customHeight="1">
      <c r="A601" s="13" t="s">
        <v>871</v>
      </c>
      <c r="B601" s="13" t="s">
        <v>1386</v>
      </c>
      <c r="C601" s="1" t="s">
        <v>530</v>
      </c>
      <c r="D601" s="12" t="s">
        <v>586</v>
      </c>
      <c r="E601" s="12" t="s">
        <v>589</v>
      </c>
      <c r="F601" s="19" t="s">
        <v>139</v>
      </c>
      <c r="G601" s="15">
        <v>1</v>
      </c>
      <c r="H601" s="15">
        <f>합산자재!H181</f>
        <v>40807</v>
      </c>
      <c r="I601" s="36">
        <f>IF(G601*H601&lt;&gt;0, TRUNC(G601*H601, 1), "")</f>
        <v>40807</v>
      </c>
      <c r="J601" s="15">
        <v>1</v>
      </c>
      <c r="K601" s="15">
        <f>합산자재!I181</f>
        <v>0</v>
      </c>
      <c r="L601" s="36" t="str">
        <f t="shared" ref="L601:L606" si="160">IF(G601*K601&lt;&gt;0, TRUNC(G601*K601, 1), "")</f>
        <v/>
      </c>
      <c r="M601" s="15">
        <f>합산자재!J181</f>
        <v>0</v>
      </c>
      <c r="N601" s="36" t="str">
        <f t="shared" ref="N601:N606" si="161">IF(G601*M601&lt;&gt;0, TRUNC(G601*M601, 1), "")</f>
        <v/>
      </c>
      <c r="O601" s="15">
        <f t="shared" ref="O601:O607" si="162">IF((H601+K601+M601)=0, "", (H601+K601+M601))</f>
        <v>40807</v>
      </c>
      <c r="P601" s="15">
        <f t="shared" ref="P601:P607" si="163">IF(SUM(I601,L601,N601)&lt;&gt;0,SUM(I601,L601,N601),"")</f>
        <v>40807</v>
      </c>
      <c r="Q601" s="12"/>
      <c r="AC601" s="2">
        <f>G601*H601</f>
        <v>40807</v>
      </c>
    </row>
    <row r="602" spans="1:31" ht="23.25" customHeight="1">
      <c r="A602" s="13" t="s">
        <v>871</v>
      </c>
      <c r="B602" s="13" t="s">
        <v>1386</v>
      </c>
      <c r="C602" s="1" t="s">
        <v>530</v>
      </c>
      <c r="D602" s="12" t="s">
        <v>586</v>
      </c>
      <c r="E602" s="12" t="s">
        <v>589</v>
      </c>
      <c r="F602" s="19" t="s">
        <v>139</v>
      </c>
      <c r="G602" s="15">
        <v>0.03</v>
      </c>
      <c r="H602" s="15">
        <f>합산자재!H181</f>
        <v>40807</v>
      </c>
      <c r="I602" s="36">
        <f>IF(G602*H602&lt;&gt;0, TRUNC(G602*H602, 1), "")</f>
        <v>1224.2</v>
      </c>
      <c r="J602" s="15">
        <v>0.03</v>
      </c>
      <c r="K602" s="15">
        <f>합산자재!I181</f>
        <v>0</v>
      </c>
      <c r="L602" s="36" t="str">
        <f t="shared" si="160"/>
        <v/>
      </c>
      <c r="M602" s="15">
        <f>합산자재!J181</f>
        <v>0</v>
      </c>
      <c r="N602" s="36" t="str">
        <f t="shared" si="161"/>
        <v/>
      </c>
      <c r="O602" s="15">
        <f t="shared" si="162"/>
        <v>40807</v>
      </c>
      <c r="P602" s="15">
        <f t="shared" si="163"/>
        <v>1224.2</v>
      </c>
      <c r="Q602" s="12"/>
    </row>
    <row r="603" spans="1:31" ht="23.25" customHeight="1">
      <c r="A603" s="13" t="s">
        <v>1605</v>
      </c>
      <c r="B603" s="13" t="s">
        <v>1386</v>
      </c>
      <c r="C603" s="1" t="s">
        <v>1606</v>
      </c>
      <c r="D603" s="12" t="s">
        <v>1607</v>
      </c>
      <c r="E603" s="12" t="s">
        <v>1608</v>
      </c>
      <c r="F603" s="19" t="s">
        <v>567</v>
      </c>
      <c r="G603" s="15">
        <v>1</v>
      </c>
      <c r="H603" s="15">
        <f>IF(TRUNC((AD603+AC603)/$AD$3,1)*$AD$3-AD603 &lt;0, AC603, TRUNC((AD603+AC603)/$AD$3,1)*$AD$3-AD603)</f>
        <v>816.09999999999854</v>
      </c>
      <c r="I603" s="36">
        <f>H603</f>
        <v>816.09999999999854</v>
      </c>
      <c r="J603" s="15">
        <v>1</v>
      </c>
      <c r="K603" s="15"/>
      <c r="L603" s="36" t="str">
        <f t="shared" si="160"/>
        <v/>
      </c>
      <c r="M603" s="15"/>
      <c r="N603" s="36" t="str">
        <f t="shared" si="161"/>
        <v/>
      </c>
      <c r="O603" s="15">
        <f t="shared" si="162"/>
        <v>816.09999999999854</v>
      </c>
      <c r="P603" s="15">
        <f t="shared" si="163"/>
        <v>816.09999999999854</v>
      </c>
      <c r="Q603" s="12"/>
      <c r="AC603" s="2">
        <f>TRUNC(TRUNC(SUM(AC600:AC602))*옵션!$B$33/100,1)</f>
        <v>816.1</v>
      </c>
      <c r="AD603" s="2">
        <f>TRUNC(SUM(I600:I602))+TRUNC(SUM(N600:N602))</f>
        <v>42031</v>
      </c>
    </row>
    <row r="604" spans="1:31" ht="23.25" customHeight="1">
      <c r="A604" s="13" t="s">
        <v>906</v>
      </c>
      <c r="B604" s="13" t="s">
        <v>1386</v>
      </c>
      <c r="C604" s="1" t="s">
        <v>673</v>
      </c>
      <c r="D604" s="12" t="s">
        <v>671</v>
      </c>
      <c r="E604" s="12" t="s">
        <v>674</v>
      </c>
      <c r="F604" s="19" t="s">
        <v>610</v>
      </c>
      <c r="G604" s="15">
        <f>일위노임!G270</f>
        <v>1.5720000000000001E-2</v>
      </c>
      <c r="H604" s="15">
        <f>합산자재!H211</f>
        <v>0</v>
      </c>
      <c r="I604" s="36" t="str">
        <f>IF(G604*H604&lt;&gt;0, TRUNC(G604*H604, 1), "")</f>
        <v/>
      </c>
      <c r="J604" s="15">
        <v>1.5720000000000001E-2</v>
      </c>
      <c r="K604" s="15">
        <f>합산자재!I211</f>
        <v>304156</v>
      </c>
      <c r="L604" s="36">
        <f t="shared" si="160"/>
        <v>4781.3</v>
      </c>
      <c r="M604" s="15">
        <f>합산자재!J211</f>
        <v>0</v>
      </c>
      <c r="N604" s="36" t="str">
        <f t="shared" si="161"/>
        <v/>
      </c>
      <c r="O604" s="15">
        <f t="shared" si="162"/>
        <v>304156</v>
      </c>
      <c r="P604" s="15">
        <f t="shared" si="163"/>
        <v>4781.3</v>
      </c>
      <c r="Q604" s="12"/>
      <c r="AE604" s="2">
        <f>L604</f>
        <v>4781.3</v>
      </c>
    </row>
    <row r="605" spans="1:31" ht="23.25" customHeight="1">
      <c r="A605" s="13" t="s">
        <v>911</v>
      </c>
      <c r="B605" s="13" t="s">
        <v>1386</v>
      </c>
      <c r="C605" s="1" t="s">
        <v>683</v>
      </c>
      <c r="D605" s="12" t="s">
        <v>671</v>
      </c>
      <c r="E605" s="12" t="s">
        <v>684</v>
      </c>
      <c r="F605" s="19" t="s">
        <v>610</v>
      </c>
      <c r="G605" s="15">
        <f>일위노임!G271</f>
        <v>1.5720000000000001E-2</v>
      </c>
      <c r="H605" s="15">
        <f>합산자재!H216</f>
        <v>0</v>
      </c>
      <c r="I605" s="36" t="str">
        <f>IF(G605*H605&lt;&gt;0, TRUNC(G605*H605, 1), "")</f>
        <v/>
      </c>
      <c r="J605" s="15">
        <v>1.5720000000000001E-2</v>
      </c>
      <c r="K605" s="15">
        <f>합산자재!I216</f>
        <v>172068</v>
      </c>
      <c r="L605" s="36">
        <f t="shared" si="160"/>
        <v>2704.9</v>
      </c>
      <c r="M605" s="15">
        <f>합산자재!J216</f>
        <v>0</v>
      </c>
      <c r="N605" s="36" t="str">
        <f t="shared" si="161"/>
        <v/>
      </c>
      <c r="O605" s="15">
        <f t="shared" si="162"/>
        <v>172068</v>
      </c>
      <c r="P605" s="15">
        <f t="shared" si="163"/>
        <v>2704.9</v>
      </c>
      <c r="Q605" s="12"/>
      <c r="AE605" s="2">
        <f>L605</f>
        <v>2704.9</v>
      </c>
    </row>
    <row r="606" spans="1:31" ht="23.25" customHeight="1">
      <c r="A606" s="13" t="s">
        <v>1601</v>
      </c>
      <c r="B606" s="13" t="s">
        <v>1386</v>
      </c>
      <c r="C606" s="1" t="s">
        <v>1602</v>
      </c>
      <c r="D606" s="12" t="s">
        <v>1603</v>
      </c>
      <c r="E606" s="12" t="s">
        <v>1604</v>
      </c>
      <c r="F606" s="19" t="s">
        <v>567</v>
      </c>
      <c r="G606" s="15">
        <v>1</v>
      </c>
      <c r="H606" s="15">
        <f>IF(TRUNC((AD607+AC607)/$AE$3,1)*$AE$3-AD607 &lt;0, AC607, TRUNC((AD607+AC607)/$AE$3,1)*$AE$3-AD607)</f>
        <v>224.5</v>
      </c>
      <c r="I606" s="36">
        <f>H606</f>
        <v>224.5</v>
      </c>
      <c r="J606" s="15">
        <v>1</v>
      </c>
      <c r="K606" s="15"/>
      <c r="L606" s="36" t="str">
        <f t="shared" si="160"/>
        <v/>
      </c>
      <c r="M606" s="15"/>
      <c r="N606" s="36" t="str">
        <f t="shared" si="161"/>
        <v/>
      </c>
      <c r="O606" s="15">
        <f t="shared" si="162"/>
        <v>224.5</v>
      </c>
      <c r="P606" s="15">
        <f t="shared" si="163"/>
        <v>224.5</v>
      </c>
      <c r="Q606" s="12"/>
    </row>
    <row r="607" spans="1:31" ht="23.25" customHeight="1">
      <c r="B607" s="13" t="s">
        <v>1597</v>
      </c>
      <c r="D607" s="12" t="s">
        <v>1598</v>
      </c>
      <c r="E607" s="12"/>
      <c r="F607" s="19"/>
      <c r="G607" s="15"/>
      <c r="H607" s="15"/>
      <c r="I607" s="36">
        <f>TRUNC(SUM(I600:I606))</f>
        <v>43071</v>
      </c>
      <c r="J607" s="15"/>
      <c r="K607" s="15"/>
      <c r="L607" s="36">
        <f>TRUNC(SUM(L600:L606))</f>
        <v>7486</v>
      </c>
      <c r="M607" s="15"/>
      <c r="N607" s="36">
        <f>TRUNC(SUM(N600:N606))</f>
        <v>0</v>
      </c>
      <c r="O607" s="15" t="str">
        <f t="shared" si="162"/>
        <v/>
      </c>
      <c r="P607" s="15">
        <f t="shared" si="163"/>
        <v>50557</v>
      </c>
      <c r="Q607" s="12"/>
      <c r="AC607" s="2">
        <f>TRUNC(AE607*옵션!$B$36/100,1)</f>
        <v>224.5</v>
      </c>
      <c r="AD607" s="2">
        <f>TRUNC(SUM(L600:L605))</f>
        <v>7486</v>
      </c>
      <c r="AE607" s="2">
        <f>TRUNC(SUM(AE600:AE606))</f>
        <v>7486</v>
      </c>
    </row>
    <row r="608" spans="1:31" ht="23.25" customHeight="1">
      <c r="D608" s="12"/>
      <c r="E608" s="12"/>
      <c r="F608" s="19"/>
      <c r="G608" s="15"/>
      <c r="H608" s="15"/>
      <c r="I608" s="36"/>
      <c r="J608" s="15"/>
      <c r="K608" s="15"/>
      <c r="L608" s="36"/>
      <c r="M608" s="15"/>
      <c r="N608" s="36"/>
      <c r="O608" s="15"/>
      <c r="P608" s="15"/>
      <c r="Q608" s="12"/>
    </row>
    <row r="609" spans="1:31" ht="23.25" customHeight="1">
      <c r="A609" s="13" t="s">
        <v>1848</v>
      </c>
      <c r="B609" s="13" t="s">
        <v>1623</v>
      </c>
      <c r="C609" s="1" t="s">
        <v>1849</v>
      </c>
      <c r="D609" s="346" t="s">
        <v>1847</v>
      </c>
      <c r="E609" s="348"/>
      <c r="F609" s="19"/>
      <c r="G609" s="15"/>
      <c r="H609" s="15"/>
      <c r="I609" s="36"/>
      <c r="J609" s="15"/>
      <c r="K609" s="15"/>
      <c r="L609" s="36"/>
      <c r="M609" s="15"/>
      <c r="N609" s="36"/>
      <c r="O609" s="15"/>
      <c r="P609" s="15"/>
      <c r="Q609" s="12"/>
    </row>
    <row r="610" spans="1:31" ht="23.25" customHeight="1">
      <c r="A610" s="13" t="s">
        <v>757</v>
      </c>
      <c r="B610" s="13" t="s">
        <v>1389</v>
      </c>
      <c r="C610" s="1" t="s">
        <v>314</v>
      </c>
      <c r="D610" s="12" t="s">
        <v>303</v>
      </c>
      <c r="E610" s="12" t="s">
        <v>315</v>
      </c>
      <c r="F610" s="19" t="s">
        <v>139</v>
      </c>
      <c r="G610" s="15">
        <v>1</v>
      </c>
      <c r="H610" s="15">
        <f>합산자재!H68</f>
        <v>51953</v>
      </c>
      <c r="I610" s="36">
        <f>IF(G610*H610&lt;&gt;0, TRUNC(G610*H610, 1), "")</f>
        <v>51953</v>
      </c>
      <c r="J610" s="15">
        <v>1</v>
      </c>
      <c r="K610" s="15">
        <f>합산자재!I68</f>
        <v>0</v>
      </c>
      <c r="L610" s="36" t="str">
        <f>IF(G610*K610&lt;&gt;0, TRUNC(G610*K610, 1), "")</f>
        <v/>
      </c>
      <c r="M610" s="15">
        <f>합산자재!J68</f>
        <v>0</v>
      </c>
      <c r="N610" s="36" t="str">
        <f>IF(G610*M610&lt;&gt;0, TRUNC(G610*M610, 1), "")</f>
        <v/>
      </c>
      <c r="O610" s="15">
        <f t="shared" ref="O610:O615" si="164">IF((H610+K610+M610)=0, "", (H610+K610+M610))</f>
        <v>51953</v>
      </c>
      <c r="P610" s="15">
        <f t="shared" ref="P610:P615" si="165">IF(SUM(I610,L610,N610)&lt;&gt;0,SUM(I610,L610,N610),"")</f>
        <v>51953</v>
      </c>
      <c r="Q610" s="12"/>
      <c r="AC610" s="2">
        <f>G610*H610</f>
        <v>51953</v>
      </c>
    </row>
    <row r="611" spans="1:31" ht="23.25" customHeight="1">
      <c r="A611" s="13" t="s">
        <v>757</v>
      </c>
      <c r="B611" s="13" t="s">
        <v>1389</v>
      </c>
      <c r="C611" s="1" t="s">
        <v>314</v>
      </c>
      <c r="D611" s="12" t="s">
        <v>303</v>
      </c>
      <c r="E611" s="12" t="s">
        <v>315</v>
      </c>
      <c r="F611" s="19" t="s">
        <v>139</v>
      </c>
      <c r="G611" s="15">
        <v>0.05</v>
      </c>
      <c r="H611" s="15">
        <f>합산자재!H68</f>
        <v>51953</v>
      </c>
      <c r="I611" s="36">
        <f>IF(G611*H611&lt;&gt;0, TRUNC(G611*H611, 1), "")</f>
        <v>2597.6</v>
      </c>
      <c r="J611" s="15">
        <v>0.05</v>
      </c>
      <c r="K611" s="15">
        <f>합산자재!I68</f>
        <v>0</v>
      </c>
      <c r="L611" s="36" t="str">
        <f>IF(G611*K611&lt;&gt;0, TRUNC(G611*K611, 1), "")</f>
        <v/>
      </c>
      <c r="M611" s="15">
        <f>합산자재!J68</f>
        <v>0</v>
      </c>
      <c r="N611" s="36" t="str">
        <f>IF(G611*M611&lt;&gt;0, TRUNC(G611*M611, 1), "")</f>
        <v/>
      </c>
      <c r="O611" s="15">
        <f t="shared" si="164"/>
        <v>51953</v>
      </c>
      <c r="P611" s="15">
        <f t="shared" si="165"/>
        <v>2597.6</v>
      </c>
      <c r="Q611" s="12"/>
    </row>
    <row r="612" spans="1:31" ht="23.25" customHeight="1">
      <c r="A612" s="13" t="s">
        <v>1605</v>
      </c>
      <c r="B612" s="13" t="s">
        <v>1389</v>
      </c>
      <c r="C612" s="1" t="s">
        <v>1606</v>
      </c>
      <c r="D612" s="12" t="s">
        <v>1607</v>
      </c>
      <c r="E612" s="12" t="s">
        <v>1608</v>
      </c>
      <c r="F612" s="19" t="s">
        <v>567</v>
      </c>
      <c r="G612" s="15">
        <v>1</v>
      </c>
      <c r="H612" s="15">
        <f>IF(TRUNC((AD612+AC612)/$AD$3,1)*$AD$3-AD612 &lt;0, AC612, TRUNC((AD612+AC612)/$AD$3,1)*$AD$3-AD612)</f>
        <v>1039</v>
      </c>
      <c r="I612" s="36">
        <f>H612</f>
        <v>1039</v>
      </c>
      <c r="J612" s="15">
        <v>1</v>
      </c>
      <c r="K612" s="15"/>
      <c r="L612" s="36" t="str">
        <f>IF(G612*K612&lt;&gt;0, TRUNC(G612*K612, 1), "")</f>
        <v/>
      </c>
      <c r="M612" s="15"/>
      <c r="N612" s="36" t="str">
        <f>IF(G612*M612&lt;&gt;0, TRUNC(G612*M612, 1), "")</f>
        <v/>
      </c>
      <c r="O612" s="15">
        <f t="shared" si="164"/>
        <v>1039</v>
      </c>
      <c r="P612" s="15">
        <f t="shared" si="165"/>
        <v>1039</v>
      </c>
      <c r="Q612" s="12"/>
      <c r="AC612" s="2">
        <f>TRUNC(TRUNC(SUM(AC609:AC611))*옵션!$B$33/100,1)</f>
        <v>1039</v>
      </c>
      <c r="AD612" s="2">
        <f>TRUNC(SUM(I609:I611))+TRUNC(SUM(N609:N611))</f>
        <v>54550</v>
      </c>
    </row>
    <row r="613" spans="1:31" ht="23.25" customHeight="1">
      <c r="A613" s="13" t="s">
        <v>906</v>
      </c>
      <c r="B613" s="13" t="s">
        <v>1389</v>
      </c>
      <c r="C613" s="1" t="s">
        <v>673</v>
      </c>
      <c r="D613" s="12" t="s">
        <v>671</v>
      </c>
      <c r="E613" s="12" t="s">
        <v>674</v>
      </c>
      <c r="F613" s="19" t="s">
        <v>610</v>
      </c>
      <c r="G613" s="15">
        <f>일위노임!G274</f>
        <v>0.13514999999999999</v>
      </c>
      <c r="H613" s="15">
        <f>합산자재!H211</f>
        <v>0</v>
      </c>
      <c r="I613" s="36" t="str">
        <f>IF(G613*H613&lt;&gt;0, TRUNC(G613*H613, 1), "")</f>
        <v/>
      </c>
      <c r="J613" s="15">
        <v>0.13514999999999999</v>
      </c>
      <c r="K613" s="15">
        <f>합산자재!I211</f>
        <v>304156</v>
      </c>
      <c r="L613" s="36">
        <f>IF(G613*K613&lt;&gt;0, TRUNC(G613*K613, 1), "")</f>
        <v>41106.6</v>
      </c>
      <c r="M613" s="15">
        <f>합산자재!J211</f>
        <v>0</v>
      </c>
      <c r="N613" s="36" t="str">
        <f>IF(G613*M613&lt;&gt;0, TRUNC(G613*M613, 1), "")</f>
        <v/>
      </c>
      <c r="O613" s="15">
        <f t="shared" si="164"/>
        <v>304156</v>
      </c>
      <c r="P613" s="15">
        <f t="shared" si="165"/>
        <v>41106.6</v>
      </c>
      <c r="Q613" s="12"/>
      <c r="AE613" s="2">
        <f>L613</f>
        <v>41106.6</v>
      </c>
    </row>
    <row r="614" spans="1:31" ht="23.25" customHeight="1">
      <c r="A614" s="13" t="s">
        <v>1601</v>
      </c>
      <c r="B614" s="13" t="s">
        <v>1389</v>
      </c>
      <c r="C614" s="1" t="s">
        <v>1602</v>
      </c>
      <c r="D614" s="12" t="s">
        <v>1603</v>
      </c>
      <c r="E614" s="12" t="s">
        <v>1604</v>
      </c>
      <c r="F614" s="19" t="s">
        <v>567</v>
      </c>
      <c r="G614" s="15">
        <v>1</v>
      </c>
      <c r="H614" s="15">
        <f>IF(TRUNC((AD615+AC615)/$AE$3,1)*$AE$3-AD615 &lt;0, AC615, TRUNC((AD615+AC615)/$AE$3,1)*$AE$3-AD615)</f>
        <v>1233.0999999999985</v>
      </c>
      <c r="I614" s="36">
        <f>H614</f>
        <v>1233.0999999999985</v>
      </c>
      <c r="J614" s="15">
        <v>1</v>
      </c>
      <c r="K614" s="15"/>
      <c r="L614" s="36" t="str">
        <f>IF(G614*K614&lt;&gt;0, TRUNC(G614*K614, 1), "")</f>
        <v/>
      </c>
      <c r="M614" s="15"/>
      <c r="N614" s="36" t="str">
        <f>IF(G614*M614&lt;&gt;0, TRUNC(G614*M614, 1), "")</f>
        <v/>
      </c>
      <c r="O614" s="15">
        <f t="shared" si="164"/>
        <v>1233.0999999999985</v>
      </c>
      <c r="P614" s="15">
        <f t="shared" si="165"/>
        <v>1233.0999999999985</v>
      </c>
      <c r="Q614" s="12"/>
    </row>
    <row r="615" spans="1:31" ht="23.25" customHeight="1">
      <c r="B615" s="13" t="s">
        <v>1597</v>
      </c>
      <c r="D615" s="12" t="s">
        <v>1598</v>
      </c>
      <c r="E615" s="12"/>
      <c r="F615" s="19"/>
      <c r="G615" s="15"/>
      <c r="H615" s="15"/>
      <c r="I615" s="36">
        <f>TRUNC(SUM(I609:I614))</f>
        <v>56822</v>
      </c>
      <c r="J615" s="15"/>
      <c r="K615" s="15"/>
      <c r="L615" s="36">
        <f>TRUNC(SUM(L609:L614))</f>
        <v>41106</v>
      </c>
      <c r="M615" s="15"/>
      <c r="N615" s="36">
        <f>TRUNC(SUM(N609:N614))</f>
        <v>0</v>
      </c>
      <c r="O615" s="15" t="str">
        <f t="shared" si="164"/>
        <v/>
      </c>
      <c r="P615" s="15">
        <f t="shared" si="165"/>
        <v>97928</v>
      </c>
      <c r="Q615" s="12"/>
      <c r="AC615" s="2">
        <f>TRUNC(AE615*옵션!$B$36/100,1)</f>
        <v>1233.0999999999999</v>
      </c>
      <c r="AD615" s="2">
        <f>TRUNC(SUM(L609:L613))</f>
        <v>41106</v>
      </c>
      <c r="AE615" s="2">
        <f>TRUNC(SUM(AE609:AE614))</f>
        <v>41106</v>
      </c>
    </row>
    <row r="616" spans="1:31" ht="23.25" customHeight="1">
      <c r="D616" s="12"/>
      <c r="E616" s="12"/>
      <c r="F616" s="19"/>
      <c r="G616" s="15"/>
      <c r="H616" s="15"/>
      <c r="I616" s="36"/>
      <c r="J616" s="15"/>
      <c r="K616" s="15"/>
      <c r="L616" s="36"/>
      <c r="M616" s="15"/>
      <c r="N616" s="36"/>
      <c r="O616" s="15"/>
      <c r="P616" s="15"/>
      <c r="Q616" s="12"/>
    </row>
    <row r="617" spans="1:31" ht="23.25" customHeight="1">
      <c r="A617" s="13" t="s">
        <v>1851</v>
      </c>
      <c r="B617" s="13" t="s">
        <v>1623</v>
      </c>
      <c r="C617" s="1" t="s">
        <v>1852</v>
      </c>
      <c r="D617" s="346" t="s">
        <v>1850</v>
      </c>
      <c r="E617" s="348"/>
      <c r="F617" s="19"/>
      <c r="G617" s="15"/>
      <c r="H617" s="15"/>
      <c r="I617" s="36"/>
      <c r="J617" s="15"/>
      <c r="K617" s="15"/>
      <c r="L617" s="36"/>
      <c r="M617" s="15"/>
      <c r="N617" s="36"/>
      <c r="O617" s="15"/>
      <c r="P617" s="15"/>
      <c r="Q617" s="12"/>
    </row>
    <row r="618" spans="1:31" ht="23.25" customHeight="1">
      <c r="A618" s="13" t="s">
        <v>872</v>
      </c>
      <c r="B618" s="13" t="s">
        <v>1393</v>
      </c>
      <c r="C618" s="1" t="s">
        <v>530</v>
      </c>
      <c r="D618" s="12" t="s">
        <v>586</v>
      </c>
      <c r="E618" s="12" t="s">
        <v>590</v>
      </c>
      <c r="F618" s="19" t="s">
        <v>139</v>
      </c>
      <c r="G618" s="15">
        <v>1</v>
      </c>
      <c r="H618" s="15">
        <f>합산자재!H182</f>
        <v>51953</v>
      </c>
      <c r="I618" s="36">
        <f>IF(G618*H618&lt;&gt;0, TRUNC(G618*H618, 1), "")</f>
        <v>51953</v>
      </c>
      <c r="J618" s="15">
        <v>1</v>
      </c>
      <c r="K618" s="15">
        <f>합산자재!I182</f>
        <v>0</v>
      </c>
      <c r="L618" s="36" t="str">
        <f t="shared" ref="L618:L623" si="166">IF(G618*K618&lt;&gt;0, TRUNC(G618*K618, 1), "")</f>
        <v/>
      </c>
      <c r="M618" s="15">
        <f>합산자재!J182</f>
        <v>0</v>
      </c>
      <c r="N618" s="36" t="str">
        <f t="shared" ref="N618:N623" si="167">IF(G618*M618&lt;&gt;0, TRUNC(G618*M618, 1), "")</f>
        <v/>
      </c>
      <c r="O618" s="15">
        <f t="shared" ref="O618:O624" si="168">IF((H618+K618+M618)=0, "", (H618+K618+M618))</f>
        <v>51953</v>
      </c>
      <c r="P618" s="15">
        <f t="shared" ref="P618:P624" si="169">IF(SUM(I618,L618,N618)&lt;&gt;0,SUM(I618,L618,N618),"")</f>
        <v>51953</v>
      </c>
      <c r="Q618" s="12"/>
      <c r="AC618" s="2">
        <f>G618*H618</f>
        <v>51953</v>
      </c>
    </row>
    <row r="619" spans="1:31" ht="23.25" customHeight="1">
      <c r="A619" s="13" t="s">
        <v>872</v>
      </c>
      <c r="B619" s="13" t="s">
        <v>1393</v>
      </c>
      <c r="C619" s="1" t="s">
        <v>530</v>
      </c>
      <c r="D619" s="12" t="s">
        <v>586</v>
      </c>
      <c r="E619" s="12" t="s">
        <v>590</v>
      </c>
      <c r="F619" s="19" t="s">
        <v>139</v>
      </c>
      <c r="G619" s="15">
        <v>0.03</v>
      </c>
      <c r="H619" s="15">
        <f>합산자재!H182</f>
        <v>51953</v>
      </c>
      <c r="I619" s="36">
        <f>IF(G619*H619&lt;&gt;0, TRUNC(G619*H619, 1), "")</f>
        <v>1558.5</v>
      </c>
      <c r="J619" s="15">
        <v>0.03</v>
      </c>
      <c r="K619" s="15">
        <f>합산자재!I182</f>
        <v>0</v>
      </c>
      <c r="L619" s="36" t="str">
        <f t="shared" si="166"/>
        <v/>
      </c>
      <c r="M619" s="15">
        <f>합산자재!J182</f>
        <v>0</v>
      </c>
      <c r="N619" s="36" t="str">
        <f t="shared" si="167"/>
        <v/>
      </c>
      <c r="O619" s="15">
        <f t="shared" si="168"/>
        <v>51953</v>
      </c>
      <c r="P619" s="15">
        <f t="shared" si="169"/>
        <v>1558.5</v>
      </c>
      <c r="Q619" s="12"/>
    </row>
    <row r="620" spans="1:31" ht="23.25" customHeight="1">
      <c r="A620" s="13" t="s">
        <v>1605</v>
      </c>
      <c r="B620" s="13" t="s">
        <v>1393</v>
      </c>
      <c r="C620" s="1" t="s">
        <v>1606</v>
      </c>
      <c r="D620" s="12" t="s">
        <v>1607</v>
      </c>
      <c r="E620" s="12" t="s">
        <v>1608</v>
      </c>
      <c r="F620" s="19" t="s">
        <v>567</v>
      </c>
      <c r="G620" s="15">
        <v>1</v>
      </c>
      <c r="H620" s="15">
        <f>IF(TRUNC((AD620+AC620)/$AD$3,1)*$AD$3-AD620 &lt;0, AC620, TRUNC((AD620+AC620)/$AD$3,1)*$AD$3-AD620)</f>
        <v>1039</v>
      </c>
      <c r="I620" s="36">
        <f>H620</f>
        <v>1039</v>
      </c>
      <c r="J620" s="15">
        <v>1</v>
      </c>
      <c r="K620" s="15"/>
      <c r="L620" s="36" t="str">
        <f t="shared" si="166"/>
        <v/>
      </c>
      <c r="M620" s="15"/>
      <c r="N620" s="36" t="str">
        <f t="shared" si="167"/>
        <v/>
      </c>
      <c r="O620" s="15">
        <f t="shared" si="168"/>
        <v>1039</v>
      </c>
      <c r="P620" s="15">
        <f t="shared" si="169"/>
        <v>1039</v>
      </c>
      <c r="Q620" s="12"/>
      <c r="AC620" s="2">
        <f>TRUNC(TRUNC(SUM(AC617:AC619))*옵션!$B$33/100,1)</f>
        <v>1039</v>
      </c>
      <c r="AD620" s="2">
        <f>TRUNC(SUM(I617:I619))+TRUNC(SUM(N617:N619))</f>
        <v>53511</v>
      </c>
    </row>
    <row r="621" spans="1:31" ht="23.25" customHeight="1">
      <c r="A621" s="13" t="s">
        <v>906</v>
      </c>
      <c r="B621" s="13" t="s">
        <v>1393</v>
      </c>
      <c r="C621" s="1" t="s">
        <v>673</v>
      </c>
      <c r="D621" s="12" t="s">
        <v>671</v>
      </c>
      <c r="E621" s="12" t="s">
        <v>674</v>
      </c>
      <c r="F621" s="19" t="s">
        <v>610</v>
      </c>
      <c r="G621" s="15">
        <f>일위노임!G278</f>
        <v>1.831E-2</v>
      </c>
      <c r="H621" s="15">
        <f>합산자재!H211</f>
        <v>0</v>
      </c>
      <c r="I621" s="36" t="str">
        <f>IF(G621*H621&lt;&gt;0, TRUNC(G621*H621, 1), "")</f>
        <v/>
      </c>
      <c r="J621" s="15">
        <v>1.831E-2</v>
      </c>
      <c r="K621" s="15">
        <f>합산자재!I211</f>
        <v>304156</v>
      </c>
      <c r="L621" s="36">
        <f t="shared" si="166"/>
        <v>5569</v>
      </c>
      <c r="M621" s="15">
        <f>합산자재!J211</f>
        <v>0</v>
      </c>
      <c r="N621" s="36" t="str">
        <f t="shared" si="167"/>
        <v/>
      </c>
      <c r="O621" s="15">
        <f t="shared" si="168"/>
        <v>304156</v>
      </c>
      <c r="P621" s="15">
        <f t="shared" si="169"/>
        <v>5569</v>
      </c>
      <c r="Q621" s="12"/>
      <c r="AE621" s="2">
        <f>L621</f>
        <v>5569</v>
      </c>
    </row>
    <row r="622" spans="1:31" ht="23.25" customHeight="1">
      <c r="A622" s="13" t="s">
        <v>911</v>
      </c>
      <c r="B622" s="13" t="s">
        <v>1393</v>
      </c>
      <c r="C622" s="1" t="s">
        <v>683</v>
      </c>
      <c r="D622" s="12" t="s">
        <v>671</v>
      </c>
      <c r="E622" s="12" t="s">
        <v>684</v>
      </c>
      <c r="F622" s="19" t="s">
        <v>610</v>
      </c>
      <c r="G622" s="15">
        <f>일위노임!G279</f>
        <v>1.831E-2</v>
      </c>
      <c r="H622" s="15">
        <f>합산자재!H216</f>
        <v>0</v>
      </c>
      <c r="I622" s="36" t="str">
        <f>IF(G622*H622&lt;&gt;0, TRUNC(G622*H622, 1), "")</f>
        <v/>
      </c>
      <c r="J622" s="15">
        <v>1.831E-2</v>
      </c>
      <c r="K622" s="15">
        <f>합산자재!I216</f>
        <v>172068</v>
      </c>
      <c r="L622" s="36">
        <f t="shared" si="166"/>
        <v>3150.5</v>
      </c>
      <c r="M622" s="15">
        <f>합산자재!J216</f>
        <v>0</v>
      </c>
      <c r="N622" s="36" t="str">
        <f t="shared" si="167"/>
        <v/>
      </c>
      <c r="O622" s="15">
        <f t="shared" si="168"/>
        <v>172068</v>
      </c>
      <c r="P622" s="15">
        <f t="shared" si="169"/>
        <v>3150.5</v>
      </c>
      <c r="Q622" s="12"/>
      <c r="AE622" s="2">
        <f>L622</f>
        <v>3150.5</v>
      </c>
    </row>
    <row r="623" spans="1:31" ht="23.25" customHeight="1">
      <c r="A623" s="13" t="s">
        <v>1601</v>
      </c>
      <c r="B623" s="13" t="s">
        <v>1393</v>
      </c>
      <c r="C623" s="1" t="s">
        <v>1602</v>
      </c>
      <c r="D623" s="12" t="s">
        <v>1603</v>
      </c>
      <c r="E623" s="12" t="s">
        <v>1604</v>
      </c>
      <c r="F623" s="19" t="s">
        <v>567</v>
      </c>
      <c r="G623" s="15">
        <v>1</v>
      </c>
      <c r="H623" s="15">
        <f>IF(TRUNC((AD624+AC624)/$AE$3,1)*$AE$3-AD624 &lt;0, AC624, TRUNC((AD624+AC624)/$AE$3,1)*$AE$3-AD624)</f>
        <v>261.5</v>
      </c>
      <c r="I623" s="36">
        <f>H623</f>
        <v>261.5</v>
      </c>
      <c r="J623" s="15">
        <v>1</v>
      </c>
      <c r="K623" s="15"/>
      <c r="L623" s="36" t="str">
        <f t="shared" si="166"/>
        <v/>
      </c>
      <c r="M623" s="15"/>
      <c r="N623" s="36" t="str">
        <f t="shared" si="167"/>
        <v/>
      </c>
      <c r="O623" s="15">
        <f t="shared" si="168"/>
        <v>261.5</v>
      </c>
      <c r="P623" s="15">
        <f t="shared" si="169"/>
        <v>261.5</v>
      </c>
      <c r="Q623" s="12"/>
    </row>
    <row r="624" spans="1:31" ht="23.25" customHeight="1">
      <c r="B624" s="13" t="s">
        <v>1597</v>
      </c>
      <c r="D624" s="12" t="s">
        <v>1598</v>
      </c>
      <c r="E624" s="12"/>
      <c r="F624" s="19"/>
      <c r="G624" s="15"/>
      <c r="H624" s="15"/>
      <c r="I624" s="36">
        <f>TRUNC(SUM(I617:I623))</f>
        <v>54812</v>
      </c>
      <c r="J624" s="15"/>
      <c r="K624" s="15"/>
      <c r="L624" s="36">
        <f>TRUNC(SUM(L617:L623))</f>
        <v>8719</v>
      </c>
      <c r="M624" s="15"/>
      <c r="N624" s="36">
        <f>TRUNC(SUM(N617:N623))</f>
        <v>0</v>
      </c>
      <c r="O624" s="15" t="str">
        <f t="shared" si="168"/>
        <v/>
      </c>
      <c r="P624" s="15">
        <f t="shared" si="169"/>
        <v>63531</v>
      </c>
      <c r="Q624" s="12"/>
      <c r="AC624" s="2">
        <f>TRUNC(AE624*옵션!$B$36/100,1)</f>
        <v>261.5</v>
      </c>
      <c r="AD624" s="2">
        <f>TRUNC(SUM(L617:L622))</f>
        <v>8719</v>
      </c>
      <c r="AE624" s="2">
        <f>TRUNC(SUM(AE617:AE623))</f>
        <v>8719</v>
      </c>
    </row>
    <row r="625" spans="1:31" ht="23.25" customHeight="1">
      <c r="D625" s="12"/>
      <c r="E625" s="12"/>
      <c r="F625" s="19"/>
      <c r="G625" s="15"/>
      <c r="H625" s="15"/>
      <c r="I625" s="36"/>
      <c r="J625" s="15"/>
      <c r="K625" s="15"/>
      <c r="L625" s="36"/>
      <c r="M625" s="15"/>
      <c r="N625" s="36"/>
      <c r="O625" s="15"/>
      <c r="P625" s="15"/>
      <c r="Q625" s="12"/>
    </row>
    <row r="626" spans="1:31" ht="23.25" customHeight="1">
      <c r="A626" s="13" t="s">
        <v>1854</v>
      </c>
      <c r="B626" s="13" t="s">
        <v>1623</v>
      </c>
      <c r="C626" s="1" t="s">
        <v>1855</v>
      </c>
      <c r="D626" s="346" t="s">
        <v>1853</v>
      </c>
      <c r="E626" s="348"/>
      <c r="F626" s="19"/>
      <c r="G626" s="15"/>
      <c r="H626" s="15"/>
      <c r="I626" s="36"/>
      <c r="J626" s="15"/>
      <c r="K626" s="15"/>
      <c r="L626" s="36"/>
      <c r="M626" s="15"/>
      <c r="N626" s="36"/>
      <c r="O626" s="15"/>
      <c r="P626" s="15"/>
      <c r="Q626" s="12"/>
    </row>
    <row r="627" spans="1:31" ht="23.25" customHeight="1">
      <c r="A627" s="13" t="s">
        <v>758</v>
      </c>
      <c r="B627" s="13" t="s">
        <v>1396</v>
      </c>
      <c r="C627" s="1" t="s">
        <v>316</v>
      </c>
      <c r="D627" s="12" t="s">
        <v>303</v>
      </c>
      <c r="E627" s="12" t="s">
        <v>317</v>
      </c>
      <c r="F627" s="19" t="s">
        <v>139</v>
      </c>
      <c r="G627" s="15">
        <v>1</v>
      </c>
      <c r="H627" s="15">
        <f>합산자재!H69</f>
        <v>2087</v>
      </c>
      <c r="I627" s="36">
        <f>IF(G627*H627&lt;&gt;0, TRUNC(G627*H627, 1), "")</f>
        <v>2087</v>
      </c>
      <c r="J627" s="15">
        <v>1</v>
      </c>
      <c r="K627" s="15">
        <f>합산자재!I69</f>
        <v>0</v>
      </c>
      <c r="L627" s="36" t="str">
        <f>IF(G627*K627&lt;&gt;0, TRUNC(G627*K627, 1), "")</f>
        <v/>
      </c>
      <c r="M627" s="15">
        <f>합산자재!J69</f>
        <v>0</v>
      </c>
      <c r="N627" s="36" t="str">
        <f>IF(G627*M627&lt;&gt;0, TRUNC(G627*M627, 1), "")</f>
        <v/>
      </c>
      <c r="O627" s="15">
        <f t="shared" ref="O627:O632" si="170">IF((H627+K627+M627)=0, "", (H627+K627+M627))</f>
        <v>2087</v>
      </c>
      <c r="P627" s="15">
        <f t="shared" ref="P627:P632" si="171">IF(SUM(I627,L627,N627)&lt;&gt;0,SUM(I627,L627,N627),"")</f>
        <v>2087</v>
      </c>
      <c r="Q627" s="12"/>
      <c r="AC627" s="2">
        <f>G627*H627</f>
        <v>2087</v>
      </c>
    </row>
    <row r="628" spans="1:31" ht="23.25" customHeight="1">
      <c r="A628" s="13" t="s">
        <v>758</v>
      </c>
      <c r="B628" s="13" t="s">
        <v>1396</v>
      </c>
      <c r="C628" s="1" t="s">
        <v>316</v>
      </c>
      <c r="D628" s="12" t="s">
        <v>303</v>
      </c>
      <c r="E628" s="12" t="s">
        <v>317</v>
      </c>
      <c r="F628" s="19" t="s">
        <v>139</v>
      </c>
      <c r="G628" s="15">
        <v>0.05</v>
      </c>
      <c r="H628" s="15">
        <f>합산자재!H69</f>
        <v>2087</v>
      </c>
      <c r="I628" s="36">
        <f>IF(G628*H628&lt;&gt;0, TRUNC(G628*H628, 1), "")</f>
        <v>104.3</v>
      </c>
      <c r="J628" s="15">
        <v>0.05</v>
      </c>
      <c r="K628" s="15">
        <f>합산자재!I69</f>
        <v>0</v>
      </c>
      <c r="L628" s="36" t="str">
        <f>IF(G628*K628&lt;&gt;0, TRUNC(G628*K628, 1), "")</f>
        <v/>
      </c>
      <c r="M628" s="15">
        <f>합산자재!J69</f>
        <v>0</v>
      </c>
      <c r="N628" s="36" t="str">
        <f>IF(G628*M628&lt;&gt;0, TRUNC(G628*M628, 1), "")</f>
        <v/>
      </c>
      <c r="O628" s="15">
        <f t="shared" si="170"/>
        <v>2087</v>
      </c>
      <c r="P628" s="15">
        <f t="shared" si="171"/>
        <v>104.3</v>
      </c>
      <c r="Q628" s="12"/>
    </row>
    <row r="629" spans="1:31" ht="23.25" customHeight="1">
      <c r="A629" s="13" t="s">
        <v>1605</v>
      </c>
      <c r="B629" s="13" t="s">
        <v>1396</v>
      </c>
      <c r="C629" s="1" t="s">
        <v>1606</v>
      </c>
      <c r="D629" s="12" t="s">
        <v>1607</v>
      </c>
      <c r="E629" s="12" t="s">
        <v>1608</v>
      </c>
      <c r="F629" s="19" t="s">
        <v>567</v>
      </c>
      <c r="G629" s="15">
        <v>1</v>
      </c>
      <c r="H629" s="15">
        <f>IF(TRUNC((AD629+AC629)/$AD$3,1)*$AD$3-AD629 &lt;0, AC629, TRUNC((AD629+AC629)/$AD$3,1)*$AD$3-AD629)</f>
        <v>41.699999999999818</v>
      </c>
      <c r="I629" s="36">
        <f>H629</f>
        <v>41.699999999999818</v>
      </c>
      <c r="J629" s="15">
        <v>1</v>
      </c>
      <c r="K629" s="15"/>
      <c r="L629" s="36" t="str">
        <f>IF(G629*K629&lt;&gt;0, TRUNC(G629*K629, 1), "")</f>
        <v/>
      </c>
      <c r="M629" s="15"/>
      <c r="N629" s="36" t="str">
        <f>IF(G629*M629&lt;&gt;0, TRUNC(G629*M629, 1), "")</f>
        <v/>
      </c>
      <c r="O629" s="15">
        <f t="shared" si="170"/>
        <v>41.699999999999818</v>
      </c>
      <c r="P629" s="15">
        <f t="shared" si="171"/>
        <v>41.699999999999818</v>
      </c>
      <c r="Q629" s="12"/>
      <c r="AC629" s="2">
        <f>TRUNC(TRUNC(SUM(AC626:AC628))*옵션!$B$33/100,1)</f>
        <v>41.7</v>
      </c>
      <c r="AD629" s="2">
        <f>TRUNC(SUM(I626:I628))+TRUNC(SUM(N626:N628))</f>
        <v>2191</v>
      </c>
    </row>
    <row r="630" spans="1:31" ht="23.25" customHeight="1">
      <c r="A630" s="13" t="s">
        <v>906</v>
      </c>
      <c r="B630" s="13" t="s">
        <v>1396</v>
      </c>
      <c r="C630" s="1" t="s">
        <v>673</v>
      </c>
      <c r="D630" s="12" t="s">
        <v>671</v>
      </c>
      <c r="E630" s="12" t="s">
        <v>674</v>
      </c>
      <c r="F630" s="19" t="s">
        <v>610</v>
      </c>
      <c r="G630" s="15">
        <f>일위노임!G282</f>
        <v>1.6E-2</v>
      </c>
      <c r="H630" s="15">
        <f>합산자재!H211</f>
        <v>0</v>
      </c>
      <c r="I630" s="36" t="str">
        <f>IF(G630*H630&lt;&gt;0, TRUNC(G630*H630, 1), "")</f>
        <v/>
      </c>
      <c r="J630" s="15">
        <v>1.6E-2</v>
      </c>
      <c r="K630" s="15">
        <f>합산자재!I211</f>
        <v>304156</v>
      </c>
      <c r="L630" s="36">
        <f>IF(G630*K630&lt;&gt;0, TRUNC(G630*K630, 1), "")</f>
        <v>4866.3999999999996</v>
      </c>
      <c r="M630" s="15">
        <f>합산자재!J211</f>
        <v>0</v>
      </c>
      <c r="N630" s="36" t="str">
        <f>IF(G630*M630&lt;&gt;0, TRUNC(G630*M630, 1), "")</f>
        <v/>
      </c>
      <c r="O630" s="15">
        <f t="shared" si="170"/>
        <v>304156</v>
      </c>
      <c r="P630" s="15">
        <f t="shared" si="171"/>
        <v>4866.3999999999996</v>
      </c>
      <c r="Q630" s="12"/>
      <c r="AE630" s="2">
        <f>L630</f>
        <v>4866.3999999999996</v>
      </c>
    </row>
    <row r="631" spans="1:31" ht="23.25" customHeight="1">
      <c r="A631" s="13" t="s">
        <v>1601</v>
      </c>
      <c r="B631" s="13" t="s">
        <v>1396</v>
      </c>
      <c r="C631" s="1" t="s">
        <v>1602</v>
      </c>
      <c r="D631" s="12" t="s">
        <v>1603</v>
      </c>
      <c r="E631" s="12" t="s">
        <v>1604</v>
      </c>
      <c r="F631" s="19" t="s">
        <v>567</v>
      </c>
      <c r="G631" s="15">
        <v>1</v>
      </c>
      <c r="H631" s="15">
        <f>IF(TRUNC((AD632+AC632)/$AE$3,1)*$AE$3-AD632 &lt;0, AC632, TRUNC((AD632+AC632)/$AE$3,1)*$AE$3-AD632)</f>
        <v>145.89999999999964</v>
      </c>
      <c r="I631" s="36">
        <f>H631</f>
        <v>145.89999999999964</v>
      </c>
      <c r="J631" s="15">
        <v>1</v>
      </c>
      <c r="K631" s="15"/>
      <c r="L631" s="36" t="str">
        <f>IF(G631*K631&lt;&gt;0, TRUNC(G631*K631, 1), "")</f>
        <v/>
      </c>
      <c r="M631" s="15"/>
      <c r="N631" s="36" t="str">
        <f>IF(G631*M631&lt;&gt;0, TRUNC(G631*M631, 1), "")</f>
        <v/>
      </c>
      <c r="O631" s="15">
        <f t="shared" si="170"/>
        <v>145.89999999999964</v>
      </c>
      <c r="P631" s="15">
        <f t="shared" si="171"/>
        <v>145.89999999999964</v>
      </c>
      <c r="Q631" s="12"/>
    </row>
    <row r="632" spans="1:31" ht="23.25" customHeight="1">
      <c r="B632" s="13" t="s">
        <v>1597</v>
      </c>
      <c r="D632" s="12" t="s">
        <v>1598</v>
      </c>
      <c r="E632" s="12"/>
      <c r="F632" s="19"/>
      <c r="G632" s="15"/>
      <c r="H632" s="15"/>
      <c r="I632" s="36">
        <f>TRUNC(SUM(I626:I631))</f>
        <v>2378</v>
      </c>
      <c r="J632" s="15"/>
      <c r="K632" s="15"/>
      <c r="L632" s="36">
        <f>TRUNC(SUM(L626:L631))</f>
        <v>4866</v>
      </c>
      <c r="M632" s="15"/>
      <c r="N632" s="36">
        <f>TRUNC(SUM(N626:N631))</f>
        <v>0</v>
      </c>
      <c r="O632" s="15" t="str">
        <f t="shared" si="170"/>
        <v/>
      </c>
      <c r="P632" s="15">
        <f t="shared" si="171"/>
        <v>7244</v>
      </c>
      <c r="Q632" s="12"/>
      <c r="AC632" s="2">
        <f>TRUNC(AE632*옵션!$B$36/100,1)</f>
        <v>145.9</v>
      </c>
      <c r="AD632" s="2">
        <f>TRUNC(SUM(L626:L630))</f>
        <v>4866</v>
      </c>
      <c r="AE632" s="2">
        <f>TRUNC(SUM(AE626:AE631))</f>
        <v>4866</v>
      </c>
    </row>
    <row r="633" spans="1:31" ht="23.25" customHeight="1">
      <c r="D633" s="12"/>
      <c r="E633" s="12"/>
      <c r="F633" s="19"/>
      <c r="G633" s="15"/>
      <c r="H633" s="15"/>
      <c r="I633" s="36"/>
      <c r="J633" s="15"/>
      <c r="K633" s="15"/>
      <c r="L633" s="36"/>
      <c r="M633" s="15"/>
      <c r="N633" s="36"/>
      <c r="O633" s="15"/>
      <c r="P633" s="15"/>
      <c r="Q633" s="12"/>
    </row>
    <row r="634" spans="1:31" ht="23.25" customHeight="1">
      <c r="A634" s="13" t="s">
        <v>1857</v>
      </c>
      <c r="B634" s="13" t="s">
        <v>1623</v>
      </c>
      <c r="C634" s="1" t="s">
        <v>1858</v>
      </c>
      <c r="D634" s="346" t="s">
        <v>1856</v>
      </c>
      <c r="E634" s="348"/>
      <c r="F634" s="19"/>
      <c r="G634" s="15"/>
      <c r="H634" s="15"/>
      <c r="I634" s="36"/>
      <c r="J634" s="15"/>
      <c r="K634" s="15"/>
      <c r="L634" s="36"/>
      <c r="M634" s="15"/>
      <c r="N634" s="36"/>
      <c r="O634" s="15"/>
      <c r="P634" s="15"/>
      <c r="Q634" s="12"/>
    </row>
    <row r="635" spans="1:31" ht="23.25" customHeight="1">
      <c r="A635" s="13" t="s">
        <v>873</v>
      </c>
      <c r="B635" s="13" t="s">
        <v>1399</v>
      </c>
      <c r="C635" s="1" t="s">
        <v>530</v>
      </c>
      <c r="D635" s="12" t="s">
        <v>586</v>
      </c>
      <c r="E635" s="12" t="s">
        <v>591</v>
      </c>
      <c r="F635" s="19" t="s">
        <v>139</v>
      </c>
      <c r="G635" s="15">
        <v>1</v>
      </c>
      <c r="H635" s="15">
        <f>합산자재!H183</f>
        <v>2087</v>
      </c>
      <c r="I635" s="36">
        <f>IF(G635*H635&lt;&gt;0, TRUNC(G635*H635, 1), "")</f>
        <v>2087</v>
      </c>
      <c r="J635" s="15">
        <v>1</v>
      </c>
      <c r="K635" s="15">
        <f>합산자재!I183</f>
        <v>0</v>
      </c>
      <c r="L635" s="36" t="str">
        <f t="shared" ref="L635:L640" si="172">IF(G635*K635&lt;&gt;0, TRUNC(G635*K635, 1), "")</f>
        <v/>
      </c>
      <c r="M635" s="15">
        <f>합산자재!J183</f>
        <v>0</v>
      </c>
      <c r="N635" s="36" t="str">
        <f t="shared" ref="N635:N640" si="173">IF(G635*M635&lt;&gt;0, TRUNC(G635*M635, 1), "")</f>
        <v/>
      </c>
      <c r="O635" s="15">
        <f t="shared" ref="O635:O641" si="174">IF((H635+K635+M635)=0, "", (H635+K635+M635))</f>
        <v>2087</v>
      </c>
      <c r="P635" s="15">
        <f t="shared" ref="P635:P641" si="175">IF(SUM(I635,L635,N635)&lt;&gt;0,SUM(I635,L635,N635),"")</f>
        <v>2087</v>
      </c>
      <c r="Q635" s="12"/>
      <c r="AC635" s="2">
        <f>G635*H635</f>
        <v>2087</v>
      </c>
    </row>
    <row r="636" spans="1:31" ht="23.25" customHeight="1">
      <c r="A636" s="13" t="s">
        <v>873</v>
      </c>
      <c r="B636" s="13" t="s">
        <v>1399</v>
      </c>
      <c r="C636" s="1" t="s">
        <v>530</v>
      </c>
      <c r="D636" s="12" t="s">
        <v>586</v>
      </c>
      <c r="E636" s="12" t="s">
        <v>591</v>
      </c>
      <c r="F636" s="19" t="s">
        <v>139</v>
      </c>
      <c r="G636" s="15">
        <v>0.03</v>
      </c>
      <c r="H636" s="15">
        <f>합산자재!H183</f>
        <v>2087</v>
      </c>
      <c r="I636" s="36">
        <f>IF(G636*H636&lt;&gt;0, TRUNC(G636*H636, 1), "")</f>
        <v>62.6</v>
      </c>
      <c r="J636" s="15">
        <v>0.03</v>
      </c>
      <c r="K636" s="15">
        <f>합산자재!I183</f>
        <v>0</v>
      </c>
      <c r="L636" s="36" t="str">
        <f t="shared" si="172"/>
        <v/>
      </c>
      <c r="M636" s="15">
        <f>합산자재!J183</f>
        <v>0</v>
      </c>
      <c r="N636" s="36" t="str">
        <f t="shared" si="173"/>
        <v/>
      </c>
      <c r="O636" s="15">
        <f t="shared" si="174"/>
        <v>2087</v>
      </c>
      <c r="P636" s="15">
        <f t="shared" si="175"/>
        <v>62.6</v>
      </c>
      <c r="Q636" s="12"/>
    </row>
    <row r="637" spans="1:31" ht="23.25" customHeight="1">
      <c r="A637" s="13" t="s">
        <v>1605</v>
      </c>
      <c r="B637" s="13" t="s">
        <v>1399</v>
      </c>
      <c r="C637" s="1" t="s">
        <v>1606</v>
      </c>
      <c r="D637" s="12" t="s">
        <v>1607</v>
      </c>
      <c r="E637" s="12" t="s">
        <v>1608</v>
      </c>
      <c r="F637" s="19" t="s">
        <v>567</v>
      </c>
      <c r="G637" s="15">
        <v>1</v>
      </c>
      <c r="H637" s="15">
        <f>IF(TRUNC((AD637+AC637)/$AD$3,1)*$AD$3-AD637 &lt;0, AC637, TRUNC((AD637+AC637)/$AD$3,1)*$AD$3-AD637)</f>
        <v>41.699999999999818</v>
      </c>
      <c r="I637" s="36">
        <f>H637</f>
        <v>41.699999999999818</v>
      </c>
      <c r="J637" s="15">
        <v>1</v>
      </c>
      <c r="K637" s="15"/>
      <c r="L637" s="36" t="str">
        <f t="shared" si="172"/>
        <v/>
      </c>
      <c r="M637" s="15"/>
      <c r="N637" s="36" t="str">
        <f t="shared" si="173"/>
        <v/>
      </c>
      <c r="O637" s="15">
        <f t="shared" si="174"/>
        <v>41.699999999999818</v>
      </c>
      <c r="P637" s="15">
        <f t="shared" si="175"/>
        <v>41.699999999999818</v>
      </c>
      <c r="Q637" s="12"/>
      <c r="AC637" s="2">
        <f>TRUNC(TRUNC(SUM(AC634:AC636))*옵션!$B$33/100,1)</f>
        <v>41.7</v>
      </c>
      <c r="AD637" s="2">
        <f>TRUNC(SUM(I634:I636))+TRUNC(SUM(N634:N636))</f>
        <v>2149</v>
      </c>
    </row>
    <row r="638" spans="1:31" ht="23.25" customHeight="1">
      <c r="A638" s="13" t="s">
        <v>906</v>
      </c>
      <c r="B638" s="13" t="s">
        <v>1399</v>
      </c>
      <c r="C638" s="1" t="s">
        <v>673</v>
      </c>
      <c r="D638" s="12" t="s">
        <v>671</v>
      </c>
      <c r="E638" s="12" t="s">
        <v>674</v>
      </c>
      <c r="F638" s="19" t="s">
        <v>610</v>
      </c>
      <c r="G638" s="15">
        <f>일위노임!G286</f>
        <v>4.62E-3</v>
      </c>
      <c r="H638" s="15">
        <f>합산자재!H211</f>
        <v>0</v>
      </c>
      <c r="I638" s="36" t="str">
        <f>IF(G638*H638&lt;&gt;0, TRUNC(G638*H638, 1), "")</f>
        <v/>
      </c>
      <c r="J638" s="15">
        <v>4.62E-3</v>
      </c>
      <c r="K638" s="15">
        <f>합산자재!I211</f>
        <v>304156</v>
      </c>
      <c r="L638" s="36">
        <f t="shared" si="172"/>
        <v>1405.2</v>
      </c>
      <c r="M638" s="15">
        <f>합산자재!J211</f>
        <v>0</v>
      </c>
      <c r="N638" s="36" t="str">
        <f t="shared" si="173"/>
        <v/>
      </c>
      <c r="O638" s="15">
        <f t="shared" si="174"/>
        <v>304156</v>
      </c>
      <c r="P638" s="15">
        <f t="shared" si="175"/>
        <v>1405.2</v>
      </c>
      <c r="Q638" s="12"/>
      <c r="AE638" s="2">
        <f>L638</f>
        <v>1405.2</v>
      </c>
    </row>
    <row r="639" spans="1:31" ht="23.25" customHeight="1">
      <c r="A639" s="13" t="s">
        <v>911</v>
      </c>
      <c r="B639" s="13" t="s">
        <v>1399</v>
      </c>
      <c r="C639" s="1" t="s">
        <v>683</v>
      </c>
      <c r="D639" s="12" t="s">
        <v>671</v>
      </c>
      <c r="E639" s="12" t="s">
        <v>684</v>
      </c>
      <c r="F639" s="19" t="s">
        <v>610</v>
      </c>
      <c r="G639" s="15">
        <f>일위노임!G287</f>
        <v>4.62E-3</v>
      </c>
      <c r="H639" s="15">
        <f>합산자재!H216</f>
        <v>0</v>
      </c>
      <c r="I639" s="36" t="str">
        <f>IF(G639*H639&lt;&gt;0, TRUNC(G639*H639, 1), "")</f>
        <v/>
      </c>
      <c r="J639" s="15">
        <v>4.62E-3</v>
      </c>
      <c r="K639" s="15">
        <f>합산자재!I216</f>
        <v>172068</v>
      </c>
      <c r="L639" s="36">
        <f t="shared" si="172"/>
        <v>794.9</v>
      </c>
      <c r="M639" s="15">
        <f>합산자재!J216</f>
        <v>0</v>
      </c>
      <c r="N639" s="36" t="str">
        <f t="shared" si="173"/>
        <v/>
      </c>
      <c r="O639" s="15">
        <f t="shared" si="174"/>
        <v>172068</v>
      </c>
      <c r="P639" s="15">
        <f t="shared" si="175"/>
        <v>794.9</v>
      </c>
      <c r="Q639" s="12"/>
      <c r="AE639" s="2">
        <f>L639</f>
        <v>794.9</v>
      </c>
    </row>
    <row r="640" spans="1:31" ht="23.25" customHeight="1">
      <c r="A640" s="13" t="s">
        <v>1601</v>
      </c>
      <c r="B640" s="13" t="s">
        <v>1399</v>
      </c>
      <c r="C640" s="1" t="s">
        <v>1602</v>
      </c>
      <c r="D640" s="12" t="s">
        <v>1603</v>
      </c>
      <c r="E640" s="12" t="s">
        <v>1604</v>
      </c>
      <c r="F640" s="19" t="s">
        <v>567</v>
      </c>
      <c r="G640" s="15">
        <v>1</v>
      </c>
      <c r="H640" s="15">
        <f>IF(TRUNC((AD641+AC641)/$AE$3,1)*$AE$3-AD641 &lt;0, AC641, TRUNC((AD641+AC641)/$AE$3,1)*$AE$3-AD641)</f>
        <v>66</v>
      </c>
      <c r="I640" s="36">
        <f>H640</f>
        <v>66</v>
      </c>
      <c r="J640" s="15">
        <v>1</v>
      </c>
      <c r="K640" s="15"/>
      <c r="L640" s="36" t="str">
        <f t="shared" si="172"/>
        <v/>
      </c>
      <c r="M640" s="15"/>
      <c r="N640" s="36" t="str">
        <f t="shared" si="173"/>
        <v/>
      </c>
      <c r="O640" s="15">
        <f t="shared" si="174"/>
        <v>66</v>
      </c>
      <c r="P640" s="15">
        <f t="shared" si="175"/>
        <v>66</v>
      </c>
      <c r="Q640" s="12"/>
    </row>
    <row r="641" spans="1:31" ht="23.25" customHeight="1">
      <c r="B641" s="13" t="s">
        <v>1597</v>
      </c>
      <c r="D641" s="12" t="s">
        <v>1598</v>
      </c>
      <c r="E641" s="12"/>
      <c r="F641" s="19"/>
      <c r="G641" s="15"/>
      <c r="H641" s="15"/>
      <c r="I641" s="36">
        <f>TRUNC(SUM(I634:I640))</f>
        <v>2257</v>
      </c>
      <c r="J641" s="15"/>
      <c r="K641" s="15"/>
      <c r="L641" s="36">
        <f>TRUNC(SUM(L634:L640))</f>
        <v>2200</v>
      </c>
      <c r="M641" s="15"/>
      <c r="N641" s="36">
        <f>TRUNC(SUM(N634:N640))</f>
        <v>0</v>
      </c>
      <c r="O641" s="15" t="str">
        <f t="shared" si="174"/>
        <v/>
      </c>
      <c r="P641" s="15">
        <f t="shared" si="175"/>
        <v>4457</v>
      </c>
      <c r="Q641" s="12"/>
      <c r="AC641" s="2">
        <f>TRUNC(AE641*옵션!$B$36/100,1)</f>
        <v>66</v>
      </c>
      <c r="AD641" s="2">
        <f>TRUNC(SUM(L634:L639))</f>
        <v>2200</v>
      </c>
      <c r="AE641" s="2">
        <f>TRUNC(SUM(AE634:AE640))</f>
        <v>2200</v>
      </c>
    </row>
    <row r="642" spans="1:31" ht="23.25" customHeight="1">
      <c r="D642" s="12"/>
      <c r="E642" s="12"/>
      <c r="F642" s="19"/>
      <c r="G642" s="15"/>
      <c r="H642" s="15"/>
      <c r="I642" s="36"/>
      <c r="J642" s="15"/>
      <c r="K642" s="15"/>
      <c r="L642" s="36"/>
      <c r="M642" s="15"/>
      <c r="N642" s="36"/>
      <c r="O642" s="15"/>
      <c r="P642" s="15"/>
      <c r="Q642" s="12"/>
    </row>
    <row r="643" spans="1:31" ht="23.25" customHeight="1">
      <c r="A643" s="13" t="s">
        <v>1860</v>
      </c>
      <c r="B643" s="13" t="s">
        <v>1623</v>
      </c>
      <c r="C643" s="1" t="s">
        <v>1861</v>
      </c>
      <c r="D643" s="346" t="s">
        <v>1859</v>
      </c>
      <c r="E643" s="348"/>
      <c r="F643" s="19"/>
      <c r="G643" s="15"/>
      <c r="H643" s="15"/>
      <c r="I643" s="36"/>
      <c r="J643" s="15"/>
      <c r="K643" s="15"/>
      <c r="L643" s="36"/>
      <c r="M643" s="15"/>
      <c r="N643" s="36"/>
      <c r="O643" s="15"/>
      <c r="P643" s="15"/>
      <c r="Q643" s="12"/>
    </row>
    <row r="644" spans="1:31" ht="23.25" customHeight="1">
      <c r="A644" s="13" t="s">
        <v>759</v>
      </c>
      <c r="B644" s="13" t="s">
        <v>1402</v>
      </c>
      <c r="C644" s="1" t="s">
        <v>318</v>
      </c>
      <c r="D644" s="12" t="s">
        <v>303</v>
      </c>
      <c r="E644" s="12" t="s">
        <v>319</v>
      </c>
      <c r="F644" s="19" t="s">
        <v>139</v>
      </c>
      <c r="G644" s="15">
        <v>1</v>
      </c>
      <c r="H644" s="15">
        <f>합산자재!H70</f>
        <v>4172</v>
      </c>
      <c r="I644" s="36">
        <f>IF(G644*H644&lt;&gt;0, TRUNC(G644*H644, 1), "")</f>
        <v>4172</v>
      </c>
      <c r="J644" s="15">
        <v>1</v>
      </c>
      <c r="K644" s="15">
        <f>합산자재!I70</f>
        <v>0</v>
      </c>
      <c r="L644" s="36" t="str">
        <f>IF(G644*K644&lt;&gt;0, TRUNC(G644*K644, 1), "")</f>
        <v/>
      </c>
      <c r="M644" s="15">
        <f>합산자재!J70</f>
        <v>0</v>
      </c>
      <c r="N644" s="36" t="str">
        <f>IF(G644*M644&lt;&gt;0, TRUNC(G644*M644, 1), "")</f>
        <v/>
      </c>
      <c r="O644" s="15">
        <f t="shared" ref="O644:O649" si="176">IF((H644+K644+M644)=0, "", (H644+K644+M644))</f>
        <v>4172</v>
      </c>
      <c r="P644" s="15">
        <f t="shared" ref="P644:P649" si="177">IF(SUM(I644,L644,N644)&lt;&gt;0,SUM(I644,L644,N644),"")</f>
        <v>4172</v>
      </c>
      <c r="Q644" s="12"/>
      <c r="AC644" s="2">
        <f>G644*H644</f>
        <v>4172</v>
      </c>
    </row>
    <row r="645" spans="1:31" ht="23.25" customHeight="1">
      <c r="A645" s="13" t="s">
        <v>759</v>
      </c>
      <c r="B645" s="13" t="s">
        <v>1402</v>
      </c>
      <c r="C645" s="1" t="s">
        <v>318</v>
      </c>
      <c r="D645" s="12" t="s">
        <v>303</v>
      </c>
      <c r="E645" s="12" t="s">
        <v>319</v>
      </c>
      <c r="F645" s="19" t="s">
        <v>139</v>
      </c>
      <c r="G645" s="15">
        <v>0.05</v>
      </c>
      <c r="H645" s="15">
        <f>합산자재!H70</f>
        <v>4172</v>
      </c>
      <c r="I645" s="36">
        <f>IF(G645*H645&lt;&gt;0, TRUNC(G645*H645, 1), "")</f>
        <v>208.6</v>
      </c>
      <c r="J645" s="15">
        <v>0.05</v>
      </c>
      <c r="K645" s="15">
        <f>합산자재!I70</f>
        <v>0</v>
      </c>
      <c r="L645" s="36" t="str">
        <f>IF(G645*K645&lt;&gt;0, TRUNC(G645*K645, 1), "")</f>
        <v/>
      </c>
      <c r="M645" s="15">
        <f>합산자재!J70</f>
        <v>0</v>
      </c>
      <c r="N645" s="36" t="str">
        <f>IF(G645*M645&lt;&gt;0, TRUNC(G645*M645, 1), "")</f>
        <v/>
      </c>
      <c r="O645" s="15">
        <f t="shared" si="176"/>
        <v>4172</v>
      </c>
      <c r="P645" s="15">
        <f t="shared" si="177"/>
        <v>208.6</v>
      </c>
      <c r="Q645" s="12"/>
    </row>
    <row r="646" spans="1:31" ht="23.25" customHeight="1">
      <c r="A646" s="13" t="s">
        <v>1605</v>
      </c>
      <c r="B646" s="13" t="s">
        <v>1402</v>
      </c>
      <c r="C646" s="1" t="s">
        <v>1606</v>
      </c>
      <c r="D646" s="12" t="s">
        <v>1607</v>
      </c>
      <c r="E646" s="12" t="s">
        <v>1608</v>
      </c>
      <c r="F646" s="19" t="s">
        <v>567</v>
      </c>
      <c r="G646" s="15">
        <v>1</v>
      </c>
      <c r="H646" s="15">
        <f>IF(TRUNC((AD646+AC646)/$AD$3,1)*$AD$3-AD646 &lt;0, AC646, TRUNC((AD646+AC646)/$AD$3,1)*$AD$3-AD646)</f>
        <v>83.399999999999636</v>
      </c>
      <c r="I646" s="36">
        <f>H646</f>
        <v>83.399999999999636</v>
      </c>
      <c r="J646" s="15">
        <v>1</v>
      </c>
      <c r="K646" s="15"/>
      <c r="L646" s="36" t="str">
        <f>IF(G646*K646&lt;&gt;0, TRUNC(G646*K646, 1), "")</f>
        <v/>
      </c>
      <c r="M646" s="15"/>
      <c r="N646" s="36" t="str">
        <f>IF(G646*M646&lt;&gt;0, TRUNC(G646*M646, 1), "")</f>
        <v/>
      </c>
      <c r="O646" s="15">
        <f t="shared" si="176"/>
        <v>83.399999999999636</v>
      </c>
      <c r="P646" s="15">
        <f t="shared" si="177"/>
        <v>83.399999999999636</v>
      </c>
      <c r="Q646" s="12"/>
      <c r="AC646" s="2">
        <f>TRUNC(TRUNC(SUM(AC643:AC645))*옵션!$B$33/100,1)</f>
        <v>83.4</v>
      </c>
      <c r="AD646" s="2">
        <f>TRUNC(SUM(I643:I645))+TRUNC(SUM(N643:N645))</f>
        <v>4380</v>
      </c>
    </row>
    <row r="647" spans="1:31" ht="23.25" customHeight="1">
      <c r="A647" s="13" t="s">
        <v>906</v>
      </c>
      <c r="B647" s="13" t="s">
        <v>1402</v>
      </c>
      <c r="C647" s="1" t="s">
        <v>673</v>
      </c>
      <c r="D647" s="12" t="s">
        <v>671</v>
      </c>
      <c r="E647" s="12" t="s">
        <v>674</v>
      </c>
      <c r="F647" s="19" t="s">
        <v>610</v>
      </c>
      <c r="G647" s="15">
        <f>일위노임!G290</f>
        <v>2.5000000000000001E-2</v>
      </c>
      <c r="H647" s="15">
        <f>합산자재!H211</f>
        <v>0</v>
      </c>
      <c r="I647" s="36" t="str">
        <f>IF(G647*H647&lt;&gt;0, TRUNC(G647*H647, 1), "")</f>
        <v/>
      </c>
      <c r="J647" s="15">
        <v>2.5000000000000001E-2</v>
      </c>
      <c r="K647" s="15">
        <f>합산자재!I211</f>
        <v>304156</v>
      </c>
      <c r="L647" s="36">
        <f>IF(G647*K647&lt;&gt;0, TRUNC(G647*K647, 1), "")</f>
        <v>7603.9</v>
      </c>
      <c r="M647" s="15">
        <f>합산자재!J211</f>
        <v>0</v>
      </c>
      <c r="N647" s="36" t="str">
        <f>IF(G647*M647&lt;&gt;0, TRUNC(G647*M647, 1), "")</f>
        <v/>
      </c>
      <c r="O647" s="15">
        <f t="shared" si="176"/>
        <v>304156</v>
      </c>
      <c r="P647" s="15">
        <f t="shared" si="177"/>
        <v>7603.9</v>
      </c>
      <c r="Q647" s="12"/>
      <c r="AE647" s="2">
        <f>L647</f>
        <v>7603.9</v>
      </c>
    </row>
    <row r="648" spans="1:31" ht="23.25" customHeight="1">
      <c r="A648" s="13" t="s">
        <v>1601</v>
      </c>
      <c r="B648" s="13" t="s">
        <v>1402</v>
      </c>
      <c r="C648" s="1" t="s">
        <v>1602</v>
      </c>
      <c r="D648" s="12" t="s">
        <v>1603</v>
      </c>
      <c r="E648" s="12" t="s">
        <v>1604</v>
      </c>
      <c r="F648" s="19" t="s">
        <v>567</v>
      </c>
      <c r="G648" s="15">
        <v>1</v>
      </c>
      <c r="H648" s="15">
        <f>IF(TRUNC((AD649+AC649)/$AE$3,1)*$AE$3-AD649 &lt;0, AC649, TRUNC((AD649+AC649)/$AE$3,1)*$AE$3-AD649)</f>
        <v>228</v>
      </c>
      <c r="I648" s="36">
        <f>H648</f>
        <v>228</v>
      </c>
      <c r="J648" s="15">
        <v>1</v>
      </c>
      <c r="K648" s="15"/>
      <c r="L648" s="36" t="str">
        <f>IF(G648*K648&lt;&gt;0, TRUNC(G648*K648, 1), "")</f>
        <v/>
      </c>
      <c r="M648" s="15"/>
      <c r="N648" s="36" t="str">
        <f>IF(G648*M648&lt;&gt;0, TRUNC(G648*M648, 1), "")</f>
        <v/>
      </c>
      <c r="O648" s="15">
        <f t="shared" si="176"/>
        <v>228</v>
      </c>
      <c r="P648" s="15">
        <f t="shared" si="177"/>
        <v>228</v>
      </c>
      <c r="Q648" s="12"/>
    </row>
    <row r="649" spans="1:31" ht="23.25" customHeight="1">
      <c r="B649" s="13" t="s">
        <v>1597</v>
      </c>
      <c r="D649" s="12" t="s">
        <v>1598</v>
      </c>
      <c r="E649" s="12"/>
      <c r="F649" s="19"/>
      <c r="G649" s="15"/>
      <c r="H649" s="15"/>
      <c r="I649" s="36">
        <f>TRUNC(SUM(I643:I648))</f>
        <v>4692</v>
      </c>
      <c r="J649" s="15"/>
      <c r="K649" s="15"/>
      <c r="L649" s="36">
        <f>TRUNC(SUM(L643:L648))</f>
        <v>7603</v>
      </c>
      <c r="M649" s="15"/>
      <c r="N649" s="36">
        <f>TRUNC(SUM(N643:N648))</f>
        <v>0</v>
      </c>
      <c r="O649" s="15" t="str">
        <f t="shared" si="176"/>
        <v/>
      </c>
      <c r="P649" s="15">
        <f t="shared" si="177"/>
        <v>12295</v>
      </c>
      <c r="Q649" s="12"/>
      <c r="AC649" s="2">
        <f>TRUNC(AE649*옵션!$B$36/100,1)</f>
        <v>228</v>
      </c>
      <c r="AD649" s="2">
        <f>TRUNC(SUM(L643:L647))</f>
        <v>7603</v>
      </c>
      <c r="AE649" s="2">
        <f>TRUNC(SUM(AE643:AE648))</f>
        <v>7603</v>
      </c>
    </row>
    <row r="650" spans="1:31" ht="23.25" customHeight="1">
      <c r="D650" s="12"/>
      <c r="E650" s="12"/>
      <c r="F650" s="19"/>
      <c r="G650" s="15"/>
      <c r="H650" s="15"/>
      <c r="I650" s="36"/>
      <c r="J650" s="15"/>
      <c r="K650" s="15"/>
      <c r="L650" s="36"/>
      <c r="M650" s="15"/>
      <c r="N650" s="36"/>
      <c r="O650" s="15"/>
      <c r="P650" s="15"/>
      <c r="Q650" s="12"/>
    </row>
    <row r="651" spans="1:31" ht="23.25" customHeight="1">
      <c r="A651" s="13" t="s">
        <v>1863</v>
      </c>
      <c r="B651" s="13" t="s">
        <v>1623</v>
      </c>
      <c r="C651" s="1" t="s">
        <v>1864</v>
      </c>
      <c r="D651" s="346" t="s">
        <v>1862</v>
      </c>
      <c r="E651" s="348"/>
      <c r="F651" s="19"/>
      <c r="G651" s="15"/>
      <c r="H651" s="15"/>
      <c r="I651" s="36"/>
      <c r="J651" s="15"/>
      <c r="K651" s="15"/>
      <c r="L651" s="36"/>
      <c r="M651" s="15"/>
      <c r="N651" s="36"/>
      <c r="O651" s="15"/>
      <c r="P651" s="15"/>
      <c r="Q651" s="12"/>
    </row>
    <row r="652" spans="1:31" ht="23.25" customHeight="1">
      <c r="A652" s="13" t="s">
        <v>874</v>
      </c>
      <c r="B652" s="13" t="s">
        <v>1405</v>
      </c>
      <c r="C652" s="1" t="s">
        <v>530</v>
      </c>
      <c r="D652" s="12" t="s">
        <v>586</v>
      </c>
      <c r="E652" s="12" t="s">
        <v>592</v>
      </c>
      <c r="F652" s="19" t="s">
        <v>139</v>
      </c>
      <c r="G652" s="15">
        <v>1</v>
      </c>
      <c r="H652" s="15">
        <f>합산자재!H184</f>
        <v>4172</v>
      </c>
      <c r="I652" s="36">
        <f>IF(G652*H652&lt;&gt;0, TRUNC(G652*H652, 1), "")</f>
        <v>4172</v>
      </c>
      <c r="J652" s="15">
        <v>1</v>
      </c>
      <c r="K652" s="15">
        <f>합산자재!I184</f>
        <v>0</v>
      </c>
      <c r="L652" s="36" t="str">
        <f t="shared" ref="L652:L657" si="178">IF(G652*K652&lt;&gt;0, TRUNC(G652*K652, 1), "")</f>
        <v/>
      </c>
      <c r="M652" s="15">
        <f>합산자재!J184</f>
        <v>0</v>
      </c>
      <c r="N652" s="36" t="str">
        <f t="shared" ref="N652:N657" si="179">IF(G652*M652&lt;&gt;0, TRUNC(G652*M652, 1), "")</f>
        <v/>
      </c>
      <c r="O652" s="15">
        <f t="shared" ref="O652:O658" si="180">IF((H652+K652+M652)=0, "", (H652+K652+M652))</f>
        <v>4172</v>
      </c>
      <c r="P652" s="15">
        <f t="shared" ref="P652:P658" si="181">IF(SUM(I652,L652,N652)&lt;&gt;0,SUM(I652,L652,N652),"")</f>
        <v>4172</v>
      </c>
      <c r="Q652" s="12"/>
      <c r="AC652" s="2">
        <f>G652*H652</f>
        <v>4172</v>
      </c>
    </row>
    <row r="653" spans="1:31" ht="23.25" customHeight="1">
      <c r="A653" s="13" t="s">
        <v>874</v>
      </c>
      <c r="B653" s="13" t="s">
        <v>1405</v>
      </c>
      <c r="C653" s="1" t="s">
        <v>530</v>
      </c>
      <c r="D653" s="12" t="s">
        <v>586</v>
      </c>
      <c r="E653" s="12" t="s">
        <v>592</v>
      </c>
      <c r="F653" s="19" t="s">
        <v>139</v>
      </c>
      <c r="G653" s="15">
        <v>0.03</v>
      </c>
      <c r="H653" s="15">
        <f>합산자재!H184</f>
        <v>4172</v>
      </c>
      <c r="I653" s="36">
        <f>IF(G653*H653&lt;&gt;0, TRUNC(G653*H653, 1), "")</f>
        <v>125.1</v>
      </c>
      <c r="J653" s="15">
        <v>0.03</v>
      </c>
      <c r="K653" s="15">
        <f>합산자재!I184</f>
        <v>0</v>
      </c>
      <c r="L653" s="36" t="str">
        <f t="shared" si="178"/>
        <v/>
      </c>
      <c r="M653" s="15">
        <f>합산자재!J184</f>
        <v>0</v>
      </c>
      <c r="N653" s="36" t="str">
        <f t="shared" si="179"/>
        <v/>
      </c>
      <c r="O653" s="15">
        <f t="shared" si="180"/>
        <v>4172</v>
      </c>
      <c r="P653" s="15">
        <f t="shared" si="181"/>
        <v>125.1</v>
      </c>
      <c r="Q653" s="12"/>
    </row>
    <row r="654" spans="1:31" ht="23.25" customHeight="1">
      <c r="A654" s="13" t="s">
        <v>1605</v>
      </c>
      <c r="B654" s="13" t="s">
        <v>1405</v>
      </c>
      <c r="C654" s="1" t="s">
        <v>1606</v>
      </c>
      <c r="D654" s="12" t="s">
        <v>1607</v>
      </c>
      <c r="E654" s="12" t="s">
        <v>1608</v>
      </c>
      <c r="F654" s="19" t="s">
        <v>567</v>
      </c>
      <c r="G654" s="15">
        <v>1</v>
      </c>
      <c r="H654" s="15">
        <f>IF(TRUNC((AD654+AC654)/$AD$3,1)*$AD$3-AD654 &lt;0, AC654, TRUNC((AD654+AC654)/$AD$3,1)*$AD$3-AD654)</f>
        <v>83.399999999999636</v>
      </c>
      <c r="I654" s="36">
        <f>H654</f>
        <v>83.399999999999636</v>
      </c>
      <c r="J654" s="15">
        <v>1</v>
      </c>
      <c r="K654" s="15"/>
      <c r="L654" s="36" t="str">
        <f t="shared" si="178"/>
        <v/>
      </c>
      <c r="M654" s="15"/>
      <c r="N654" s="36" t="str">
        <f t="shared" si="179"/>
        <v/>
      </c>
      <c r="O654" s="15">
        <f t="shared" si="180"/>
        <v>83.399999999999636</v>
      </c>
      <c r="P654" s="15">
        <f t="shared" si="181"/>
        <v>83.399999999999636</v>
      </c>
      <c r="Q654" s="12"/>
      <c r="AC654" s="2">
        <f>TRUNC(TRUNC(SUM(AC651:AC653))*옵션!$B$33/100,1)</f>
        <v>83.4</v>
      </c>
      <c r="AD654" s="2">
        <f>TRUNC(SUM(I651:I653))+TRUNC(SUM(N651:N653))</f>
        <v>4297</v>
      </c>
    </row>
    <row r="655" spans="1:31" ht="23.25" customHeight="1">
      <c r="A655" s="13" t="s">
        <v>906</v>
      </c>
      <c r="B655" s="13" t="s">
        <v>1405</v>
      </c>
      <c r="C655" s="1" t="s">
        <v>673</v>
      </c>
      <c r="D655" s="12" t="s">
        <v>671</v>
      </c>
      <c r="E655" s="12" t="s">
        <v>674</v>
      </c>
      <c r="F655" s="19" t="s">
        <v>610</v>
      </c>
      <c r="G655" s="15">
        <f>일위노임!G294</f>
        <v>4.8399999999999997E-3</v>
      </c>
      <c r="H655" s="15">
        <f>합산자재!H211</f>
        <v>0</v>
      </c>
      <c r="I655" s="36" t="str">
        <f>IF(G655*H655&lt;&gt;0, TRUNC(G655*H655, 1), "")</f>
        <v/>
      </c>
      <c r="J655" s="15">
        <v>4.8399999999999997E-3</v>
      </c>
      <c r="K655" s="15">
        <f>합산자재!I211</f>
        <v>304156</v>
      </c>
      <c r="L655" s="36">
        <f t="shared" si="178"/>
        <v>1472.1</v>
      </c>
      <c r="M655" s="15">
        <f>합산자재!J211</f>
        <v>0</v>
      </c>
      <c r="N655" s="36" t="str">
        <f t="shared" si="179"/>
        <v/>
      </c>
      <c r="O655" s="15">
        <f t="shared" si="180"/>
        <v>304156</v>
      </c>
      <c r="P655" s="15">
        <f t="shared" si="181"/>
        <v>1472.1</v>
      </c>
      <c r="Q655" s="12"/>
      <c r="AE655" s="2">
        <f>L655</f>
        <v>1472.1</v>
      </c>
    </row>
    <row r="656" spans="1:31" ht="23.25" customHeight="1">
      <c r="A656" s="13" t="s">
        <v>911</v>
      </c>
      <c r="B656" s="13" t="s">
        <v>1405</v>
      </c>
      <c r="C656" s="1" t="s">
        <v>683</v>
      </c>
      <c r="D656" s="12" t="s">
        <v>671</v>
      </c>
      <c r="E656" s="12" t="s">
        <v>684</v>
      </c>
      <c r="F656" s="19" t="s">
        <v>610</v>
      </c>
      <c r="G656" s="15">
        <f>일위노임!G295</f>
        <v>4.8399999999999997E-3</v>
      </c>
      <c r="H656" s="15">
        <f>합산자재!H216</f>
        <v>0</v>
      </c>
      <c r="I656" s="36" t="str">
        <f>IF(G656*H656&lt;&gt;0, TRUNC(G656*H656, 1), "")</f>
        <v/>
      </c>
      <c r="J656" s="15">
        <v>4.8399999999999997E-3</v>
      </c>
      <c r="K656" s="15">
        <f>합산자재!I216</f>
        <v>172068</v>
      </c>
      <c r="L656" s="36">
        <f t="shared" si="178"/>
        <v>832.8</v>
      </c>
      <c r="M656" s="15">
        <f>합산자재!J216</f>
        <v>0</v>
      </c>
      <c r="N656" s="36" t="str">
        <f t="shared" si="179"/>
        <v/>
      </c>
      <c r="O656" s="15">
        <f t="shared" si="180"/>
        <v>172068</v>
      </c>
      <c r="P656" s="15">
        <f t="shared" si="181"/>
        <v>832.8</v>
      </c>
      <c r="Q656" s="12"/>
      <c r="AE656" s="2">
        <f>L656</f>
        <v>832.8</v>
      </c>
    </row>
    <row r="657" spans="1:31" ht="23.25" customHeight="1">
      <c r="A657" s="13" t="s">
        <v>1601</v>
      </c>
      <c r="B657" s="13" t="s">
        <v>1405</v>
      </c>
      <c r="C657" s="1" t="s">
        <v>1602</v>
      </c>
      <c r="D657" s="12" t="s">
        <v>1603</v>
      </c>
      <c r="E657" s="12" t="s">
        <v>1604</v>
      </c>
      <c r="F657" s="19" t="s">
        <v>567</v>
      </c>
      <c r="G657" s="15">
        <v>1</v>
      </c>
      <c r="H657" s="15">
        <f>IF(TRUNC((AD658+AC658)/$AE$3,1)*$AE$3-AD658 &lt;0, AC658, TRUNC((AD658+AC658)/$AE$3,1)*$AE$3-AD658)</f>
        <v>69.099999999999909</v>
      </c>
      <c r="I657" s="36">
        <f>H657</f>
        <v>69.099999999999909</v>
      </c>
      <c r="J657" s="15">
        <v>1</v>
      </c>
      <c r="K657" s="15"/>
      <c r="L657" s="36" t="str">
        <f t="shared" si="178"/>
        <v/>
      </c>
      <c r="M657" s="15"/>
      <c r="N657" s="36" t="str">
        <f t="shared" si="179"/>
        <v/>
      </c>
      <c r="O657" s="15">
        <f t="shared" si="180"/>
        <v>69.099999999999909</v>
      </c>
      <c r="P657" s="15">
        <f t="shared" si="181"/>
        <v>69.099999999999909</v>
      </c>
      <c r="Q657" s="12"/>
    </row>
    <row r="658" spans="1:31" ht="23.25" customHeight="1">
      <c r="B658" s="13" t="s">
        <v>1597</v>
      </c>
      <c r="D658" s="12" t="s">
        <v>1598</v>
      </c>
      <c r="E658" s="12"/>
      <c r="F658" s="19"/>
      <c r="G658" s="15"/>
      <c r="H658" s="15"/>
      <c r="I658" s="36">
        <f>TRUNC(SUM(I651:I657))</f>
        <v>4449</v>
      </c>
      <c r="J658" s="15"/>
      <c r="K658" s="15"/>
      <c r="L658" s="36">
        <f>TRUNC(SUM(L651:L657))</f>
        <v>2304</v>
      </c>
      <c r="M658" s="15"/>
      <c r="N658" s="36">
        <f>TRUNC(SUM(N651:N657))</f>
        <v>0</v>
      </c>
      <c r="O658" s="15" t="str">
        <f t="shared" si="180"/>
        <v/>
      </c>
      <c r="P658" s="15">
        <f t="shared" si="181"/>
        <v>6753</v>
      </c>
      <c r="Q658" s="12"/>
      <c r="AC658" s="2">
        <f>TRUNC(AE658*옵션!$B$36/100,1)</f>
        <v>69.099999999999994</v>
      </c>
      <c r="AD658" s="2">
        <f>TRUNC(SUM(L651:L656))</f>
        <v>2304</v>
      </c>
      <c r="AE658" s="2">
        <f>TRUNC(SUM(AE651:AE657))</f>
        <v>2304</v>
      </c>
    </row>
    <row r="659" spans="1:31" ht="23.25" customHeight="1">
      <c r="D659" s="12"/>
      <c r="E659" s="12"/>
      <c r="F659" s="19"/>
      <c r="G659" s="15"/>
      <c r="H659" s="15"/>
      <c r="I659" s="36"/>
      <c r="J659" s="15"/>
      <c r="K659" s="15"/>
      <c r="L659" s="36"/>
      <c r="M659" s="15"/>
      <c r="N659" s="36"/>
      <c r="O659" s="15"/>
      <c r="P659" s="15"/>
      <c r="Q659" s="12"/>
    </row>
    <row r="660" spans="1:31" ht="23.25" customHeight="1">
      <c r="A660" s="13" t="s">
        <v>1866</v>
      </c>
      <c r="B660" s="13" t="s">
        <v>1623</v>
      </c>
      <c r="C660" s="1" t="s">
        <v>1867</v>
      </c>
      <c r="D660" s="346" t="s">
        <v>1865</v>
      </c>
      <c r="E660" s="348"/>
      <c r="F660" s="19"/>
      <c r="G660" s="15"/>
      <c r="H660" s="15"/>
      <c r="I660" s="36"/>
      <c r="J660" s="15"/>
      <c r="K660" s="15"/>
      <c r="L660" s="36"/>
      <c r="M660" s="15"/>
      <c r="N660" s="36"/>
      <c r="O660" s="15"/>
      <c r="P660" s="15"/>
      <c r="Q660" s="12"/>
    </row>
    <row r="661" spans="1:31" ht="23.25" customHeight="1">
      <c r="A661" s="13" t="s">
        <v>760</v>
      </c>
      <c r="B661" s="13" t="s">
        <v>1408</v>
      </c>
      <c r="C661" s="1" t="s">
        <v>320</v>
      </c>
      <c r="D661" s="12" t="s">
        <v>303</v>
      </c>
      <c r="E661" s="12" t="s">
        <v>321</v>
      </c>
      <c r="F661" s="19" t="s">
        <v>139</v>
      </c>
      <c r="G661" s="15">
        <v>1</v>
      </c>
      <c r="H661" s="15">
        <f>합산자재!H71</f>
        <v>2423</v>
      </c>
      <c r="I661" s="36">
        <f>IF(G661*H661&lt;&gt;0, TRUNC(G661*H661, 1), "")</f>
        <v>2423</v>
      </c>
      <c r="J661" s="15">
        <v>1</v>
      </c>
      <c r="K661" s="15">
        <f>합산자재!I71</f>
        <v>0</v>
      </c>
      <c r="L661" s="36" t="str">
        <f>IF(G661*K661&lt;&gt;0, TRUNC(G661*K661, 1), "")</f>
        <v/>
      </c>
      <c r="M661" s="15">
        <f>합산자재!J71</f>
        <v>0</v>
      </c>
      <c r="N661" s="36" t="str">
        <f>IF(G661*M661&lt;&gt;0, TRUNC(G661*M661, 1), "")</f>
        <v/>
      </c>
      <c r="O661" s="15">
        <f t="shared" ref="O661:O666" si="182">IF((H661+K661+M661)=0, "", (H661+K661+M661))</f>
        <v>2423</v>
      </c>
      <c r="P661" s="15">
        <f t="shared" ref="P661:P666" si="183">IF(SUM(I661,L661,N661)&lt;&gt;0,SUM(I661,L661,N661),"")</f>
        <v>2423</v>
      </c>
      <c r="Q661" s="12"/>
      <c r="AC661" s="2">
        <f>G661*H661</f>
        <v>2423</v>
      </c>
    </row>
    <row r="662" spans="1:31" ht="23.25" customHeight="1">
      <c r="A662" s="13" t="s">
        <v>760</v>
      </c>
      <c r="B662" s="13" t="s">
        <v>1408</v>
      </c>
      <c r="C662" s="1" t="s">
        <v>320</v>
      </c>
      <c r="D662" s="12" t="s">
        <v>303</v>
      </c>
      <c r="E662" s="12" t="s">
        <v>321</v>
      </c>
      <c r="F662" s="19" t="s">
        <v>139</v>
      </c>
      <c r="G662" s="15">
        <v>0.05</v>
      </c>
      <c r="H662" s="15">
        <f>합산자재!H71</f>
        <v>2423</v>
      </c>
      <c r="I662" s="36">
        <f>IF(G662*H662&lt;&gt;0, TRUNC(G662*H662, 1), "")</f>
        <v>121.1</v>
      </c>
      <c r="J662" s="15">
        <v>0.05</v>
      </c>
      <c r="K662" s="15">
        <f>합산자재!I71</f>
        <v>0</v>
      </c>
      <c r="L662" s="36" t="str">
        <f>IF(G662*K662&lt;&gt;0, TRUNC(G662*K662, 1), "")</f>
        <v/>
      </c>
      <c r="M662" s="15">
        <f>합산자재!J71</f>
        <v>0</v>
      </c>
      <c r="N662" s="36" t="str">
        <f>IF(G662*M662&lt;&gt;0, TRUNC(G662*M662, 1), "")</f>
        <v/>
      </c>
      <c r="O662" s="15">
        <f t="shared" si="182"/>
        <v>2423</v>
      </c>
      <c r="P662" s="15">
        <f t="shared" si="183"/>
        <v>121.1</v>
      </c>
      <c r="Q662" s="12"/>
    </row>
    <row r="663" spans="1:31" ht="23.25" customHeight="1">
      <c r="A663" s="13" t="s">
        <v>1605</v>
      </c>
      <c r="B663" s="13" t="s">
        <v>1408</v>
      </c>
      <c r="C663" s="1" t="s">
        <v>1606</v>
      </c>
      <c r="D663" s="12" t="s">
        <v>1607</v>
      </c>
      <c r="E663" s="12" t="s">
        <v>1608</v>
      </c>
      <c r="F663" s="19" t="s">
        <v>567</v>
      </c>
      <c r="G663" s="15">
        <v>1</v>
      </c>
      <c r="H663" s="15">
        <f>IF(TRUNC((AD663+AC663)/$AD$3,1)*$AD$3-AD663 &lt;0, AC663, TRUNC((AD663+AC663)/$AD$3,1)*$AD$3-AD663)</f>
        <v>48.400000000000091</v>
      </c>
      <c r="I663" s="36">
        <f>H663</f>
        <v>48.400000000000091</v>
      </c>
      <c r="J663" s="15">
        <v>1</v>
      </c>
      <c r="K663" s="15"/>
      <c r="L663" s="36" t="str">
        <f>IF(G663*K663&lt;&gt;0, TRUNC(G663*K663, 1), "")</f>
        <v/>
      </c>
      <c r="M663" s="15"/>
      <c r="N663" s="36" t="str">
        <f>IF(G663*M663&lt;&gt;0, TRUNC(G663*M663, 1), "")</f>
        <v/>
      </c>
      <c r="O663" s="15">
        <f t="shared" si="182"/>
        <v>48.400000000000091</v>
      </c>
      <c r="P663" s="15">
        <f t="shared" si="183"/>
        <v>48.400000000000091</v>
      </c>
      <c r="Q663" s="12"/>
      <c r="AC663" s="2">
        <f>TRUNC(TRUNC(SUM(AC660:AC662))*옵션!$B$33/100,1)</f>
        <v>48.4</v>
      </c>
      <c r="AD663" s="2">
        <f>TRUNC(SUM(I660:I662))+TRUNC(SUM(N660:N662))</f>
        <v>2544</v>
      </c>
    </row>
    <row r="664" spans="1:31" ht="23.25" customHeight="1">
      <c r="A664" s="13" t="s">
        <v>906</v>
      </c>
      <c r="B664" s="13" t="s">
        <v>1408</v>
      </c>
      <c r="C664" s="1" t="s">
        <v>673</v>
      </c>
      <c r="D664" s="12" t="s">
        <v>671</v>
      </c>
      <c r="E664" s="12" t="s">
        <v>674</v>
      </c>
      <c r="F664" s="19" t="s">
        <v>610</v>
      </c>
      <c r="G664" s="15">
        <f>일위노임!G298</f>
        <v>2.5999999999999999E-2</v>
      </c>
      <c r="H664" s="15">
        <f>합산자재!H211</f>
        <v>0</v>
      </c>
      <c r="I664" s="36" t="str">
        <f>IF(G664*H664&lt;&gt;0, TRUNC(G664*H664, 1), "")</f>
        <v/>
      </c>
      <c r="J664" s="15">
        <v>2.5999999999999999E-2</v>
      </c>
      <c r="K664" s="15">
        <f>합산자재!I211</f>
        <v>304156</v>
      </c>
      <c r="L664" s="36">
        <f>IF(G664*K664&lt;&gt;0, TRUNC(G664*K664, 1), "")</f>
        <v>7908</v>
      </c>
      <c r="M664" s="15">
        <f>합산자재!J211</f>
        <v>0</v>
      </c>
      <c r="N664" s="36" t="str">
        <f>IF(G664*M664&lt;&gt;0, TRUNC(G664*M664, 1), "")</f>
        <v/>
      </c>
      <c r="O664" s="15">
        <f t="shared" si="182"/>
        <v>304156</v>
      </c>
      <c r="P664" s="15">
        <f t="shared" si="183"/>
        <v>7908</v>
      </c>
      <c r="Q664" s="12"/>
      <c r="AE664" s="2">
        <f>L664</f>
        <v>7908</v>
      </c>
    </row>
    <row r="665" spans="1:31" ht="23.25" customHeight="1">
      <c r="A665" s="13" t="s">
        <v>1601</v>
      </c>
      <c r="B665" s="13" t="s">
        <v>1408</v>
      </c>
      <c r="C665" s="1" t="s">
        <v>1602</v>
      </c>
      <c r="D665" s="12" t="s">
        <v>1603</v>
      </c>
      <c r="E665" s="12" t="s">
        <v>1604</v>
      </c>
      <c r="F665" s="19" t="s">
        <v>567</v>
      </c>
      <c r="G665" s="15">
        <v>1</v>
      </c>
      <c r="H665" s="15">
        <f>IF(TRUNC((AD666+AC666)/$AE$3,1)*$AE$3-AD666 &lt;0, AC666, TRUNC((AD666+AC666)/$AE$3,1)*$AE$3-AD666)</f>
        <v>237.19999999999982</v>
      </c>
      <c r="I665" s="36">
        <f>H665</f>
        <v>237.19999999999982</v>
      </c>
      <c r="J665" s="15">
        <v>1</v>
      </c>
      <c r="K665" s="15"/>
      <c r="L665" s="36" t="str">
        <f>IF(G665*K665&lt;&gt;0, TRUNC(G665*K665, 1), "")</f>
        <v/>
      </c>
      <c r="M665" s="15"/>
      <c r="N665" s="36" t="str">
        <f>IF(G665*M665&lt;&gt;0, TRUNC(G665*M665, 1), "")</f>
        <v/>
      </c>
      <c r="O665" s="15">
        <f t="shared" si="182"/>
        <v>237.19999999999982</v>
      </c>
      <c r="P665" s="15">
        <f t="shared" si="183"/>
        <v>237.19999999999982</v>
      </c>
      <c r="Q665" s="12"/>
    </row>
    <row r="666" spans="1:31" ht="23.25" customHeight="1">
      <c r="B666" s="13" t="s">
        <v>1597</v>
      </c>
      <c r="D666" s="12" t="s">
        <v>1598</v>
      </c>
      <c r="E666" s="12"/>
      <c r="F666" s="19"/>
      <c r="G666" s="15"/>
      <c r="H666" s="15"/>
      <c r="I666" s="36">
        <f>TRUNC(SUM(I660:I665))</f>
        <v>2829</v>
      </c>
      <c r="J666" s="15"/>
      <c r="K666" s="15"/>
      <c r="L666" s="36">
        <f>TRUNC(SUM(L660:L665))</f>
        <v>7908</v>
      </c>
      <c r="M666" s="15"/>
      <c r="N666" s="36">
        <f>TRUNC(SUM(N660:N665))</f>
        <v>0</v>
      </c>
      <c r="O666" s="15" t="str">
        <f t="shared" si="182"/>
        <v/>
      </c>
      <c r="P666" s="15">
        <f t="shared" si="183"/>
        <v>10737</v>
      </c>
      <c r="Q666" s="12"/>
      <c r="AC666" s="2">
        <f>TRUNC(AE666*옵션!$B$36/100,1)</f>
        <v>237.2</v>
      </c>
      <c r="AD666" s="2">
        <f>TRUNC(SUM(L660:L664))</f>
        <v>7908</v>
      </c>
      <c r="AE666" s="2">
        <f>TRUNC(SUM(AE660:AE665))</f>
        <v>7908</v>
      </c>
    </row>
    <row r="667" spans="1:31" ht="23.25" customHeight="1">
      <c r="D667" s="12"/>
      <c r="E667" s="12"/>
      <c r="F667" s="19"/>
      <c r="G667" s="15"/>
      <c r="H667" s="15"/>
      <c r="I667" s="36"/>
      <c r="J667" s="15"/>
      <c r="K667" s="15"/>
      <c r="L667" s="36"/>
      <c r="M667" s="15"/>
      <c r="N667" s="36"/>
      <c r="O667" s="15"/>
      <c r="P667" s="15"/>
      <c r="Q667" s="12"/>
    </row>
    <row r="668" spans="1:31" ht="23.25" customHeight="1">
      <c r="A668" s="13" t="s">
        <v>1869</v>
      </c>
      <c r="B668" s="13" t="s">
        <v>1623</v>
      </c>
      <c r="C668" s="1" t="s">
        <v>1870</v>
      </c>
      <c r="D668" s="346" t="s">
        <v>1868</v>
      </c>
      <c r="E668" s="348"/>
      <c r="F668" s="19"/>
      <c r="G668" s="15"/>
      <c r="H668" s="15"/>
      <c r="I668" s="36"/>
      <c r="J668" s="15"/>
      <c r="K668" s="15"/>
      <c r="L668" s="36"/>
      <c r="M668" s="15"/>
      <c r="N668" s="36"/>
      <c r="O668" s="15"/>
      <c r="P668" s="15"/>
      <c r="Q668" s="12"/>
    </row>
    <row r="669" spans="1:31" ht="23.25" customHeight="1">
      <c r="A669" s="13" t="s">
        <v>761</v>
      </c>
      <c r="B669" s="13" t="s">
        <v>1411</v>
      </c>
      <c r="C669" s="1" t="s">
        <v>322</v>
      </c>
      <c r="D669" s="12" t="s">
        <v>303</v>
      </c>
      <c r="E669" s="12" t="s">
        <v>323</v>
      </c>
      <c r="F669" s="19" t="s">
        <v>139</v>
      </c>
      <c r="G669" s="15">
        <v>1</v>
      </c>
      <c r="H669" s="15">
        <f>합산자재!H72</f>
        <v>3416</v>
      </c>
      <c r="I669" s="36">
        <f>IF(G669*H669&lt;&gt;0, TRUNC(G669*H669, 1), "")</f>
        <v>3416</v>
      </c>
      <c r="J669" s="15">
        <v>1</v>
      </c>
      <c r="K669" s="15">
        <f>합산자재!I72</f>
        <v>0</v>
      </c>
      <c r="L669" s="36" t="str">
        <f>IF(G669*K669&lt;&gt;0, TRUNC(G669*K669, 1), "")</f>
        <v/>
      </c>
      <c r="M669" s="15">
        <f>합산자재!J72</f>
        <v>0</v>
      </c>
      <c r="N669" s="36" t="str">
        <f>IF(G669*M669&lt;&gt;0, TRUNC(G669*M669, 1), "")</f>
        <v/>
      </c>
      <c r="O669" s="15">
        <f t="shared" ref="O669:O674" si="184">IF((H669+K669+M669)=0, "", (H669+K669+M669))</f>
        <v>3416</v>
      </c>
      <c r="P669" s="15">
        <f t="shared" ref="P669:P674" si="185">IF(SUM(I669,L669,N669)&lt;&gt;0,SUM(I669,L669,N669),"")</f>
        <v>3416</v>
      </c>
      <c r="Q669" s="12"/>
      <c r="AC669" s="2">
        <f>G669*H669</f>
        <v>3416</v>
      </c>
    </row>
    <row r="670" spans="1:31" ht="23.25" customHeight="1">
      <c r="A670" s="13" t="s">
        <v>761</v>
      </c>
      <c r="B670" s="13" t="s">
        <v>1411</v>
      </c>
      <c r="C670" s="1" t="s">
        <v>322</v>
      </c>
      <c r="D670" s="12" t="s">
        <v>303</v>
      </c>
      <c r="E670" s="12" t="s">
        <v>323</v>
      </c>
      <c r="F670" s="19" t="s">
        <v>139</v>
      </c>
      <c r="G670" s="15">
        <v>0.05</v>
      </c>
      <c r="H670" s="15">
        <f>합산자재!H72</f>
        <v>3416</v>
      </c>
      <c r="I670" s="36">
        <f>IF(G670*H670&lt;&gt;0, TRUNC(G670*H670, 1), "")</f>
        <v>170.8</v>
      </c>
      <c r="J670" s="15">
        <v>0.05</v>
      </c>
      <c r="K670" s="15">
        <f>합산자재!I72</f>
        <v>0</v>
      </c>
      <c r="L670" s="36" t="str">
        <f>IF(G670*K670&lt;&gt;0, TRUNC(G670*K670, 1), "")</f>
        <v/>
      </c>
      <c r="M670" s="15">
        <f>합산자재!J72</f>
        <v>0</v>
      </c>
      <c r="N670" s="36" t="str">
        <f>IF(G670*M670&lt;&gt;0, TRUNC(G670*M670, 1), "")</f>
        <v/>
      </c>
      <c r="O670" s="15">
        <f t="shared" si="184"/>
        <v>3416</v>
      </c>
      <c r="P670" s="15">
        <f t="shared" si="185"/>
        <v>170.8</v>
      </c>
      <c r="Q670" s="12"/>
    </row>
    <row r="671" spans="1:31" ht="23.25" customHeight="1">
      <c r="A671" s="13" t="s">
        <v>1605</v>
      </c>
      <c r="B671" s="13" t="s">
        <v>1411</v>
      </c>
      <c r="C671" s="1" t="s">
        <v>1606</v>
      </c>
      <c r="D671" s="12" t="s">
        <v>1607</v>
      </c>
      <c r="E671" s="12" t="s">
        <v>1608</v>
      </c>
      <c r="F671" s="19" t="s">
        <v>567</v>
      </c>
      <c r="G671" s="15">
        <v>1</v>
      </c>
      <c r="H671" s="15">
        <f>IF(TRUNC((AD671+AC671)/$AD$3,1)*$AD$3-AD671 &lt;0, AC671, TRUNC((AD671+AC671)/$AD$3,1)*$AD$3-AD671)</f>
        <v>68.300000000000182</v>
      </c>
      <c r="I671" s="36">
        <f>H671</f>
        <v>68.300000000000182</v>
      </c>
      <c r="J671" s="15">
        <v>1</v>
      </c>
      <c r="K671" s="15"/>
      <c r="L671" s="36" t="str">
        <f>IF(G671*K671&lt;&gt;0, TRUNC(G671*K671, 1), "")</f>
        <v/>
      </c>
      <c r="M671" s="15"/>
      <c r="N671" s="36" t="str">
        <f>IF(G671*M671&lt;&gt;0, TRUNC(G671*M671, 1), "")</f>
        <v/>
      </c>
      <c r="O671" s="15">
        <f t="shared" si="184"/>
        <v>68.300000000000182</v>
      </c>
      <c r="P671" s="15">
        <f t="shared" si="185"/>
        <v>68.300000000000182</v>
      </c>
      <c r="Q671" s="12"/>
      <c r="AC671" s="2">
        <f>TRUNC(TRUNC(SUM(AC668:AC670))*옵션!$B$33/100,1)</f>
        <v>68.3</v>
      </c>
      <c r="AD671" s="2">
        <f>TRUNC(SUM(I668:I670))+TRUNC(SUM(N668:N670))</f>
        <v>3586</v>
      </c>
    </row>
    <row r="672" spans="1:31" ht="23.25" customHeight="1">
      <c r="A672" s="13" t="s">
        <v>906</v>
      </c>
      <c r="B672" s="13" t="s">
        <v>1411</v>
      </c>
      <c r="C672" s="1" t="s">
        <v>673</v>
      </c>
      <c r="D672" s="12" t="s">
        <v>671</v>
      </c>
      <c r="E672" s="12" t="s">
        <v>674</v>
      </c>
      <c r="F672" s="19" t="s">
        <v>610</v>
      </c>
      <c r="G672" s="15">
        <f>일위노임!G301</f>
        <v>2.9000000000000001E-2</v>
      </c>
      <c r="H672" s="15">
        <f>합산자재!H211</f>
        <v>0</v>
      </c>
      <c r="I672" s="36" t="str">
        <f>IF(G672*H672&lt;&gt;0, TRUNC(G672*H672, 1), "")</f>
        <v/>
      </c>
      <c r="J672" s="15">
        <v>2.9000000000000001E-2</v>
      </c>
      <c r="K672" s="15">
        <f>합산자재!I211</f>
        <v>304156</v>
      </c>
      <c r="L672" s="36">
        <f>IF(G672*K672&lt;&gt;0, TRUNC(G672*K672, 1), "")</f>
        <v>8820.5</v>
      </c>
      <c r="M672" s="15">
        <f>합산자재!J211</f>
        <v>0</v>
      </c>
      <c r="N672" s="36" t="str">
        <f>IF(G672*M672&lt;&gt;0, TRUNC(G672*M672, 1), "")</f>
        <v/>
      </c>
      <c r="O672" s="15">
        <f t="shared" si="184"/>
        <v>304156</v>
      </c>
      <c r="P672" s="15">
        <f t="shared" si="185"/>
        <v>8820.5</v>
      </c>
      <c r="Q672" s="12"/>
      <c r="AE672" s="2">
        <f>L672</f>
        <v>8820.5</v>
      </c>
    </row>
    <row r="673" spans="1:31" ht="23.25" customHeight="1">
      <c r="A673" s="13" t="s">
        <v>1601</v>
      </c>
      <c r="B673" s="13" t="s">
        <v>1411</v>
      </c>
      <c r="C673" s="1" t="s">
        <v>1602</v>
      </c>
      <c r="D673" s="12" t="s">
        <v>1603</v>
      </c>
      <c r="E673" s="12" t="s">
        <v>1604</v>
      </c>
      <c r="F673" s="19" t="s">
        <v>567</v>
      </c>
      <c r="G673" s="15">
        <v>1</v>
      </c>
      <c r="H673" s="15">
        <f>IF(TRUNC((AD674+AC674)/$AE$3,1)*$AE$3-AD674 &lt;0, AC674, TRUNC((AD674+AC674)/$AE$3,1)*$AE$3-AD674)</f>
        <v>264.60000000000036</v>
      </c>
      <c r="I673" s="36">
        <f>H673</f>
        <v>264.60000000000036</v>
      </c>
      <c r="J673" s="15">
        <v>1</v>
      </c>
      <c r="K673" s="15"/>
      <c r="L673" s="36" t="str">
        <f>IF(G673*K673&lt;&gt;0, TRUNC(G673*K673, 1), "")</f>
        <v/>
      </c>
      <c r="M673" s="15"/>
      <c r="N673" s="36" t="str">
        <f>IF(G673*M673&lt;&gt;0, TRUNC(G673*M673, 1), "")</f>
        <v/>
      </c>
      <c r="O673" s="15">
        <f t="shared" si="184"/>
        <v>264.60000000000036</v>
      </c>
      <c r="P673" s="15">
        <f t="shared" si="185"/>
        <v>264.60000000000036</v>
      </c>
      <c r="Q673" s="12"/>
    </row>
    <row r="674" spans="1:31" ht="23.25" customHeight="1">
      <c r="B674" s="13" t="s">
        <v>1597</v>
      </c>
      <c r="D674" s="12" t="s">
        <v>1598</v>
      </c>
      <c r="E674" s="12"/>
      <c r="F674" s="19"/>
      <c r="G674" s="15"/>
      <c r="H674" s="15"/>
      <c r="I674" s="36">
        <f>TRUNC(SUM(I668:I673))</f>
        <v>3919</v>
      </c>
      <c r="J674" s="15"/>
      <c r="K674" s="15"/>
      <c r="L674" s="36">
        <f>TRUNC(SUM(L668:L673))</f>
        <v>8820</v>
      </c>
      <c r="M674" s="15"/>
      <c r="N674" s="36">
        <f>TRUNC(SUM(N668:N673))</f>
        <v>0</v>
      </c>
      <c r="O674" s="15" t="str">
        <f t="shared" si="184"/>
        <v/>
      </c>
      <c r="P674" s="15">
        <f t="shared" si="185"/>
        <v>12739</v>
      </c>
      <c r="Q674" s="12"/>
      <c r="AC674" s="2">
        <f>TRUNC(AE674*옵션!$B$36/100,1)</f>
        <v>264.60000000000002</v>
      </c>
      <c r="AD674" s="2">
        <f>TRUNC(SUM(L668:L672))</f>
        <v>8820</v>
      </c>
      <c r="AE674" s="2">
        <f>TRUNC(SUM(AE668:AE673))</f>
        <v>8820</v>
      </c>
    </row>
    <row r="675" spans="1:31" ht="23.25" customHeight="1">
      <c r="D675" s="12"/>
      <c r="E675" s="12"/>
      <c r="F675" s="19"/>
      <c r="G675" s="15"/>
      <c r="H675" s="15"/>
      <c r="I675" s="36"/>
      <c r="J675" s="15"/>
      <c r="K675" s="15"/>
      <c r="L675" s="36"/>
      <c r="M675" s="15"/>
      <c r="N675" s="36"/>
      <c r="O675" s="15"/>
      <c r="P675" s="15"/>
      <c r="Q675" s="12"/>
    </row>
    <row r="676" spans="1:31" ht="23.25" customHeight="1">
      <c r="A676" s="13" t="s">
        <v>1872</v>
      </c>
      <c r="B676" s="13" t="s">
        <v>1623</v>
      </c>
      <c r="C676" s="1" t="s">
        <v>1873</v>
      </c>
      <c r="D676" s="346" t="s">
        <v>1871</v>
      </c>
      <c r="E676" s="348"/>
      <c r="F676" s="19"/>
      <c r="G676" s="15"/>
      <c r="H676" s="15"/>
      <c r="I676" s="36"/>
      <c r="J676" s="15"/>
      <c r="K676" s="15"/>
      <c r="L676" s="36"/>
      <c r="M676" s="15"/>
      <c r="N676" s="36"/>
      <c r="O676" s="15"/>
      <c r="P676" s="15"/>
      <c r="Q676" s="12"/>
    </row>
    <row r="677" spans="1:31" ht="23.25" customHeight="1">
      <c r="A677" s="13" t="s">
        <v>762</v>
      </c>
      <c r="B677" s="13" t="s">
        <v>1414</v>
      </c>
      <c r="C677" s="1" t="s">
        <v>324</v>
      </c>
      <c r="D677" s="12" t="s">
        <v>303</v>
      </c>
      <c r="E677" s="12" t="s">
        <v>325</v>
      </c>
      <c r="F677" s="19" t="s">
        <v>139</v>
      </c>
      <c r="G677" s="15">
        <v>1</v>
      </c>
      <c r="H677" s="15">
        <f>합산자재!H73</f>
        <v>4878</v>
      </c>
      <c r="I677" s="36">
        <f>IF(G677*H677&lt;&gt;0, TRUNC(G677*H677, 1), "")</f>
        <v>4878</v>
      </c>
      <c r="J677" s="15">
        <v>1</v>
      </c>
      <c r="K677" s="15">
        <f>합산자재!I73</f>
        <v>0</v>
      </c>
      <c r="L677" s="36" t="str">
        <f>IF(G677*K677&lt;&gt;0, TRUNC(G677*K677, 1), "")</f>
        <v/>
      </c>
      <c r="M677" s="15">
        <f>합산자재!J73</f>
        <v>0</v>
      </c>
      <c r="N677" s="36" t="str">
        <f>IF(G677*M677&lt;&gt;0, TRUNC(G677*M677, 1), "")</f>
        <v/>
      </c>
      <c r="O677" s="15">
        <f t="shared" ref="O677:O682" si="186">IF((H677+K677+M677)=0, "", (H677+K677+M677))</f>
        <v>4878</v>
      </c>
      <c r="P677" s="15">
        <f t="shared" ref="P677:P682" si="187">IF(SUM(I677,L677,N677)&lt;&gt;0,SUM(I677,L677,N677),"")</f>
        <v>4878</v>
      </c>
      <c r="Q677" s="12"/>
      <c r="AC677" s="2">
        <f>G677*H677</f>
        <v>4878</v>
      </c>
    </row>
    <row r="678" spans="1:31" ht="23.25" customHeight="1">
      <c r="A678" s="13" t="s">
        <v>762</v>
      </c>
      <c r="B678" s="13" t="s">
        <v>1414</v>
      </c>
      <c r="C678" s="1" t="s">
        <v>324</v>
      </c>
      <c r="D678" s="12" t="s">
        <v>303</v>
      </c>
      <c r="E678" s="12" t="s">
        <v>325</v>
      </c>
      <c r="F678" s="19" t="s">
        <v>139</v>
      </c>
      <c r="G678" s="15">
        <v>0.05</v>
      </c>
      <c r="H678" s="15">
        <f>합산자재!H73</f>
        <v>4878</v>
      </c>
      <c r="I678" s="36">
        <f>IF(G678*H678&lt;&gt;0, TRUNC(G678*H678, 1), "")</f>
        <v>243.9</v>
      </c>
      <c r="J678" s="15">
        <v>0.05</v>
      </c>
      <c r="K678" s="15">
        <f>합산자재!I73</f>
        <v>0</v>
      </c>
      <c r="L678" s="36" t="str">
        <f>IF(G678*K678&lt;&gt;0, TRUNC(G678*K678, 1), "")</f>
        <v/>
      </c>
      <c r="M678" s="15">
        <f>합산자재!J73</f>
        <v>0</v>
      </c>
      <c r="N678" s="36" t="str">
        <f>IF(G678*M678&lt;&gt;0, TRUNC(G678*M678, 1), "")</f>
        <v/>
      </c>
      <c r="O678" s="15">
        <f t="shared" si="186"/>
        <v>4878</v>
      </c>
      <c r="P678" s="15">
        <f t="shared" si="187"/>
        <v>243.9</v>
      </c>
      <c r="Q678" s="12"/>
    </row>
    <row r="679" spans="1:31" ht="23.25" customHeight="1">
      <c r="A679" s="13" t="s">
        <v>1605</v>
      </c>
      <c r="B679" s="13" t="s">
        <v>1414</v>
      </c>
      <c r="C679" s="1" t="s">
        <v>1606</v>
      </c>
      <c r="D679" s="12" t="s">
        <v>1607</v>
      </c>
      <c r="E679" s="12" t="s">
        <v>1608</v>
      </c>
      <c r="F679" s="19" t="s">
        <v>567</v>
      </c>
      <c r="G679" s="15">
        <v>1</v>
      </c>
      <c r="H679" s="15">
        <f>IF(TRUNC((AD679+AC679)/$AD$3,1)*$AD$3-AD679 &lt;0, AC679, TRUNC((AD679+AC679)/$AD$3,1)*$AD$3-AD679)</f>
        <v>97.5</v>
      </c>
      <c r="I679" s="36">
        <f>H679</f>
        <v>97.5</v>
      </c>
      <c r="J679" s="15">
        <v>1</v>
      </c>
      <c r="K679" s="15"/>
      <c r="L679" s="36" t="str">
        <f>IF(G679*K679&lt;&gt;0, TRUNC(G679*K679, 1), "")</f>
        <v/>
      </c>
      <c r="M679" s="15"/>
      <c r="N679" s="36" t="str">
        <f>IF(G679*M679&lt;&gt;0, TRUNC(G679*M679, 1), "")</f>
        <v/>
      </c>
      <c r="O679" s="15">
        <f t="shared" si="186"/>
        <v>97.5</v>
      </c>
      <c r="P679" s="15">
        <f t="shared" si="187"/>
        <v>97.5</v>
      </c>
      <c r="Q679" s="12"/>
      <c r="AC679" s="2">
        <f>TRUNC(TRUNC(SUM(AC676:AC678))*옵션!$B$33/100,1)</f>
        <v>97.5</v>
      </c>
      <c r="AD679" s="2">
        <f>TRUNC(SUM(I676:I678))+TRUNC(SUM(N676:N678))</f>
        <v>5121</v>
      </c>
    </row>
    <row r="680" spans="1:31" ht="23.25" customHeight="1">
      <c r="A680" s="13" t="s">
        <v>906</v>
      </c>
      <c r="B680" s="13" t="s">
        <v>1414</v>
      </c>
      <c r="C680" s="1" t="s">
        <v>673</v>
      </c>
      <c r="D680" s="12" t="s">
        <v>671</v>
      </c>
      <c r="E680" s="12" t="s">
        <v>674</v>
      </c>
      <c r="F680" s="19" t="s">
        <v>610</v>
      </c>
      <c r="G680" s="15">
        <f>일위노임!G304</f>
        <v>3.4000000000000002E-2</v>
      </c>
      <c r="H680" s="15">
        <f>합산자재!H211</f>
        <v>0</v>
      </c>
      <c r="I680" s="36" t="str">
        <f>IF(G680*H680&lt;&gt;0, TRUNC(G680*H680, 1), "")</f>
        <v/>
      </c>
      <c r="J680" s="15">
        <v>3.4000000000000002E-2</v>
      </c>
      <c r="K680" s="15">
        <f>합산자재!I211</f>
        <v>304156</v>
      </c>
      <c r="L680" s="36">
        <f>IF(G680*K680&lt;&gt;0, TRUNC(G680*K680, 1), "")</f>
        <v>10341.299999999999</v>
      </c>
      <c r="M680" s="15">
        <f>합산자재!J211</f>
        <v>0</v>
      </c>
      <c r="N680" s="36" t="str">
        <f>IF(G680*M680&lt;&gt;0, TRUNC(G680*M680, 1), "")</f>
        <v/>
      </c>
      <c r="O680" s="15">
        <f t="shared" si="186"/>
        <v>304156</v>
      </c>
      <c r="P680" s="15">
        <f t="shared" si="187"/>
        <v>10341.299999999999</v>
      </c>
      <c r="Q680" s="12"/>
      <c r="AE680" s="2">
        <f>L680</f>
        <v>10341.299999999999</v>
      </c>
    </row>
    <row r="681" spans="1:31" ht="23.25" customHeight="1">
      <c r="A681" s="13" t="s">
        <v>1601</v>
      </c>
      <c r="B681" s="13" t="s">
        <v>1414</v>
      </c>
      <c r="C681" s="1" t="s">
        <v>1602</v>
      </c>
      <c r="D681" s="12" t="s">
        <v>1603</v>
      </c>
      <c r="E681" s="12" t="s">
        <v>1604</v>
      </c>
      <c r="F681" s="19" t="s">
        <v>567</v>
      </c>
      <c r="G681" s="15">
        <v>1</v>
      </c>
      <c r="H681" s="15">
        <f>IF(TRUNC((AD682+AC682)/$AE$3,1)*$AE$3-AD682 &lt;0, AC682, TRUNC((AD682+AC682)/$AE$3,1)*$AE$3-AD682)</f>
        <v>310.20000000000073</v>
      </c>
      <c r="I681" s="36">
        <f>H681</f>
        <v>310.20000000000073</v>
      </c>
      <c r="J681" s="15">
        <v>1</v>
      </c>
      <c r="K681" s="15"/>
      <c r="L681" s="36" t="str">
        <f>IF(G681*K681&lt;&gt;0, TRUNC(G681*K681, 1), "")</f>
        <v/>
      </c>
      <c r="M681" s="15"/>
      <c r="N681" s="36" t="str">
        <f>IF(G681*M681&lt;&gt;0, TRUNC(G681*M681, 1), "")</f>
        <v/>
      </c>
      <c r="O681" s="15">
        <f t="shared" si="186"/>
        <v>310.20000000000073</v>
      </c>
      <c r="P681" s="15">
        <f t="shared" si="187"/>
        <v>310.20000000000073</v>
      </c>
      <c r="Q681" s="12"/>
    </row>
    <row r="682" spans="1:31" ht="23.25" customHeight="1">
      <c r="B682" s="13" t="s">
        <v>1597</v>
      </c>
      <c r="D682" s="12" t="s">
        <v>1598</v>
      </c>
      <c r="E682" s="12"/>
      <c r="F682" s="19"/>
      <c r="G682" s="15"/>
      <c r="H682" s="15"/>
      <c r="I682" s="36">
        <f>TRUNC(SUM(I676:I681))</f>
        <v>5529</v>
      </c>
      <c r="J682" s="15"/>
      <c r="K682" s="15"/>
      <c r="L682" s="36">
        <f>TRUNC(SUM(L676:L681))</f>
        <v>10341</v>
      </c>
      <c r="M682" s="15"/>
      <c r="N682" s="36">
        <f>TRUNC(SUM(N676:N681))</f>
        <v>0</v>
      </c>
      <c r="O682" s="15" t="str">
        <f t="shared" si="186"/>
        <v/>
      </c>
      <c r="P682" s="15">
        <f t="shared" si="187"/>
        <v>15870</v>
      </c>
      <c r="Q682" s="12"/>
      <c r="AC682" s="2">
        <f>TRUNC(AE682*옵션!$B$36/100,1)</f>
        <v>310.2</v>
      </c>
      <c r="AD682" s="2">
        <f>TRUNC(SUM(L676:L680))</f>
        <v>10341</v>
      </c>
      <c r="AE682" s="2">
        <f>TRUNC(SUM(AE676:AE681))</f>
        <v>10341</v>
      </c>
    </row>
    <row r="683" spans="1:31" ht="23.25" customHeight="1">
      <c r="D683" s="12"/>
      <c r="E683" s="12"/>
      <c r="F683" s="19"/>
      <c r="G683" s="15"/>
      <c r="H683" s="15"/>
      <c r="I683" s="36"/>
      <c r="J683" s="15"/>
      <c r="K683" s="15"/>
      <c r="L683" s="36"/>
      <c r="M683" s="15"/>
      <c r="N683" s="36"/>
      <c r="O683" s="15"/>
      <c r="P683" s="15"/>
      <c r="Q683" s="12"/>
    </row>
    <row r="684" spans="1:31" ht="23.25" customHeight="1">
      <c r="A684" s="13" t="s">
        <v>1875</v>
      </c>
      <c r="B684" s="13" t="s">
        <v>1623</v>
      </c>
      <c r="C684" s="1" t="s">
        <v>1876</v>
      </c>
      <c r="D684" s="346" t="s">
        <v>1874</v>
      </c>
      <c r="E684" s="348"/>
      <c r="F684" s="19"/>
      <c r="G684" s="15"/>
      <c r="H684" s="15"/>
      <c r="I684" s="36"/>
      <c r="J684" s="15"/>
      <c r="K684" s="15"/>
      <c r="L684" s="36"/>
      <c r="M684" s="15"/>
      <c r="N684" s="36"/>
      <c r="O684" s="15"/>
      <c r="P684" s="15"/>
      <c r="Q684" s="12"/>
    </row>
    <row r="685" spans="1:31" ht="23.25" customHeight="1">
      <c r="A685" s="13" t="s">
        <v>763</v>
      </c>
      <c r="B685" s="13" t="s">
        <v>1417</v>
      </c>
      <c r="C685" s="1" t="s">
        <v>326</v>
      </c>
      <c r="D685" s="12" t="s">
        <v>303</v>
      </c>
      <c r="E685" s="12" t="s">
        <v>327</v>
      </c>
      <c r="F685" s="19" t="s">
        <v>139</v>
      </c>
      <c r="G685" s="15">
        <v>1</v>
      </c>
      <c r="H685" s="15">
        <f>합산자재!H74</f>
        <v>7740</v>
      </c>
      <c r="I685" s="36">
        <f>IF(G685*H685&lt;&gt;0, TRUNC(G685*H685, 1), "")</f>
        <v>7740</v>
      </c>
      <c r="J685" s="15">
        <v>1</v>
      </c>
      <c r="K685" s="15">
        <f>합산자재!I74</f>
        <v>0</v>
      </c>
      <c r="L685" s="36" t="str">
        <f>IF(G685*K685&lt;&gt;0, TRUNC(G685*K685, 1), "")</f>
        <v/>
      </c>
      <c r="M685" s="15">
        <f>합산자재!J74</f>
        <v>0</v>
      </c>
      <c r="N685" s="36" t="str">
        <f>IF(G685*M685&lt;&gt;0, TRUNC(G685*M685, 1), "")</f>
        <v/>
      </c>
      <c r="O685" s="15">
        <f t="shared" ref="O685:O690" si="188">IF((H685+K685+M685)=0, "", (H685+K685+M685))</f>
        <v>7740</v>
      </c>
      <c r="P685" s="15">
        <f t="shared" ref="P685:P690" si="189">IF(SUM(I685,L685,N685)&lt;&gt;0,SUM(I685,L685,N685),"")</f>
        <v>7740</v>
      </c>
      <c r="Q685" s="12"/>
      <c r="AC685" s="2">
        <f>G685*H685</f>
        <v>7740</v>
      </c>
    </row>
    <row r="686" spans="1:31" ht="23.25" customHeight="1">
      <c r="A686" s="13" t="s">
        <v>763</v>
      </c>
      <c r="B686" s="13" t="s">
        <v>1417</v>
      </c>
      <c r="C686" s="1" t="s">
        <v>326</v>
      </c>
      <c r="D686" s="12" t="s">
        <v>303</v>
      </c>
      <c r="E686" s="12" t="s">
        <v>327</v>
      </c>
      <c r="F686" s="19" t="s">
        <v>139</v>
      </c>
      <c r="G686" s="15">
        <v>0.05</v>
      </c>
      <c r="H686" s="15">
        <f>합산자재!H74</f>
        <v>7740</v>
      </c>
      <c r="I686" s="36">
        <f>IF(G686*H686&lt;&gt;0, TRUNC(G686*H686, 1), "")</f>
        <v>387</v>
      </c>
      <c r="J686" s="15">
        <v>0.05</v>
      </c>
      <c r="K686" s="15">
        <f>합산자재!I74</f>
        <v>0</v>
      </c>
      <c r="L686" s="36" t="str">
        <f>IF(G686*K686&lt;&gt;0, TRUNC(G686*K686, 1), "")</f>
        <v/>
      </c>
      <c r="M686" s="15">
        <f>합산자재!J74</f>
        <v>0</v>
      </c>
      <c r="N686" s="36" t="str">
        <f>IF(G686*M686&lt;&gt;0, TRUNC(G686*M686, 1), "")</f>
        <v/>
      </c>
      <c r="O686" s="15">
        <f t="shared" si="188"/>
        <v>7740</v>
      </c>
      <c r="P686" s="15">
        <f t="shared" si="189"/>
        <v>387</v>
      </c>
      <c r="Q686" s="12"/>
    </row>
    <row r="687" spans="1:31" ht="23.25" customHeight="1">
      <c r="A687" s="13" t="s">
        <v>1605</v>
      </c>
      <c r="B687" s="13" t="s">
        <v>1417</v>
      </c>
      <c r="C687" s="1" t="s">
        <v>1606</v>
      </c>
      <c r="D687" s="12" t="s">
        <v>1607</v>
      </c>
      <c r="E687" s="12" t="s">
        <v>1608</v>
      </c>
      <c r="F687" s="19" t="s">
        <v>567</v>
      </c>
      <c r="G687" s="15">
        <v>1</v>
      </c>
      <c r="H687" s="15">
        <f>IF(TRUNC((AD687+AC687)/$AD$3,1)*$AD$3-AD687 &lt;0, AC687, TRUNC((AD687+AC687)/$AD$3,1)*$AD$3-AD687)</f>
        <v>154.79999999999927</v>
      </c>
      <c r="I687" s="36">
        <f>H687</f>
        <v>154.79999999999927</v>
      </c>
      <c r="J687" s="15">
        <v>1</v>
      </c>
      <c r="K687" s="15"/>
      <c r="L687" s="36" t="str">
        <f>IF(G687*K687&lt;&gt;0, TRUNC(G687*K687, 1), "")</f>
        <v/>
      </c>
      <c r="M687" s="15"/>
      <c r="N687" s="36" t="str">
        <f>IF(G687*M687&lt;&gt;0, TRUNC(G687*M687, 1), "")</f>
        <v/>
      </c>
      <c r="O687" s="15">
        <f t="shared" si="188"/>
        <v>154.79999999999927</v>
      </c>
      <c r="P687" s="15">
        <f t="shared" si="189"/>
        <v>154.79999999999927</v>
      </c>
      <c r="Q687" s="12"/>
      <c r="AC687" s="2">
        <f>TRUNC(TRUNC(SUM(AC684:AC686))*옵션!$B$33/100,1)</f>
        <v>154.80000000000001</v>
      </c>
      <c r="AD687" s="2">
        <f>TRUNC(SUM(I684:I686))+TRUNC(SUM(N684:N686))</f>
        <v>8127</v>
      </c>
    </row>
    <row r="688" spans="1:31" ht="23.25" customHeight="1">
      <c r="A688" s="13" t="s">
        <v>906</v>
      </c>
      <c r="B688" s="13" t="s">
        <v>1417</v>
      </c>
      <c r="C688" s="1" t="s">
        <v>673</v>
      </c>
      <c r="D688" s="12" t="s">
        <v>671</v>
      </c>
      <c r="E688" s="12" t="s">
        <v>674</v>
      </c>
      <c r="F688" s="19" t="s">
        <v>610</v>
      </c>
      <c r="G688" s="15">
        <f>일위노임!G307</f>
        <v>4.9000000000000002E-2</v>
      </c>
      <c r="H688" s="15">
        <f>합산자재!H211</f>
        <v>0</v>
      </c>
      <c r="I688" s="36" t="str">
        <f>IF(G688*H688&lt;&gt;0, TRUNC(G688*H688, 1), "")</f>
        <v/>
      </c>
      <c r="J688" s="15">
        <v>4.9000000000000002E-2</v>
      </c>
      <c r="K688" s="15">
        <f>합산자재!I211</f>
        <v>304156</v>
      </c>
      <c r="L688" s="36">
        <f>IF(G688*K688&lt;&gt;0, TRUNC(G688*K688, 1), "")</f>
        <v>14903.6</v>
      </c>
      <c r="M688" s="15">
        <f>합산자재!J211</f>
        <v>0</v>
      </c>
      <c r="N688" s="36" t="str">
        <f>IF(G688*M688&lt;&gt;0, TRUNC(G688*M688, 1), "")</f>
        <v/>
      </c>
      <c r="O688" s="15">
        <f t="shared" si="188"/>
        <v>304156</v>
      </c>
      <c r="P688" s="15">
        <f t="shared" si="189"/>
        <v>14903.6</v>
      </c>
      <c r="Q688" s="12"/>
      <c r="AE688" s="2">
        <f>L688</f>
        <v>14903.6</v>
      </c>
    </row>
    <row r="689" spans="1:31" ht="23.25" customHeight="1">
      <c r="A689" s="13" t="s">
        <v>1601</v>
      </c>
      <c r="B689" s="13" t="s">
        <v>1417</v>
      </c>
      <c r="C689" s="1" t="s">
        <v>1602</v>
      </c>
      <c r="D689" s="12" t="s">
        <v>1603</v>
      </c>
      <c r="E689" s="12" t="s">
        <v>1604</v>
      </c>
      <c r="F689" s="19" t="s">
        <v>567</v>
      </c>
      <c r="G689" s="15">
        <v>1</v>
      </c>
      <c r="H689" s="15">
        <f>IF(TRUNC((AD690+AC690)/$AE$3,1)*$AE$3-AD690 &lt;0, AC690, TRUNC((AD690+AC690)/$AE$3,1)*$AE$3-AD690)</f>
        <v>447</v>
      </c>
      <c r="I689" s="36">
        <f>H689</f>
        <v>447</v>
      </c>
      <c r="J689" s="15">
        <v>1</v>
      </c>
      <c r="K689" s="15"/>
      <c r="L689" s="36" t="str">
        <f>IF(G689*K689&lt;&gt;0, TRUNC(G689*K689, 1), "")</f>
        <v/>
      </c>
      <c r="M689" s="15"/>
      <c r="N689" s="36" t="str">
        <f>IF(G689*M689&lt;&gt;0, TRUNC(G689*M689, 1), "")</f>
        <v/>
      </c>
      <c r="O689" s="15">
        <f t="shared" si="188"/>
        <v>447</v>
      </c>
      <c r="P689" s="15">
        <f t="shared" si="189"/>
        <v>447</v>
      </c>
      <c r="Q689" s="12"/>
    </row>
    <row r="690" spans="1:31" ht="23.25" customHeight="1">
      <c r="B690" s="13" t="s">
        <v>1597</v>
      </c>
      <c r="D690" s="12" t="s">
        <v>1598</v>
      </c>
      <c r="E690" s="12"/>
      <c r="F690" s="19"/>
      <c r="G690" s="15"/>
      <c r="H690" s="15"/>
      <c r="I690" s="36">
        <f>TRUNC(SUM(I684:I689))</f>
        <v>8728</v>
      </c>
      <c r="J690" s="15"/>
      <c r="K690" s="15"/>
      <c r="L690" s="36">
        <f>TRUNC(SUM(L684:L689))</f>
        <v>14903</v>
      </c>
      <c r="M690" s="15"/>
      <c r="N690" s="36">
        <f>TRUNC(SUM(N684:N689))</f>
        <v>0</v>
      </c>
      <c r="O690" s="15" t="str">
        <f t="shared" si="188"/>
        <v/>
      </c>
      <c r="P690" s="15">
        <f t="shared" si="189"/>
        <v>23631</v>
      </c>
      <c r="Q690" s="12"/>
      <c r="AC690" s="2">
        <f>TRUNC(AE690*옵션!$B$36/100,1)</f>
        <v>447</v>
      </c>
      <c r="AD690" s="2">
        <f>TRUNC(SUM(L684:L688))</f>
        <v>14903</v>
      </c>
      <c r="AE690" s="2">
        <f>TRUNC(SUM(AE684:AE689))</f>
        <v>14903</v>
      </c>
    </row>
    <row r="691" spans="1:31" ht="23.25" customHeight="1">
      <c r="D691" s="12"/>
      <c r="E691" s="12"/>
      <c r="F691" s="19"/>
      <c r="G691" s="15"/>
      <c r="H691" s="15"/>
      <c r="I691" s="36"/>
      <c r="J691" s="15"/>
      <c r="K691" s="15"/>
      <c r="L691" s="36"/>
      <c r="M691" s="15"/>
      <c r="N691" s="36"/>
      <c r="O691" s="15"/>
      <c r="P691" s="15"/>
      <c r="Q691" s="12"/>
    </row>
    <row r="692" spans="1:31" ht="23.25" customHeight="1">
      <c r="A692" s="13" t="s">
        <v>1878</v>
      </c>
      <c r="B692" s="13" t="s">
        <v>1623</v>
      </c>
      <c r="C692" s="1" t="s">
        <v>1879</v>
      </c>
      <c r="D692" s="346" t="s">
        <v>1877</v>
      </c>
      <c r="E692" s="348"/>
      <c r="F692" s="19"/>
      <c r="G692" s="15"/>
      <c r="H692" s="15"/>
      <c r="I692" s="36"/>
      <c r="J692" s="15"/>
      <c r="K692" s="15"/>
      <c r="L692" s="36"/>
      <c r="M692" s="15"/>
      <c r="N692" s="36"/>
      <c r="O692" s="15"/>
      <c r="P692" s="15"/>
      <c r="Q692" s="12"/>
    </row>
    <row r="693" spans="1:31" ht="23.25" customHeight="1">
      <c r="A693" s="13" t="s">
        <v>764</v>
      </c>
      <c r="B693" s="13" t="s">
        <v>1420</v>
      </c>
      <c r="C693" s="1" t="s">
        <v>328</v>
      </c>
      <c r="D693" s="12" t="s">
        <v>303</v>
      </c>
      <c r="E693" s="12" t="s">
        <v>329</v>
      </c>
      <c r="F693" s="19" t="s">
        <v>139</v>
      </c>
      <c r="G693" s="15">
        <v>1</v>
      </c>
      <c r="H693" s="15">
        <f>합산자재!H75</f>
        <v>12452</v>
      </c>
      <c r="I693" s="36">
        <f>IF(G693*H693&lt;&gt;0, TRUNC(G693*H693, 1), "")</f>
        <v>12452</v>
      </c>
      <c r="J693" s="15">
        <v>1</v>
      </c>
      <c r="K693" s="15">
        <f>합산자재!I75</f>
        <v>0</v>
      </c>
      <c r="L693" s="36" t="str">
        <f>IF(G693*K693&lt;&gt;0, TRUNC(G693*K693, 1), "")</f>
        <v/>
      </c>
      <c r="M693" s="15">
        <f>합산자재!J75</f>
        <v>0</v>
      </c>
      <c r="N693" s="36" t="str">
        <f>IF(G693*M693&lt;&gt;0, TRUNC(G693*M693, 1), "")</f>
        <v/>
      </c>
      <c r="O693" s="15">
        <f t="shared" ref="O693:O698" si="190">IF((H693+K693+M693)=0, "", (H693+K693+M693))</f>
        <v>12452</v>
      </c>
      <c r="P693" s="15">
        <f t="shared" ref="P693:P698" si="191">IF(SUM(I693,L693,N693)&lt;&gt;0,SUM(I693,L693,N693),"")</f>
        <v>12452</v>
      </c>
      <c r="Q693" s="12"/>
      <c r="AC693" s="2">
        <f>G693*H693</f>
        <v>12452</v>
      </c>
    </row>
    <row r="694" spans="1:31" ht="23.25" customHeight="1">
      <c r="A694" s="13" t="s">
        <v>764</v>
      </c>
      <c r="B694" s="13" t="s">
        <v>1420</v>
      </c>
      <c r="C694" s="1" t="s">
        <v>328</v>
      </c>
      <c r="D694" s="12" t="s">
        <v>303</v>
      </c>
      <c r="E694" s="12" t="s">
        <v>329</v>
      </c>
      <c r="F694" s="19" t="s">
        <v>139</v>
      </c>
      <c r="G694" s="15">
        <v>0.05</v>
      </c>
      <c r="H694" s="15">
        <f>합산자재!H75</f>
        <v>12452</v>
      </c>
      <c r="I694" s="36">
        <f>IF(G694*H694&lt;&gt;0, TRUNC(G694*H694, 1), "")</f>
        <v>622.6</v>
      </c>
      <c r="J694" s="15">
        <v>0.05</v>
      </c>
      <c r="K694" s="15">
        <f>합산자재!I75</f>
        <v>0</v>
      </c>
      <c r="L694" s="36" t="str">
        <f>IF(G694*K694&lt;&gt;0, TRUNC(G694*K694, 1), "")</f>
        <v/>
      </c>
      <c r="M694" s="15">
        <f>합산자재!J75</f>
        <v>0</v>
      </c>
      <c r="N694" s="36" t="str">
        <f>IF(G694*M694&lt;&gt;0, TRUNC(G694*M694, 1), "")</f>
        <v/>
      </c>
      <c r="O694" s="15">
        <f t="shared" si="190"/>
        <v>12452</v>
      </c>
      <c r="P694" s="15">
        <f t="shared" si="191"/>
        <v>622.6</v>
      </c>
      <c r="Q694" s="12"/>
    </row>
    <row r="695" spans="1:31" ht="23.25" customHeight="1">
      <c r="A695" s="13" t="s">
        <v>1605</v>
      </c>
      <c r="B695" s="13" t="s">
        <v>1420</v>
      </c>
      <c r="C695" s="1" t="s">
        <v>1606</v>
      </c>
      <c r="D695" s="12" t="s">
        <v>1607</v>
      </c>
      <c r="E695" s="12" t="s">
        <v>1608</v>
      </c>
      <c r="F695" s="19" t="s">
        <v>567</v>
      </c>
      <c r="G695" s="15">
        <v>1</v>
      </c>
      <c r="H695" s="15">
        <f>IF(TRUNC((AD695+AC695)/$AD$3,1)*$AD$3-AD695 &lt;0, AC695, TRUNC((AD695+AC695)/$AD$3,1)*$AD$3-AD695)</f>
        <v>249</v>
      </c>
      <c r="I695" s="36">
        <f>H695</f>
        <v>249</v>
      </c>
      <c r="J695" s="15">
        <v>1</v>
      </c>
      <c r="K695" s="15"/>
      <c r="L695" s="36" t="str">
        <f>IF(G695*K695&lt;&gt;0, TRUNC(G695*K695, 1), "")</f>
        <v/>
      </c>
      <c r="M695" s="15"/>
      <c r="N695" s="36" t="str">
        <f>IF(G695*M695&lt;&gt;0, TRUNC(G695*M695, 1), "")</f>
        <v/>
      </c>
      <c r="O695" s="15">
        <f t="shared" si="190"/>
        <v>249</v>
      </c>
      <c r="P695" s="15">
        <f t="shared" si="191"/>
        <v>249</v>
      </c>
      <c r="Q695" s="12"/>
      <c r="AC695" s="2">
        <f>TRUNC(TRUNC(SUM(AC692:AC694))*옵션!$B$33/100,1)</f>
        <v>249</v>
      </c>
      <c r="AD695" s="2">
        <f>TRUNC(SUM(I692:I694))+TRUNC(SUM(N692:N694))</f>
        <v>13074</v>
      </c>
    </row>
    <row r="696" spans="1:31" ht="23.25" customHeight="1">
      <c r="A696" s="13" t="s">
        <v>906</v>
      </c>
      <c r="B696" s="13" t="s">
        <v>1420</v>
      </c>
      <c r="C696" s="1" t="s">
        <v>673</v>
      </c>
      <c r="D696" s="12" t="s">
        <v>671</v>
      </c>
      <c r="E696" s="12" t="s">
        <v>674</v>
      </c>
      <c r="F696" s="19" t="s">
        <v>610</v>
      </c>
      <c r="G696" s="15">
        <f>일위노임!G310</f>
        <v>5.9799999999999999E-2</v>
      </c>
      <c r="H696" s="15">
        <f>합산자재!H211</f>
        <v>0</v>
      </c>
      <c r="I696" s="36" t="str">
        <f>IF(G696*H696&lt;&gt;0, TRUNC(G696*H696, 1), "")</f>
        <v/>
      </c>
      <c r="J696" s="15">
        <v>5.9799999999999999E-2</v>
      </c>
      <c r="K696" s="15">
        <f>합산자재!I211</f>
        <v>304156</v>
      </c>
      <c r="L696" s="36">
        <f>IF(G696*K696&lt;&gt;0, TRUNC(G696*K696, 1), "")</f>
        <v>18188.5</v>
      </c>
      <c r="M696" s="15">
        <f>합산자재!J211</f>
        <v>0</v>
      </c>
      <c r="N696" s="36" t="str">
        <f>IF(G696*M696&lt;&gt;0, TRUNC(G696*M696, 1), "")</f>
        <v/>
      </c>
      <c r="O696" s="15">
        <f t="shared" si="190"/>
        <v>304156</v>
      </c>
      <c r="P696" s="15">
        <f t="shared" si="191"/>
        <v>18188.5</v>
      </c>
      <c r="Q696" s="12"/>
      <c r="AE696" s="2">
        <f>L696</f>
        <v>18188.5</v>
      </c>
    </row>
    <row r="697" spans="1:31" ht="23.25" customHeight="1">
      <c r="A697" s="13" t="s">
        <v>1601</v>
      </c>
      <c r="B697" s="13" t="s">
        <v>1420</v>
      </c>
      <c r="C697" s="1" t="s">
        <v>1602</v>
      </c>
      <c r="D697" s="12" t="s">
        <v>1603</v>
      </c>
      <c r="E697" s="12" t="s">
        <v>1604</v>
      </c>
      <c r="F697" s="19" t="s">
        <v>567</v>
      </c>
      <c r="G697" s="15">
        <v>1</v>
      </c>
      <c r="H697" s="15">
        <f>IF(TRUNC((AD698+AC698)/$AE$3,1)*$AE$3-AD698 &lt;0, AC698, TRUNC((AD698+AC698)/$AE$3,1)*$AE$3-AD698)</f>
        <v>545.59999999999854</v>
      </c>
      <c r="I697" s="36">
        <f>H697</f>
        <v>545.59999999999854</v>
      </c>
      <c r="J697" s="15">
        <v>1</v>
      </c>
      <c r="K697" s="15"/>
      <c r="L697" s="36" t="str">
        <f>IF(G697*K697&lt;&gt;0, TRUNC(G697*K697, 1), "")</f>
        <v/>
      </c>
      <c r="M697" s="15"/>
      <c r="N697" s="36" t="str">
        <f>IF(G697*M697&lt;&gt;0, TRUNC(G697*M697, 1), "")</f>
        <v/>
      </c>
      <c r="O697" s="15">
        <f t="shared" si="190"/>
        <v>545.59999999999854</v>
      </c>
      <c r="P697" s="15">
        <f t="shared" si="191"/>
        <v>545.59999999999854</v>
      </c>
      <c r="Q697" s="12"/>
    </row>
    <row r="698" spans="1:31" ht="23.25" customHeight="1">
      <c r="B698" s="13" t="s">
        <v>1597</v>
      </c>
      <c r="D698" s="12" t="s">
        <v>1598</v>
      </c>
      <c r="E698" s="12"/>
      <c r="F698" s="19"/>
      <c r="G698" s="15"/>
      <c r="H698" s="15"/>
      <c r="I698" s="36">
        <f>TRUNC(SUM(I692:I697))</f>
        <v>13869</v>
      </c>
      <c r="J698" s="15"/>
      <c r="K698" s="15"/>
      <c r="L698" s="36">
        <f>TRUNC(SUM(L692:L697))</f>
        <v>18188</v>
      </c>
      <c r="M698" s="15"/>
      <c r="N698" s="36">
        <f>TRUNC(SUM(N692:N697))</f>
        <v>0</v>
      </c>
      <c r="O698" s="15" t="str">
        <f t="shared" si="190"/>
        <v/>
      </c>
      <c r="P698" s="15">
        <f t="shared" si="191"/>
        <v>32057</v>
      </c>
      <c r="Q698" s="12"/>
      <c r="AC698" s="2">
        <f>TRUNC(AE698*옵션!$B$36/100,1)</f>
        <v>545.6</v>
      </c>
      <c r="AD698" s="2">
        <f>TRUNC(SUM(L692:L696))</f>
        <v>18188</v>
      </c>
      <c r="AE698" s="2">
        <f>TRUNC(SUM(AE692:AE697))</f>
        <v>18188</v>
      </c>
    </row>
    <row r="699" spans="1:31" ht="23.25" customHeight="1">
      <c r="D699" s="12"/>
      <c r="E699" s="12"/>
      <c r="F699" s="19"/>
      <c r="G699" s="15"/>
      <c r="H699" s="15"/>
      <c r="I699" s="36"/>
      <c r="J699" s="15"/>
      <c r="K699" s="15"/>
      <c r="L699" s="36"/>
      <c r="M699" s="15"/>
      <c r="N699" s="36"/>
      <c r="O699" s="15"/>
      <c r="P699" s="15"/>
      <c r="Q699" s="12"/>
    </row>
    <row r="700" spans="1:31" ht="23.25" customHeight="1">
      <c r="A700" s="13" t="s">
        <v>1881</v>
      </c>
      <c r="B700" s="13" t="s">
        <v>1623</v>
      </c>
      <c r="C700" s="1" t="s">
        <v>1882</v>
      </c>
      <c r="D700" s="346" t="s">
        <v>1880</v>
      </c>
      <c r="E700" s="348"/>
      <c r="F700" s="19"/>
      <c r="G700" s="15"/>
      <c r="H700" s="15"/>
      <c r="I700" s="36"/>
      <c r="J700" s="15"/>
      <c r="K700" s="15"/>
      <c r="L700" s="36"/>
      <c r="M700" s="15"/>
      <c r="N700" s="36"/>
      <c r="O700" s="15"/>
      <c r="P700" s="15"/>
      <c r="Q700" s="12"/>
    </row>
    <row r="701" spans="1:31" ht="23.25" customHeight="1">
      <c r="A701" s="13" t="s">
        <v>765</v>
      </c>
      <c r="B701" s="13" t="s">
        <v>1423</v>
      </c>
      <c r="C701" s="1" t="s">
        <v>330</v>
      </c>
      <c r="D701" s="12" t="s">
        <v>331</v>
      </c>
      <c r="E701" s="12" t="s">
        <v>332</v>
      </c>
      <c r="F701" s="19" t="s">
        <v>139</v>
      </c>
      <c r="G701" s="15">
        <v>1</v>
      </c>
      <c r="H701" s="15">
        <f>합산자재!H76</f>
        <v>5022</v>
      </c>
      <c r="I701" s="36">
        <f>IF(G701*H701&lt;&gt;0, TRUNC(G701*H701, 1), "")</f>
        <v>5022</v>
      </c>
      <c r="J701" s="15">
        <v>1</v>
      </c>
      <c r="K701" s="15">
        <f>합산자재!I76</f>
        <v>0</v>
      </c>
      <c r="L701" s="36" t="str">
        <f t="shared" ref="L701:L706" si="192">IF(G701*K701&lt;&gt;0, TRUNC(G701*K701, 1), "")</f>
        <v/>
      </c>
      <c r="M701" s="15">
        <f>합산자재!J76</f>
        <v>0</v>
      </c>
      <c r="N701" s="36" t="str">
        <f t="shared" ref="N701:N706" si="193">IF(G701*M701&lt;&gt;0, TRUNC(G701*M701, 1), "")</f>
        <v/>
      </c>
      <c r="O701" s="15">
        <f t="shared" ref="O701:O707" si="194">IF((H701+K701+M701)=0, "", (H701+K701+M701))</f>
        <v>5022</v>
      </c>
      <c r="P701" s="15">
        <f t="shared" ref="P701:P707" si="195">IF(SUM(I701,L701,N701)&lt;&gt;0,SUM(I701,L701,N701),"")</f>
        <v>5022</v>
      </c>
      <c r="Q701" s="12"/>
      <c r="AB701" s="2">
        <f>I701</f>
        <v>5022</v>
      </c>
      <c r="AC701" s="2">
        <f>G701*H701</f>
        <v>5022</v>
      </c>
    </row>
    <row r="702" spans="1:31" ht="23.25" customHeight="1">
      <c r="A702" s="13" t="s">
        <v>765</v>
      </c>
      <c r="B702" s="13" t="s">
        <v>1423</v>
      </c>
      <c r="C702" s="1" t="s">
        <v>330</v>
      </c>
      <c r="D702" s="12" t="s">
        <v>331</v>
      </c>
      <c r="E702" s="12" t="s">
        <v>332</v>
      </c>
      <c r="F702" s="19" t="s">
        <v>139</v>
      </c>
      <c r="G702" s="15">
        <v>0.05</v>
      </c>
      <c r="H702" s="15">
        <f>합산자재!H76</f>
        <v>5022</v>
      </c>
      <c r="I702" s="36">
        <f>IF(G702*H702&lt;&gt;0, TRUNC(G702*H702, 1), "")</f>
        <v>251.1</v>
      </c>
      <c r="J702" s="15">
        <v>0.05</v>
      </c>
      <c r="K702" s="15">
        <f>합산자재!I76</f>
        <v>0</v>
      </c>
      <c r="L702" s="36" t="str">
        <f t="shared" si="192"/>
        <v/>
      </c>
      <c r="M702" s="15">
        <f>합산자재!J76</f>
        <v>0</v>
      </c>
      <c r="N702" s="36" t="str">
        <f t="shared" si="193"/>
        <v/>
      </c>
      <c r="O702" s="15">
        <f t="shared" si="194"/>
        <v>5022</v>
      </c>
      <c r="P702" s="15">
        <f t="shared" si="195"/>
        <v>251.1</v>
      </c>
      <c r="Q702" s="12"/>
    </row>
    <row r="703" spans="1:31" ht="23.25" customHeight="1">
      <c r="A703" s="13" t="s">
        <v>1610</v>
      </c>
      <c r="B703" s="13" t="s">
        <v>1423</v>
      </c>
      <c r="C703" s="1" t="s">
        <v>1611</v>
      </c>
      <c r="D703" s="12" t="s">
        <v>1612</v>
      </c>
      <c r="E703" s="12" t="s">
        <v>1613</v>
      </c>
      <c r="F703" s="19" t="s">
        <v>567</v>
      </c>
      <c r="G703" s="15">
        <v>1</v>
      </c>
      <c r="H703" s="15">
        <f>TRUNC(AB703*옵션!$B$31/100,1)</f>
        <v>753.3</v>
      </c>
      <c r="I703" s="36">
        <f>IF(G703*H703&lt;&gt;0, TRUNC(G703*H703, 1), "")</f>
        <v>753.3</v>
      </c>
      <c r="J703" s="15">
        <v>1</v>
      </c>
      <c r="K703" s="15"/>
      <c r="L703" s="36" t="str">
        <f t="shared" si="192"/>
        <v/>
      </c>
      <c r="M703" s="15"/>
      <c r="N703" s="36" t="str">
        <f t="shared" si="193"/>
        <v/>
      </c>
      <c r="O703" s="15">
        <f t="shared" si="194"/>
        <v>753.3</v>
      </c>
      <c r="P703" s="15">
        <f t="shared" si="195"/>
        <v>753.3</v>
      </c>
      <c r="Q703" s="12"/>
      <c r="AB703" s="2">
        <f>TRUNC(SUM(AB700:AB702))</f>
        <v>5022</v>
      </c>
    </row>
    <row r="704" spans="1:31" ht="23.25" customHeight="1">
      <c r="A704" s="13" t="s">
        <v>1605</v>
      </c>
      <c r="B704" s="13" t="s">
        <v>1423</v>
      </c>
      <c r="C704" s="1" t="s">
        <v>1606</v>
      </c>
      <c r="D704" s="12" t="s">
        <v>1607</v>
      </c>
      <c r="E704" s="12" t="s">
        <v>1608</v>
      </c>
      <c r="F704" s="19" t="s">
        <v>567</v>
      </c>
      <c r="G704" s="15">
        <v>1</v>
      </c>
      <c r="H704" s="15">
        <f>IF(TRUNC((AD704+AC704)/$AD$3,1)*$AD$3-AD704 &lt;0, AC704, TRUNC((AD704+AC704)/$AD$3,1)*$AD$3-AD704)</f>
        <v>100.39999999999964</v>
      </c>
      <c r="I704" s="36">
        <f>H704</f>
        <v>100.39999999999964</v>
      </c>
      <c r="J704" s="15">
        <v>1</v>
      </c>
      <c r="K704" s="15"/>
      <c r="L704" s="36" t="str">
        <f t="shared" si="192"/>
        <v/>
      </c>
      <c r="M704" s="15"/>
      <c r="N704" s="36" t="str">
        <f t="shared" si="193"/>
        <v/>
      </c>
      <c r="O704" s="15">
        <f t="shared" si="194"/>
        <v>100.39999999999964</v>
      </c>
      <c r="P704" s="15">
        <f t="shared" si="195"/>
        <v>100.39999999999964</v>
      </c>
      <c r="Q704" s="12"/>
      <c r="AC704" s="2">
        <f>TRUNC(TRUNC(SUM(AC700:AC703))*옵션!$B$33/100,1)</f>
        <v>100.4</v>
      </c>
      <c r="AD704" s="2">
        <f>TRUNC(SUM(I700:I703))+TRUNC(SUM(N700:N703))</f>
        <v>6026</v>
      </c>
    </row>
    <row r="705" spans="1:31" ht="23.25" customHeight="1">
      <c r="A705" s="13" t="s">
        <v>906</v>
      </c>
      <c r="B705" s="13" t="s">
        <v>1423</v>
      </c>
      <c r="C705" s="1" t="s">
        <v>673</v>
      </c>
      <c r="D705" s="12" t="s">
        <v>671</v>
      </c>
      <c r="E705" s="12" t="s">
        <v>674</v>
      </c>
      <c r="F705" s="19" t="s">
        <v>610</v>
      </c>
      <c r="G705" s="15">
        <f>일위노임!G313</f>
        <v>2.8500000000000001E-2</v>
      </c>
      <c r="H705" s="15">
        <f>합산자재!H211</f>
        <v>0</v>
      </c>
      <c r="I705" s="36" t="str">
        <f>IF(G705*H705&lt;&gt;0, TRUNC(G705*H705, 1), "")</f>
        <v/>
      </c>
      <c r="J705" s="15">
        <v>2.8500000000000001E-2</v>
      </c>
      <c r="K705" s="15">
        <f>합산자재!I211</f>
        <v>304156</v>
      </c>
      <c r="L705" s="36">
        <f t="shared" si="192"/>
        <v>8668.4</v>
      </c>
      <c r="M705" s="15">
        <f>합산자재!J211</f>
        <v>0</v>
      </c>
      <c r="N705" s="36" t="str">
        <f t="shared" si="193"/>
        <v/>
      </c>
      <c r="O705" s="15">
        <f t="shared" si="194"/>
        <v>304156</v>
      </c>
      <c r="P705" s="15">
        <f t="shared" si="195"/>
        <v>8668.4</v>
      </c>
      <c r="Q705" s="12"/>
      <c r="AE705" s="2">
        <f>L705</f>
        <v>8668.4</v>
      </c>
    </row>
    <row r="706" spans="1:31" ht="23.25" customHeight="1">
      <c r="A706" s="13" t="s">
        <v>1601</v>
      </c>
      <c r="B706" s="13" t="s">
        <v>1423</v>
      </c>
      <c r="C706" s="1" t="s">
        <v>1602</v>
      </c>
      <c r="D706" s="12" t="s">
        <v>1603</v>
      </c>
      <c r="E706" s="12" t="s">
        <v>1604</v>
      </c>
      <c r="F706" s="19" t="s">
        <v>567</v>
      </c>
      <c r="G706" s="15">
        <v>1</v>
      </c>
      <c r="H706" s="15">
        <f>IF(TRUNC((AD707+AC707)/$AE$3,1)*$AE$3-AD707 &lt;0, AC707, TRUNC((AD707+AC707)/$AE$3,1)*$AE$3-AD707)</f>
        <v>260</v>
      </c>
      <c r="I706" s="36">
        <f>H706</f>
        <v>260</v>
      </c>
      <c r="J706" s="15">
        <v>1</v>
      </c>
      <c r="K706" s="15"/>
      <c r="L706" s="36" t="str">
        <f t="shared" si="192"/>
        <v/>
      </c>
      <c r="M706" s="15"/>
      <c r="N706" s="36" t="str">
        <f t="shared" si="193"/>
        <v/>
      </c>
      <c r="O706" s="15">
        <f t="shared" si="194"/>
        <v>260</v>
      </c>
      <c r="P706" s="15">
        <f t="shared" si="195"/>
        <v>260</v>
      </c>
      <c r="Q706" s="12"/>
    </row>
    <row r="707" spans="1:31" ht="23.25" customHeight="1">
      <c r="B707" s="13" t="s">
        <v>1597</v>
      </c>
      <c r="D707" s="12" t="s">
        <v>1598</v>
      </c>
      <c r="E707" s="12"/>
      <c r="F707" s="19"/>
      <c r="G707" s="15"/>
      <c r="H707" s="15"/>
      <c r="I707" s="36">
        <f>TRUNC(SUM(I700:I706))</f>
        <v>6386</v>
      </c>
      <c r="J707" s="15"/>
      <c r="K707" s="15"/>
      <c r="L707" s="36">
        <f>TRUNC(SUM(L700:L706))</f>
        <v>8668</v>
      </c>
      <c r="M707" s="15"/>
      <c r="N707" s="36">
        <f>TRUNC(SUM(N700:N706))</f>
        <v>0</v>
      </c>
      <c r="O707" s="15" t="str">
        <f t="shared" si="194"/>
        <v/>
      </c>
      <c r="P707" s="15">
        <f t="shared" si="195"/>
        <v>15054</v>
      </c>
      <c r="Q707" s="12"/>
      <c r="AC707" s="2">
        <f>TRUNC(AE707*옵션!$B$36/100,1)</f>
        <v>260</v>
      </c>
      <c r="AD707" s="2">
        <f>TRUNC(SUM(L700:L705))</f>
        <v>8668</v>
      </c>
      <c r="AE707" s="2">
        <f>TRUNC(SUM(AE700:AE706))</f>
        <v>8668</v>
      </c>
    </row>
    <row r="708" spans="1:31" ht="23.25" customHeight="1">
      <c r="D708" s="12"/>
      <c r="E708" s="12"/>
      <c r="F708" s="19"/>
      <c r="G708" s="15"/>
      <c r="H708" s="15"/>
      <c r="I708" s="36"/>
      <c r="J708" s="15"/>
      <c r="K708" s="15"/>
      <c r="L708" s="36"/>
      <c r="M708" s="15"/>
      <c r="N708" s="36"/>
      <c r="O708" s="15"/>
      <c r="P708" s="15"/>
      <c r="Q708" s="12"/>
    </row>
    <row r="709" spans="1:31" ht="23.25" customHeight="1">
      <c r="A709" s="13" t="s">
        <v>1884</v>
      </c>
      <c r="B709" s="13" t="s">
        <v>1623</v>
      </c>
      <c r="C709" s="1" t="s">
        <v>1885</v>
      </c>
      <c r="D709" s="346" t="s">
        <v>1883</v>
      </c>
      <c r="E709" s="348"/>
      <c r="F709" s="19"/>
      <c r="G709" s="15"/>
      <c r="H709" s="15"/>
      <c r="I709" s="36"/>
      <c r="J709" s="15"/>
      <c r="K709" s="15"/>
      <c r="L709" s="36"/>
      <c r="M709" s="15"/>
      <c r="N709" s="36"/>
      <c r="O709" s="15"/>
      <c r="P709" s="15"/>
      <c r="Q709" s="12"/>
    </row>
    <row r="710" spans="1:31" ht="23.25" customHeight="1">
      <c r="A710" s="13" t="s">
        <v>766</v>
      </c>
      <c r="B710" s="13" t="s">
        <v>1426</v>
      </c>
      <c r="C710" s="1" t="s">
        <v>336</v>
      </c>
      <c r="D710" s="12" t="s">
        <v>337</v>
      </c>
      <c r="E710" s="12" t="s">
        <v>338</v>
      </c>
      <c r="F710" s="19" t="s">
        <v>139</v>
      </c>
      <c r="G710" s="15">
        <v>1</v>
      </c>
      <c r="H710" s="15">
        <f>합산자재!H77</f>
        <v>570</v>
      </c>
      <c r="I710" s="36">
        <f>IF(G710*H710&lt;&gt;0, TRUNC(G710*H710, 1), "")</f>
        <v>570</v>
      </c>
      <c r="J710" s="15">
        <v>1</v>
      </c>
      <c r="K710" s="15">
        <f>합산자재!I77</f>
        <v>0</v>
      </c>
      <c r="L710" s="36" t="str">
        <f>IF(G710*K710&lt;&gt;0, TRUNC(G710*K710, 1), "")</f>
        <v/>
      </c>
      <c r="M710" s="15">
        <f>합산자재!J77</f>
        <v>0</v>
      </c>
      <c r="N710" s="36" t="str">
        <f>IF(G710*M710&lt;&gt;0, TRUNC(G710*M710, 1), "")</f>
        <v/>
      </c>
      <c r="O710" s="15">
        <f t="shared" ref="O710:O715" si="196">IF((H710+K710+M710)=0, "", (H710+K710+M710))</f>
        <v>570</v>
      </c>
      <c r="P710" s="15">
        <f t="shared" ref="P710:P715" si="197">IF(SUM(I710,L710,N710)&lt;&gt;0,SUM(I710,L710,N710),"")</f>
        <v>570</v>
      </c>
      <c r="Q710" s="12"/>
      <c r="AC710" s="2">
        <f>G710*H710</f>
        <v>570</v>
      </c>
    </row>
    <row r="711" spans="1:31" ht="23.25" customHeight="1">
      <c r="A711" s="13" t="s">
        <v>766</v>
      </c>
      <c r="B711" s="13" t="s">
        <v>1426</v>
      </c>
      <c r="C711" s="1" t="s">
        <v>336</v>
      </c>
      <c r="D711" s="12" t="s">
        <v>337</v>
      </c>
      <c r="E711" s="12" t="s">
        <v>338</v>
      </c>
      <c r="F711" s="19" t="s">
        <v>139</v>
      </c>
      <c r="G711" s="15">
        <v>7.4999999999999997E-2</v>
      </c>
      <c r="H711" s="15">
        <f>합산자재!H77</f>
        <v>570</v>
      </c>
      <c r="I711" s="36">
        <f>IF(G711*H711&lt;&gt;0, TRUNC(G711*H711, 1), "")</f>
        <v>42.7</v>
      </c>
      <c r="J711" s="15">
        <v>7.4999999999999997E-2</v>
      </c>
      <c r="K711" s="15">
        <f>합산자재!I77</f>
        <v>0</v>
      </c>
      <c r="L711" s="36" t="str">
        <f>IF(G711*K711&lt;&gt;0, TRUNC(G711*K711, 1), "")</f>
        <v/>
      </c>
      <c r="M711" s="15">
        <f>합산자재!J77</f>
        <v>0</v>
      </c>
      <c r="N711" s="36" t="str">
        <f>IF(G711*M711&lt;&gt;0, TRUNC(G711*M711, 1), "")</f>
        <v/>
      </c>
      <c r="O711" s="15">
        <f t="shared" si="196"/>
        <v>570</v>
      </c>
      <c r="P711" s="15">
        <f t="shared" si="197"/>
        <v>42.7</v>
      </c>
      <c r="Q711" s="12"/>
    </row>
    <row r="712" spans="1:31" ht="23.25" customHeight="1">
      <c r="A712" s="13" t="s">
        <v>1605</v>
      </c>
      <c r="B712" s="13" t="s">
        <v>1426</v>
      </c>
      <c r="C712" s="1" t="s">
        <v>1606</v>
      </c>
      <c r="D712" s="12" t="s">
        <v>1607</v>
      </c>
      <c r="E712" s="12" t="s">
        <v>1608</v>
      </c>
      <c r="F712" s="19" t="s">
        <v>567</v>
      </c>
      <c r="G712" s="15">
        <v>1</v>
      </c>
      <c r="H712" s="15">
        <f>IF(TRUNC((AD712+AC712)/$AD$3,1)*$AD$3-AD712 &lt;0, AC712, TRUNC((AD712+AC712)/$AD$3,1)*$AD$3-AD712)</f>
        <v>11.399999999999977</v>
      </c>
      <c r="I712" s="36">
        <f>H712</f>
        <v>11.399999999999977</v>
      </c>
      <c r="J712" s="15">
        <v>1</v>
      </c>
      <c r="K712" s="15"/>
      <c r="L712" s="36" t="str">
        <f>IF(G712*K712&lt;&gt;0, TRUNC(G712*K712, 1), "")</f>
        <v/>
      </c>
      <c r="M712" s="15"/>
      <c r="N712" s="36" t="str">
        <f>IF(G712*M712&lt;&gt;0, TRUNC(G712*M712, 1), "")</f>
        <v/>
      </c>
      <c r="O712" s="15">
        <f t="shared" si="196"/>
        <v>11.399999999999977</v>
      </c>
      <c r="P712" s="15">
        <f t="shared" si="197"/>
        <v>11.399999999999977</v>
      </c>
      <c r="Q712" s="12"/>
      <c r="AC712" s="2">
        <f>TRUNC(TRUNC(SUM(AC709:AC711))*옵션!$B$33/100,1)</f>
        <v>11.4</v>
      </c>
      <c r="AD712" s="2">
        <f>TRUNC(SUM(I709:I711))+TRUNC(SUM(N709:N711))</f>
        <v>612</v>
      </c>
    </row>
    <row r="713" spans="1:31" ht="23.25" customHeight="1">
      <c r="A713" s="13" t="s">
        <v>910</v>
      </c>
      <c r="B713" s="13" t="s">
        <v>1426</v>
      </c>
      <c r="C713" s="1" t="s">
        <v>681</v>
      </c>
      <c r="D713" s="12" t="s">
        <v>671</v>
      </c>
      <c r="E713" s="12" t="s">
        <v>682</v>
      </c>
      <c r="F713" s="19" t="s">
        <v>610</v>
      </c>
      <c r="G713" s="15">
        <f>일위노임!G316</f>
        <v>1.4999999999999999E-2</v>
      </c>
      <c r="H713" s="15">
        <f>합산자재!H215</f>
        <v>0</v>
      </c>
      <c r="I713" s="36" t="str">
        <f>IF(G713*H713&lt;&gt;0, TRUNC(G713*H713, 1), "")</f>
        <v/>
      </c>
      <c r="J713" s="15">
        <v>1.4999999999999999E-2</v>
      </c>
      <c r="K713" s="15">
        <f>합산자재!I215</f>
        <v>436224</v>
      </c>
      <c r="L713" s="36">
        <f>IF(G713*K713&lt;&gt;0, TRUNC(G713*K713, 1), "")</f>
        <v>6543.3</v>
      </c>
      <c r="M713" s="15">
        <f>합산자재!J215</f>
        <v>0</v>
      </c>
      <c r="N713" s="36" t="str">
        <f>IF(G713*M713&lt;&gt;0, TRUNC(G713*M713, 1), "")</f>
        <v/>
      </c>
      <c r="O713" s="15">
        <f t="shared" si="196"/>
        <v>436224</v>
      </c>
      <c r="P713" s="15">
        <f t="shared" si="197"/>
        <v>6543.3</v>
      </c>
      <c r="Q713" s="12"/>
      <c r="AE713" s="2">
        <f>L713</f>
        <v>6543.3</v>
      </c>
    </row>
    <row r="714" spans="1:31" ht="23.25" customHeight="1">
      <c r="A714" s="13" t="s">
        <v>1601</v>
      </c>
      <c r="B714" s="13" t="s">
        <v>1426</v>
      </c>
      <c r="C714" s="1" t="s">
        <v>1602</v>
      </c>
      <c r="D714" s="12" t="s">
        <v>1603</v>
      </c>
      <c r="E714" s="12" t="s">
        <v>1604</v>
      </c>
      <c r="F714" s="19" t="s">
        <v>567</v>
      </c>
      <c r="G714" s="15">
        <v>1</v>
      </c>
      <c r="H714" s="15">
        <f>IF(TRUNC((AD715+AC715)/$AE$3,1)*$AE$3-AD715 &lt;0, AC715, TRUNC((AD715+AC715)/$AE$3,1)*$AE$3-AD715)</f>
        <v>196.19999999999982</v>
      </c>
      <c r="I714" s="36">
        <f>H714</f>
        <v>196.19999999999982</v>
      </c>
      <c r="J714" s="15">
        <v>1</v>
      </c>
      <c r="K714" s="15"/>
      <c r="L714" s="36" t="str">
        <f>IF(G714*K714&lt;&gt;0, TRUNC(G714*K714, 1), "")</f>
        <v/>
      </c>
      <c r="M714" s="15"/>
      <c r="N714" s="36" t="str">
        <f>IF(G714*M714&lt;&gt;0, TRUNC(G714*M714, 1), "")</f>
        <v/>
      </c>
      <c r="O714" s="15">
        <f t="shared" si="196"/>
        <v>196.19999999999982</v>
      </c>
      <c r="P714" s="15">
        <f t="shared" si="197"/>
        <v>196.19999999999982</v>
      </c>
      <c r="Q714" s="12"/>
    </row>
    <row r="715" spans="1:31" ht="23.25" customHeight="1">
      <c r="B715" s="13" t="s">
        <v>1597</v>
      </c>
      <c r="D715" s="12" t="s">
        <v>1598</v>
      </c>
      <c r="E715" s="12"/>
      <c r="F715" s="19"/>
      <c r="G715" s="15"/>
      <c r="H715" s="15"/>
      <c r="I715" s="36">
        <f>TRUNC(SUM(I709:I714))</f>
        <v>820</v>
      </c>
      <c r="J715" s="15"/>
      <c r="K715" s="15"/>
      <c r="L715" s="36">
        <f>TRUNC(SUM(L709:L714))</f>
        <v>6543</v>
      </c>
      <c r="M715" s="15"/>
      <c r="N715" s="36">
        <f>TRUNC(SUM(N709:N714))</f>
        <v>0</v>
      </c>
      <c r="O715" s="15" t="str">
        <f t="shared" si="196"/>
        <v/>
      </c>
      <c r="P715" s="15">
        <f t="shared" si="197"/>
        <v>7363</v>
      </c>
      <c r="Q715" s="12"/>
      <c r="AC715" s="2">
        <f>TRUNC(AE715*옵션!$B$36/100,1)</f>
        <v>196.2</v>
      </c>
      <c r="AD715" s="2">
        <f>TRUNC(SUM(L709:L713))</f>
        <v>6543</v>
      </c>
      <c r="AE715" s="2">
        <f>TRUNC(SUM(AE709:AE714))</f>
        <v>6543</v>
      </c>
    </row>
    <row r="716" spans="1:31" ht="23.25" customHeight="1">
      <c r="D716" s="12"/>
      <c r="E716" s="12"/>
      <c r="F716" s="19"/>
      <c r="G716" s="15"/>
      <c r="H716" s="15"/>
      <c r="I716" s="36"/>
      <c r="J716" s="15"/>
      <c r="K716" s="15"/>
      <c r="L716" s="36"/>
      <c r="M716" s="15"/>
      <c r="N716" s="36"/>
      <c r="O716" s="15"/>
      <c r="P716" s="15"/>
      <c r="Q716" s="12"/>
    </row>
    <row r="717" spans="1:31" ht="23.25" customHeight="1">
      <c r="A717" s="13" t="s">
        <v>1887</v>
      </c>
      <c r="B717" s="13" t="s">
        <v>1623</v>
      </c>
      <c r="C717" s="1" t="s">
        <v>1888</v>
      </c>
      <c r="D717" s="346" t="s">
        <v>1886</v>
      </c>
      <c r="E717" s="348"/>
      <c r="F717" s="19"/>
      <c r="G717" s="15"/>
      <c r="H717" s="15"/>
      <c r="I717" s="36"/>
      <c r="J717" s="15"/>
      <c r="K717" s="15"/>
      <c r="L717" s="36"/>
      <c r="M717" s="15"/>
      <c r="N717" s="36"/>
      <c r="O717" s="15"/>
      <c r="P717" s="15"/>
      <c r="Q717" s="12"/>
    </row>
    <row r="718" spans="1:31" ht="23.25" customHeight="1">
      <c r="A718" s="13" t="s">
        <v>803</v>
      </c>
      <c r="B718" s="13" t="s">
        <v>1429</v>
      </c>
      <c r="C718" s="1" t="s">
        <v>457</v>
      </c>
      <c r="D718" s="12" t="s">
        <v>458</v>
      </c>
      <c r="E718" s="12" t="s">
        <v>459</v>
      </c>
      <c r="F718" s="19" t="s">
        <v>139</v>
      </c>
      <c r="G718" s="15">
        <v>1</v>
      </c>
      <c r="H718" s="15">
        <f>합산자재!H114</f>
        <v>9100</v>
      </c>
      <c r="I718" s="36">
        <f>IF(G718*H718&lt;&gt;0, TRUNC(G718*H718, 1), "")</f>
        <v>9100</v>
      </c>
      <c r="J718" s="15">
        <v>1</v>
      </c>
      <c r="K718" s="15">
        <f>합산자재!I114</f>
        <v>0</v>
      </c>
      <c r="L718" s="36" t="str">
        <f>IF(G718*K718&lt;&gt;0, TRUNC(G718*K718, 1), "")</f>
        <v/>
      </c>
      <c r="M718" s="15">
        <f>합산자재!J114</f>
        <v>0</v>
      </c>
      <c r="N718" s="36" t="str">
        <f>IF(G718*M718&lt;&gt;0, TRUNC(G718*M718, 1), "")</f>
        <v/>
      </c>
      <c r="O718" s="15">
        <f t="shared" ref="O718:O723" si="198">IF((H718+K718+M718)=0, "", (H718+K718+M718))</f>
        <v>9100</v>
      </c>
      <c r="P718" s="15">
        <f t="shared" ref="P718:P723" si="199">IF(SUM(I718,L718,N718)&lt;&gt;0,SUM(I718,L718,N718),"")</f>
        <v>9100</v>
      </c>
      <c r="Q718" s="12"/>
      <c r="AC718" s="2">
        <f>G718*H718</f>
        <v>9100</v>
      </c>
    </row>
    <row r="719" spans="1:31" ht="23.25" customHeight="1">
      <c r="A719" s="13" t="s">
        <v>803</v>
      </c>
      <c r="B719" s="13" t="s">
        <v>1429</v>
      </c>
      <c r="C719" s="1" t="s">
        <v>457</v>
      </c>
      <c r="D719" s="12" t="s">
        <v>458</v>
      </c>
      <c r="E719" s="12" t="s">
        <v>459</v>
      </c>
      <c r="F719" s="19" t="s">
        <v>139</v>
      </c>
      <c r="G719" s="15">
        <v>7.4999999999999997E-2</v>
      </c>
      <c r="H719" s="15">
        <f>합산자재!H114</f>
        <v>9100</v>
      </c>
      <c r="I719" s="36">
        <f>IF(G719*H719&lt;&gt;0, TRUNC(G719*H719, 1), "")</f>
        <v>682.5</v>
      </c>
      <c r="J719" s="15">
        <v>7.4999999999999997E-2</v>
      </c>
      <c r="K719" s="15">
        <f>합산자재!I114</f>
        <v>0</v>
      </c>
      <c r="L719" s="36" t="str">
        <f>IF(G719*K719&lt;&gt;0, TRUNC(G719*K719, 1), "")</f>
        <v/>
      </c>
      <c r="M719" s="15">
        <f>합산자재!J114</f>
        <v>0</v>
      </c>
      <c r="N719" s="36" t="str">
        <f>IF(G719*M719&lt;&gt;0, TRUNC(G719*M719, 1), "")</f>
        <v/>
      </c>
      <c r="O719" s="15">
        <f t="shared" si="198"/>
        <v>9100</v>
      </c>
      <c r="P719" s="15">
        <f t="shared" si="199"/>
        <v>682.5</v>
      </c>
      <c r="Q719" s="12"/>
    </row>
    <row r="720" spans="1:31" ht="23.25" customHeight="1">
      <c r="A720" s="13" t="s">
        <v>1605</v>
      </c>
      <c r="B720" s="13" t="s">
        <v>1429</v>
      </c>
      <c r="C720" s="1" t="s">
        <v>1606</v>
      </c>
      <c r="D720" s="12" t="s">
        <v>1607</v>
      </c>
      <c r="E720" s="12" t="s">
        <v>1608</v>
      </c>
      <c r="F720" s="19" t="s">
        <v>567</v>
      </c>
      <c r="G720" s="15">
        <v>1</v>
      </c>
      <c r="H720" s="15">
        <f>IF(TRUNC((AD720+AC720)/$AD$3,1)*$AD$3-AD720 &lt;0, AC720, TRUNC((AD720+AC720)/$AD$3,1)*$AD$3-AD720)</f>
        <v>182</v>
      </c>
      <c r="I720" s="36">
        <f>H720</f>
        <v>182</v>
      </c>
      <c r="J720" s="15">
        <v>1</v>
      </c>
      <c r="K720" s="15"/>
      <c r="L720" s="36" t="str">
        <f>IF(G720*K720&lt;&gt;0, TRUNC(G720*K720, 1), "")</f>
        <v/>
      </c>
      <c r="M720" s="15"/>
      <c r="N720" s="36" t="str">
        <f>IF(G720*M720&lt;&gt;0, TRUNC(G720*M720, 1), "")</f>
        <v/>
      </c>
      <c r="O720" s="15">
        <f t="shared" si="198"/>
        <v>182</v>
      </c>
      <c r="P720" s="15">
        <f t="shared" si="199"/>
        <v>182</v>
      </c>
      <c r="Q720" s="12"/>
      <c r="AC720" s="2">
        <f>TRUNC(TRUNC(SUM(AC717:AC719))*옵션!$B$33/100,1)</f>
        <v>182</v>
      </c>
      <c r="AD720" s="2">
        <f>TRUNC(SUM(I717:I719))+TRUNC(SUM(N717:N719))</f>
        <v>9782</v>
      </c>
    </row>
    <row r="721" spans="1:31" ht="23.25" customHeight="1">
      <c r="A721" s="13" t="s">
        <v>910</v>
      </c>
      <c r="B721" s="13" t="s">
        <v>1429</v>
      </c>
      <c r="C721" s="1" t="s">
        <v>681</v>
      </c>
      <c r="D721" s="12" t="s">
        <v>671</v>
      </c>
      <c r="E721" s="12" t="s">
        <v>682</v>
      </c>
      <c r="F721" s="19" t="s">
        <v>610</v>
      </c>
      <c r="G721" s="15">
        <f>일위노임!G319</f>
        <v>1.7000000000000001E-2</v>
      </c>
      <c r="H721" s="15">
        <f>합산자재!H215</f>
        <v>0</v>
      </c>
      <c r="I721" s="36" t="str">
        <f>IF(G721*H721&lt;&gt;0, TRUNC(G721*H721, 1), "")</f>
        <v/>
      </c>
      <c r="J721" s="15">
        <v>1.7000000000000001E-2</v>
      </c>
      <c r="K721" s="15">
        <f>합산자재!I215</f>
        <v>436224</v>
      </c>
      <c r="L721" s="36">
        <f>IF(G721*K721&lt;&gt;0, TRUNC(G721*K721, 1), "")</f>
        <v>7415.8</v>
      </c>
      <c r="M721" s="15">
        <f>합산자재!J215</f>
        <v>0</v>
      </c>
      <c r="N721" s="36" t="str">
        <f>IF(G721*M721&lt;&gt;0, TRUNC(G721*M721, 1), "")</f>
        <v/>
      </c>
      <c r="O721" s="15">
        <f t="shared" si="198"/>
        <v>436224</v>
      </c>
      <c r="P721" s="15">
        <f t="shared" si="199"/>
        <v>7415.8</v>
      </c>
      <c r="Q721" s="12"/>
      <c r="AE721" s="2">
        <f>L721</f>
        <v>7415.8</v>
      </c>
    </row>
    <row r="722" spans="1:31" ht="23.25" customHeight="1">
      <c r="A722" s="13" t="s">
        <v>1601</v>
      </c>
      <c r="B722" s="13" t="s">
        <v>1429</v>
      </c>
      <c r="C722" s="1" t="s">
        <v>1602</v>
      </c>
      <c r="D722" s="12" t="s">
        <v>1603</v>
      </c>
      <c r="E722" s="12" t="s">
        <v>1604</v>
      </c>
      <c r="F722" s="19" t="s">
        <v>567</v>
      </c>
      <c r="G722" s="15">
        <v>1</v>
      </c>
      <c r="H722" s="15">
        <f>IF(TRUNC((AD723+AC723)/$AE$3,1)*$AE$3-AD723 &lt;0, AC723, TRUNC((AD723+AC723)/$AE$3,1)*$AE$3-AD723)</f>
        <v>222.39999999999964</v>
      </c>
      <c r="I722" s="36">
        <f>H722</f>
        <v>222.39999999999964</v>
      </c>
      <c r="J722" s="15">
        <v>1</v>
      </c>
      <c r="K722" s="15"/>
      <c r="L722" s="36" t="str">
        <f>IF(G722*K722&lt;&gt;0, TRUNC(G722*K722, 1), "")</f>
        <v/>
      </c>
      <c r="M722" s="15"/>
      <c r="N722" s="36" t="str">
        <f>IF(G722*M722&lt;&gt;0, TRUNC(G722*M722, 1), "")</f>
        <v/>
      </c>
      <c r="O722" s="15">
        <f t="shared" si="198"/>
        <v>222.39999999999964</v>
      </c>
      <c r="P722" s="15">
        <f t="shared" si="199"/>
        <v>222.39999999999964</v>
      </c>
      <c r="Q722" s="12"/>
    </row>
    <row r="723" spans="1:31" ht="23.25" customHeight="1">
      <c r="B723" s="13" t="s">
        <v>1597</v>
      </c>
      <c r="D723" s="12" t="s">
        <v>1598</v>
      </c>
      <c r="E723" s="12"/>
      <c r="F723" s="19"/>
      <c r="G723" s="15"/>
      <c r="H723" s="15"/>
      <c r="I723" s="36">
        <f>TRUNC(SUM(I717:I722))</f>
        <v>10186</v>
      </c>
      <c r="J723" s="15"/>
      <c r="K723" s="15"/>
      <c r="L723" s="36">
        <f>TRUNC(SUM(L717:L722))</f>
        <v>7415</v>
      </c>
      <c r="M723" s="15"/>
      <c r="N723" s="36">
        <f>TRUNC(SUM(N717:N722))</f>
        <v>0</v>
      </c>
      <c r="O723" s="15" t="str">
        <f t="shared" si="198"/>
        <v/>
      </c>
      <c r="P723" s="15">
        <f t="shared" si="199"/>
        <v>17601</v>
      </c>
      <c r="Q723" s="12"/>
      <c r="AC723" s="2">
        <f>TRUNC(AE723*옵션!$B$36/100,1)</f>
        <v>222.4</v>
      </c>
      <c r="AD723" s="2">
        <f>TRUNC(SUM(L717:L721))</f>
        <v>7415</v>
      </c>
      <c r="AE723" s="2">
        <f>TRUNC(SUM(AE717:AE722))</f>
        <v>7415</v>
      </c>
    </row>
    <row r="724" spans="1:31" ht="23.25" customHeight="1">
      <c r="D724" s="12"/>
      <c r="E724" s="12"/>
      <c r="F724" s="19"/>
      <c r="G724" s="15"/>
      <c r="H724" s="15"/>
      <c r="I724" s="36"/>
      <c r="J724" s="15"/>
      <c r="K724" s="15"/>
      <c r="L724" s="36"/>
      <c r="M724" s="15"/>
      <c r="N724" s="36"/>
      <c r="O724" s="15"/>
      <c r="P724" s="15"/>
      <c r="Q724" s="12"/>
    </row>
    <row r="725" spans="1:31" ht="23.25" customHeight="1">
      <c r="A725" s="13" t="s">
        <v>1890</v>
      </c>
      <c r="B725" s="13" t="s">
        <v>1623</v>
      </c>
      <c r="C725" s="1" t="s">
        <v>1891</v>
      </c>
      <c r="D725" s="346" t="s">
        <v>1889</v>
      </c>
      <c r="E725" s="348"/>
      <c r="F725" s="19"/>
      <c r="G725" s="15"/>
      <c r="H725" s="15"/>
      <c r="I725" s="36"/>
      <c r="J725" s="15"/>
      <c r="K725" s="15"/>
      <c r="L725" s="36"/>
      <c r="M725" s="15"/>
      <c r="N725" s="36"/>
      <c r="O725" s="15"/>
      <c r="P725" s="15"/>
      <c r="Q725" s="12"/>
    </row>
    <row r="726" spans="1:31" ht="23.25" customHeight="1">
      <c r="A726" s="13" t="s">
        <v>781</v>
      </c>
      <c r="B726" s="13" t="s">
        <v>1432</v>
      </c>
      <c r="C726" s="1" t="s">
        <v>388</v>
      </c>
      <c r="D726" s="12" t="s">
        <v>389</v>
      </c>
      <c r="E726" s="12" t="s">
        <v>390</v>
      </c>
      <c r="F726" s="19" t="s">
        <v>187</v>
      </c>
      <c r="G726" s="15">
        <v>1</v>
      </c>
      <c r="H726" s="15">
        <f>합산자재!H92</f>
        <v>2590</v>
      </c>
      <c r="I726" s="36">
        <f>IF(G726*H726&lt;&gt;0, TRUNC(G726*H726, 1), "")</f>
        <v>2590</v>
      </c>
      <c r="J726" s="15">
        <v>1</v>
      </c>
      <c r="K726" s="15">
        <f>합산자재!I92</f>
        <v>0</v>
      </c>
      <c r="L726" s="36" t="str">
        <f>IF(G726*K726&lt;&gt;0, TRUNC(G726*K726, 1), "")</f>
        <v/>
      </c>
      <c r="M726" s="15">
        <f>합산자재!J92</f>
        <v>0</v>
      </c>
      <c r="N726" s="36" t="str">
        <f>IF(G726*M726&lt;&gt;0, TRUNC(G726*M726, 1), "")</f>
        <v/>
      </c>
      <c r="O726" s="15">
        <f>IF((H726+K726+M726)=0, "", (H726+K726+M726))</f>
        <v>2590</v>
      </c>
      <c r="P726" s="15">
        <f>IF(SUM(I726,L726,N726)&lt;&gt;0,SUM(I726,L726,N726),"")</f>
        <v>2590</v>
      </c>
      <c r="Q726" s="12"/>
    </row>
    <row r="727" spans="1:31" ht="23.25" customHeight="1">
      <c r="A727" s="13" t="s">
        <v>906</v>
      </c>
      <c r="B727" s="13" t="s">
        <v>1432</v>
      </c>
      <c r="C727" s="1" t="s">
        <v>673</v>
      </c>
      <c r="D727" s="12" t="s">
        <v>671</v>
      </c>
      <c r="E727" s="12" t="s">
        <v>674</v>
      </c>
      <c r="F727" s="19" t="s">
        <v>610</v>
      </c>
      <c r="G727" s="15">
        <f>일위노임!G322</f>
        <v>0.16919999999999999</v>
      </c>
      <c r="H727" s="15">
        <f>합산자재!H211</f>
        <v>0</v>
      </c>
      <c r="I727" s="36" t="str">
        <f>IF(G727*H727&lt;&gt;0, TRUNC(G727*H727, 1), "")</f>
        <v/>
      </c>
      <c r="J727" s="15">
        <v>0.16919999999999999</v>
      </c>
      <c r="K727" s="15">
        <f>합산자재!I211</f>
        <v>304156</v>
      </c>
      <c r="L727" s="36">
        <f>IF(G727*K727&lt;&gt;0, TRUNC(G727*K727, 1), "")</f>
        <v>51463.1</v>
      </c>
      <c r="M727" s="15">
        <f>합산자재!J211</f>
        <v>0</v>
      </c>
      <c r="N727" s="36" t="str">
        <f>IF(G727*M727&lt;&gt;0, TRUNC(G727*M727, 1), "")</f>
        <v/>
      </c>
      <c r="O727" s="15">
        <f>IF((H727+K727+M727)=0, "", (H727+K727+M727))</f>
        <v>304156</v>
      </c>
      <c r="P727" s="15">
        <f>IF(SUM(I727,L727,N727)&lt;&gt;0,SUM(I727,L727,N727),"")</f>
        <v>51463.1</v>
      </c>
      <c r="Q727" s="12"/>
      <c r="AE727" s="2">
        <f>L727</f>
        <v>51463.1</v>
      </c>
    </row>
    <row r="728" spans="1:31" ht="23.25" customHeight="1">
      <c r="A728" s="13" t="s">
        <v>1601</v>
      </c>
      <c r="B728" s="13" t="s">
        <v>1432</v>
      </c>
      <c r="C728" s="1" t="s">
        <v>1602</v>
      </c>
      <c r="D728" s="12" t="s">
        <v>1603</v>
      </c>
      <c r="E728" s="12" t="s">
        <v>1604</v>
      </c>
      <c r="F728" s="19" t="s">
        <v>567</v>
      </c>
      <c r="G728" s="15">
        <v>1</v>
      </c>
      <c r="H728" s="15">
        <f>IF(TRUNC((AD729+AC729)/$AE$3,1)*$AE$3-AD729 &lt;0, AC729, TRUNC((AD729+AC729)/$AE$3,1)*$AE$3-AD729)</f>
        <v>1543.8000000000029</v>
      </c>
      <c r="I728" s="36">
        <f>H728</f>
        <v>1543.8000000000029</v>
      </c>
      <c r="J728" s="15">
        <v>1</v>
      </c>
      <c r="K728" s="15"/>
      <c r="L728" s="36" t="str">
        <f>IF(G728*K728&lt;&gt;0, TRUNC(G728*K728, 1), "")</f>
        <v/>
      </c>
      <c r="M728" s="15"/>
      <c r="N728" s="36" t="str">
        <f>IF(G728*M728&lt;&gt;0, TRUNC(G728*M728, 1), "")</f>
        <v/>
      </c>
      <c r="O728" s="15">
        <f>IF((H728+K728+M728)=0, "", (H728+K728+M728))</f>
        <v>1543.8000000000029</v>
      </c>
      <c r="P728" s="15">
        <f>IF(SUM(I728,L728,N728)&lt;&gt;0,SUM(I728,L728,N728),"")</f>
        <v>1543.8000000000029</v>
      </c>
      <c r="Q728" s="12"/>
    </row>
    <row r="729" spans="1:31" ht="23.25" customHeight="1">
      <c r="B729" s="13" t="s">
        <v>1597</v>
      </c>
      <c r="D729" s="12" t="s">
        <v>1598</v>
      </c>
      <c r="E729" s="12"/>
      <c r="F729" s="19"/>
      <c r="G729" s="15"/>
      <c r="H729" s="15"/>
      <c r="I729" s="36">
        <f>TRUNC(SUM(I725:I728))</f>
        <v>4133</v>
      </c>
      <c r="J729" s="15"/>
      <c r="K729" s="15"/>
      <c r="L729" s="36">
        <f>TRUNC(SUM(L725:L728))</f>
        <v>51463</v>
      </c>
      <c r="M729" s="15"/>
      <c r="N729" s="36">
        <f>TRUNC(SUM(N725:N728))</f>
        <v>0</v>
      </c>
      <c r="O729" s="15" t="str">
        <f>IF((H729+K729+M729)=0, "", (H729+K729+M729))</f>
        <v/>
      </c>
      <c r="P729" s="15">
        <f>IF(SUM(I729,L729,N729)&lt;&gt;0,SUM(I729,L729,N729),"")</f>
        <v>55596</v>
      </c>
      <c r="Q729" s="12"/>
      <c r="AC729" s="2">
        <f>TRUNC(AE729*옵션!$B$36/100,1)</f>
        <v>1543.8</v>
      </c>
      <c r="AD729" s="2">
        <f>TRUNC(SUM(L725:L727))</f>
        <v>51463</v>
      </c>
      <c r="AE729" s="2">
        <f>TRUNC(SUM(AE725:AE728))</f>
        <v>51463</v>
      </c>
    </row>
    <row r="730" spans="1:31" ht="23.25" customHeight="1">
      <c r="D730" s="12"/>
      <c r="E730" s="12"/>
      <c r="F730" s="19"/>
      <c r="G730" s="15"/>
      <c r="H730" s="15"/>
      <c r="I730" s="36"/>
      <c r="J730" s="15"/>
      <c r="K730" s="15"/>
      <c r="L730" s="36"/>
      <c r="M730" s="15"/>
      <c r="N730" s="36"/>
      <c r="O730" s="15"/>
      <c r="P730" s="15"/>
      <c r="Q730" s="12"/>
    </row>
    <row r="731" spans="1:31" ht="23.25" customHeight="1">
      <c r="A731" s="13" t="s">
        <v>1893</v>
      </c>
      <c r="B731" s="13" t="s">
        <v>1623</v>
      </c>
      <c r="C731" s="1" t="s">
        <v>1894</v>
      </c>
      <c r="D731" s="346" t="s">
        <v>1892</v>
      </c>
      <c r="E731" s="348"/>
      <c r="F731" s="19"/>
      <c r="G731" s="15"/>
      <c r="H731" s="15"/>
      <c r="I731" s="36"/>
      <c r="J731" s="15"/>
      <c r="K731" s="15"/>
      <c r="L731" s="36"/>
      <c r="M731" s="15"/>
      <c r="N731" s="36"/>
      <c r="O731" s="15"/>
      <c r="P731" s="15"/>
      <c r="Q731" s="12"/>
    </row>
    <row r="732" spans="1:31" ht="23.25" customHeight="1">
      <c r="A732" s="13" t="s">
        <v>782</v>
      </c>
      <c r="B732" s="13" t="s">
        <v>1435</v>
      </c>
      <c r="C732" s="1" t="s">
        <v>393</v>
      </c>
      <c r="D732" s="12" t="s">
        <v>389</v>
      </c>
      <c r="E732" s="12" t="s">
        <v>394</v>
      </c>
      <c r="F732" s="19" t="s">
        <v>187</v>
      </c>
      <c r="G732" s="15">
        <v>1</v>
      </c>
      <c r="H732" s="15">
        <f>합산자재!H93</f>
        <v>3367</v>
      </c>
      <c r="I732" s="36">
        <f>IF(G732*H732&lt;&gt;0, TRUNC(G732*H732, 1), "")</f>
        <v>3367</v>
      </c>
      <c r="J732" s="15">
        <v>1</v>
      </c>
      <c r="K732" s="15">
        <f>합산자재!I93</f>
        <v>0</v>
      </c>
      <c r="L732" s="36" t="str">
        <f>IF(G732*K732&lt;&gt;0, TRUNC(G732*K732, 1), "")</f>
        <v/>
      </c>
      <c r="M732" s="15">
        <f>합산자재!J93</f>
        <v>0</v>
      </c>
      <c r="N732" s="36" t="str">
        <f>IF(G732*M732&lt;&gt;0, TRUNC(G732*M732, 1), "")</f>
        <v/>
      </c>
      <c r="O732" s="15">
        <f>IF((H732+K732+M732)=0, "", (H732+K732+M732))</f>
        <v>3367</v>
      </c>
      <c r="P732" s="15">
        <f>IF(SUM(I732,L732,N732)&lt;&gt;0,SUM(I732,L732,N732),"")</f>
        <v>3367</v>
      </c>
      <c r="Q732" s="12"/>
    </row>
    <row r="733" spans="1:31" ht="23.25" customHeight="1">
      <c r="A733" s="13" t="s">
        <v>906</v>
      </c>
      <c r="B733" s="13" t="s">
        <v>1435</v>
      </c>
      <c r="C733" s="1" t="s">
        <v>673</v>
      </c>
      <c r="D733" s="12" t="s">
        <v>671</v>
      </c>
      <c r="E733" s="12" t="s">
        <v>674</v>
      </c>
      <c r="F733" s="19" t="s">
        <v>610</v>
      </c>
      <c r="G733" s="15">
        <f>일위노임!G325</f>
        <v>0.18</v>
      </c>
      <c r="H733" s="15">
        <f>합산자재!H211</f>
        <v>0</v>
      </c>
      <c r="I733" s="36" t="str">
        <f>IF(G733*H733&lt;&gt;0, TRUNC(G733*H733, 1), "")</f>
        <v/>
      </c>
      <c r="J733" s="15">
        <v>0.18</v>
      </c>
      <c r="K733" s="15">
        <f>합산자재!I211</f>
        <v>304156</v>
      </c>
      <c r="L733" s="36">
        <f>IF(G733*K733&lt;&gt;0, TRUNC(G733*K733, 1), "")</f>
        <v>54748</v>
      </c>
      <c r="M733" s="15">
        <f>합산자재!J211</f>
        <v>0</v>
      </c>
      <c r="N733" s="36" t="str">
        <f>IF(G733*M733&lt;&gt;0, TRUNC(G733*M733, 1), "")</f>
        <v/>
      </c>
      <c r="O733" s="15">
        <f>IF((H733+K733+M733)=0, "", (H733+K733+M733))</f>
        <v>304156</v>
      </c>
      <c r="P733" s="15">
        <f>IF(SUM(I733,L733,N733)&lt;&gt;0,SUM(I733,L733,N733),"")</f>
        <v>54748</v>
      </c>
      <c r="Q733" s="12"/>
      <c r="AE733" s="2">
        <f>L733</f>
        <v>54748</v>
      </c>
    </row>
    <row r="734" spans="1:31" ht="23.25" customHeight="1">
      <c r="A734" s="13" t="s">
        <v>1601</v>
      </c>
      <c r="B734" s="13" t="s">
        <v>1435</v>
      </c>
      <c r="C734" s="1" t="s">
        <v>1602</v>
      </c>
      <c r="D734" s="12" t="s">
        <v>1603</v>
      </c>
      <c r="E734" s="12" t="s">
        <v>1604</v>
      </c>
      <c r="F734" s="19" t="s">
        <v>567</v>
      </c>
      <c r="G734" s="15">
        <v>1</v>
      </c>
      <c r="H734" s="15">
        <f>IF(TRUNC((AD735+AC735)/$AE$3,1)*$AE$3-AD735 &lt;0, AC735, TRUNC((AD735+AC735)/$AE$3,1)*$AE$3-AD735)</f>
        <v>1642.4000000000015</v>
      </c>
      <c r="I734" s="36">
        <f>H734</f>
        <v>1642.4000000000015</v>
      </c>
      <c r="J734" s="15">
        <v>1</v>
      </c>
      <c r="K734" s="15"/>
      <c r="L734" s="36" t="str">
        <f>IF(G734*K734&lt;&gt;0, TRUNC(G734*K734, 1), "")</f>
        <v/>
      </c>
      <c r="M734" s="15"/>
      <c r="N734" s="36" t="str">
        <f>IF(G734*M734&lt;&gt;0, TRUNC(G734*M734, 1), "")</f>
        <v/>
      </c>
      <c r="O734" s="15">
        <f>IF((H734+K734+M734)=0, "", (H734+K734+M734))</f>
        <v>1642.4000000000015</v>
      </c>
      <c r="P734" s="15">
        <f>IF(SUM(I734,L734,N734)&lt;&gt;0,SUM(I734,L734,N734),"")</f>
        <v>1642.4000000000015</v>
      </c>
      <c r="Q734" s="12"/>
    </row>
    <row r="735" spans="1:31" ht="23.25" customHeight="1">
      <c r="B735" s="13" t="s">
        <v>1597</v>
      </c>
      <c r="D735" s="12" t="s">
        <v>1598</v>
      </c>
      <c r="E735" s="12"/>
      <c r="F735" s="19"/>
      <c r="G735" s="15"/>
      <c r="H735" s="15"/>
      <c r="I735" s="36">
        <f>TRUNC(SUM(I731:I734))</f>
        <v>5009</v>
      </c>
      <c r="J735" s="15"/>
      <c r="K735" s="15"/>
      <c r="L735" s="36">
        <f>TRUNC(SUM(L731:L734))</f>
        <v>54748</v>
      </c>
      <c r="M735" s="15"/>
      <c r="N735" s="36">
        <f>TRUNC(SUM(N731:N734))</f>
        <v>0</v>
      </c>
      <c r="O735" s="15" t="str">
        <f>IF((H735+K735+M735)=0, "", (H735+K735+M735))</f>
        <v/>
      </c>
      <c r="P735" s="15">
        <f>IF(SUM(I735,L735,N735)&lt;&gt;0,SUM(I735,L735,N735),"")</f>
        <v>59757</v>
      </c>
      <c r="Q735" s="12"/>
      <c r="AC735" s="2">
        <f>TRUNC(AE735*옵션!$B$36/100,1)</f>
        <v>1642.4</v>
      </c>
      <c r="AD735" s="2">
        <f>TRUNC(SUM(L731:L733))</f>
        <v>54748</v>
      </c>
      <c r="AE735" s="2">
        <f>TRUNC(SUM(AE731:AE734))</f>
        <v>54748</v>
      </c>
    </row>
    <row r="736" spans="1:31" ht="23.25" customHeight="1">
      <c r="D736" s="12"/>
      <c r="E736" s="12"/>
      <c r="F736" s="19"/>
      <c r="G736" s="15"/>
      <c r="H736" s="15"/>
      <c r="I736" s="36"/>
      <c r="J736" s="15"/>
      <c r="K736" s="15"/>
      <c r="L736" s="36"/>
      <c r="M736" s="15"/>
      <c r="N736" s="36"/>
      <c r="O736" s="15"/>
      <c r="P736" s="15"/>
      <c r="Q736" s="12"/>
    </row>
    <row r="737" spans="1:31" ht="23.25" customHeight="1">
      <c r="A737" s="13" t="s">
        <v>1896</v>
      </c>
      <c r="B737" s="13" t="s">
        <v>1623</v>
      </c>
      <c r="C737" s="1" t="s">
        <v>1897</v>
      </c>
      <c r="D737" s="346" t="s">
        <v>1895</v>
      </c>
      <c r="E737" s="348"/>
      <c r="F737" s="19"/>
      <c r="G737" s="15"/>
      <c r="H737" s="15"/>
      <c r="I737" s="36"/>
      <c r="J737" s="15"/>
      <c r="K737" s="15"/>
      <c r="L737" s="36"/>
      <c r="M737" s="15"/>
      <c r="N737" s="36"/>
      <c r="O737" s="15"/>
      <c r="P737" s="15"/>
      <c r="Q737" s="12"/>
    </row>
    <row r="738" spans="1:31" ht="23.25" customHeight="1">
      <c r="A738" s="13" t="s">
        <v>783</v>
      </c>
      <c r="B738" s="13" t="s">
        <v>1438</v>
      </c>
      <c r="C738" s="1" t="s">
        <v>395</v>
      </c>
      <c r="D738" s="12" t="s">
        <v>389</v>
      </c>
      <c r="E738" s="12" t="s">
        <v>396</v>
      </c>
      <c r="F738" s="19" t="s">
        <v>187</v>
      </c>
      <c r="G738" s="15">
        <v>1</v>
      </c>
      <c r="H738" s="15">
        <f>합산자재!H94</f>
        <v>6620</v>
      </c>
      <c r="I738" s="36">
        <f>IF(G738*H738&lt;&gt;0, TRUNC(G738*H738, 1), "")</f>
        <v>6620</v>
      </c>
      <c r="J738" s="15">
        <v>1</v>
      </c>
      <c r="K738" s="15">
        <f>합산자재!I94</f>
        <v>0</v>
      </c>
      <c r="L738" s="36" t="str">
        <f>IF(G738*K738&lt;&gt;0, TRUNC(G738*K738, 1), "")</f>
        <v/>
      </c>
      <c r="M738" s="15">
        <f>합산자재!J94</f>
        <v>0</v>
      </c>
      <c r="N738" s="36" t="str">
        <f>IF(G738*M738&lt;&gt;0, TRUNC(G738*M738, 1), "")</f>
        <v/>
      </c>
      <c r="O738" s="15">
        <f>IF((H738+K738+M738)=0, "", (H738+K738+M738))</f>
        <v>6620</v>
      </c>
      <c r="P738" s="15">
        <f>IF(SUM(I738,L738,N738)&lt;&gt;0,SUM(I738,L738,N738),"")</f>
        <v>6620</v>
      </c>
      <c r="Q738" s="12"/>
    </row>
    <row r="739" spans="1:31" ht="23.25" customHeight="1">
      <c r="A739" s="13" t="s">
        <v>906</v>
      </c>
      <c r="B739" s="13" t="s">
        <v>1438</v>
      </c>
      <c r="C739" s="1" t="s">
        <v>673</v>
      </c>
      <c r="D739" s="12" t="s">
        <v>671</v>
      </c>
      <c r="E739" s="12" t="s">
        <v>674</v>
      </c>
      <c r="F739" s="19" t="s">
        <v>610</v>
      </c>
      <c r="G739" s="15">
        <f>일위노임!G328</f>
        <v>0.24479999999999999</v>
      </c>
      <c r="H739" s="15">
        <f>합산자재!H211</f>
        <v>0</v>
      </c>
      <c r="I739" s="36" t="str">
        <f>IF(G739*H739&lt;&gt;0, TRUNC(G739*H739, 1), "")</f>
        <v/>
      </c>
      <c r="J739" s="15">
        <v>0.24479999999999999</v>
      </c>
      <c r="K739" s="15">
        <f>합산자재!I211</f>
        <v>304156</v>
      </c>
      <c r="L739" s="36">
        <f>IF(G739*K739&lt;&gt;0, TRUNC(G739*K739, 1), "")</f>
        <v>74457.3</v>
      </c>
      <c r="M739" s="15">
        <f>합산자재!J211</f>
        <v>0</v>
      </c>
      <c r="N739" s="36" t="str">
        <f>IF(G739*M739&lt;&gt;0, TRUNC(G739*M739, 1), "")</f>
        <v/>
      </c>
      <c r="O739" s="15">
        <f>IF((H739+K739+M739)=0, "", (H739+K739+M739))</f>
        <v>304156</v>
      </c>
      <c r="P739" s="15">
        <f>IF(SUM(I739,L739,N739)&lt;&gt;0,SUM(I739,L739,N739),"")</f>
        <v>74457.3</v>
      </c>
      <c r="Q739" s="12"/>
      <c r="AE739" s="2">
        <f>L739</f>
        <v>74457.3</v>
      </c>
    </row>
    <row r="740" spans="1:31" ht="23.25" customHeight="1">
      <c r="A740" s="13" t="s">
        <v>1601</v>
      </c>
      <c r="B740" s="13" t="s">
        <v>1438</v>
      </c>
      <c r="C740" s="1" t="s">
        <v>1602</v>
      </c>
      <c r="D740" s="12" t="s">
        <v>1603</v>
      </c>
      <c r="E740" s="12" t="s">
        <v>1604</v>
      </c>
      <c r="F740" s="19" t="s">
        <v>567</v>
      </c>
      <c r="G740" s="15">
        <v>1</v>
      </c>
      <c r="H740" s="15">
        <f>IF(TRUNC((AD741+AC741)/$AE$3,1)*$AE$3-AD741 &lt;0, AC741, TRUNC((AD741+AC741)/$AE$3,1)*$AE$3-AD741)</f>
        <v>2233.6999999999971</v>
      </c>
      <c r="I740" s="36">
        <f>H740</f>
        <v>2233.6999999999971</v>
      </c>
      <c r="J740" s="15">
        <v>1</v>
      </c>
      <c r="K740" s="15"/>
      <c r="L740" s="36" t="str">
        <f>IF(G740*K740&lt;&gt;0, TRUNC(G740*K740, 1), "")</f>
        <v/>
      </c>
      <c r="M740" s="15"/>
      <c r="N740" s="36" t="str">
        <f>IF(G740*M740&lt;&gt;0, TRUNC(G740*M740, 1), "")</f>
        <v/>
      </c>
      <c r="O740" s="15">
        <f>IF((H740+K740+M740)=0, "", (H740+K740+M740))</f>
        <v>2233.6999999999971</v>
      </c>
      <c r="P740" s="15">
        <f>IF(SUM(I740,L740,N740)&lt;&gt;0,SUM(I740,L740,N740),"")</f>
        <v>2233.6999999999971</v>
      </c>
      <c r="Q740" s="12"/>
    </row>
    <row r="741" spans="1:31" ht="23.25" customHeight="1">
      <c r="B741" s="13" t="s">
        <v>1597</v>
      </c>
      <c r="D741" s="12" t="s">
        <v>1598</v>
      </c>
      <c r="E741" s="12"/>
      <c r="F741" s="19"/>
      <c r="G741" s="15"/>
      <c r="H741" s="15"/>
      <c r="I741" s="36">
        <f>TRUNC(SUM(I737:I740))</f>
        <v>8853</v>
      </c>
      <c r="J741" s="15"/>
      <c r="K741" s="15"/>
      <c r="L741" s="36">
        <f>TRUNC(SUM(L737:L740))</f>
        <v>74457</v>
      </c>
      <c r="M741" s="15"/>
      <c r="N741" s="36">
        <f>TRUNC(SUM(N737:N740))</f>
        <v>0</v>
      </c>
      <c r="O741" s="15" t="str">
        <f>IF((H741+K741+M741)=0, "", (H741+K741+M741))</f>
        <v/>
      </c>
      <c r="P741" s="15">
        <f>IF(SUM(I741,L741,N741)&lt;&gt;0,SUM(I741,L741,N741),"")</f>
        <v>83310</v>
      </c>
      <c r="Q741" s="12"/>
      <c r="AC741" s="2">
        <f>TRUNC(AE741*옵션!$B$36/100,1)</f>
        <v>2233.6999999999998</v>
      </c>
      <c r="AD741" s="2">
        <f>TRUNC(SUM(L737:L739))</f>
        <v>74457</v>
      </c>
      <c r="AE741" s="2">
        <f>TRUNC(SUM(AE737:AE740))</f>
        <v>74457</v>
      </c>
    </row>
    <row r="742" spans="1:31" ht="23.25" customHeight="1">
      <c r="D742" s="12"/>
      <c r="E742" s="12"/>
      <c r="F742" s="19"/>
      <c r="G742" s="15"/>
      <c r="H742" s="15"/>
      <c r="I742" s="36"/>
      <c r="J742" s="15"/>
      <c r="K742" s="15"/>
      <c r="L742" s="36"/>
      <c r="M742" s="15"/>
      <c r="N742" s="36"/>
      <c r="O742" s="15"/>
      <c r="P742" s="15"/>
      <c r="Q742" s="12"/>
    </row>
    <row r="743" spans="1:31" ht="23.25" customHeight="1">
      <c r="A743" s="13" t="s">
        <v>1899</v>
      </c>
      <c r="B743" s="13" t="s">
        <v>1623</v>
      </c>
      <c r="C743" s="1" t="s">
        <v>1900</v>
      </c>
      <c r="D743" s="346" t="s">
        <v>1898</v>
      </c>
      <c r="E743" s="348"/>
      <c r="F743" s="19"/>
      <c r="G743" s="15"/>
      <c r="H743" s="15"/>
      <c r="I743" s="36"/>
      <c r="J743" s="15"/>
      <c r="K743" s="15"/>
      <c r="L743" s="36"/>
      <c r="M743" s="15"/>
      <c r="N743" s="36"/>
      <c r="O743" s="15"/>
      <c r="P743" s="15"/>
      <c r="Q743" s="12"/>
    </row>
    <row r="744" spans="1:31" ht="23.25" customHeight="1">
      <c r="A744" s="13" t="s">
        <v>784</v>
      </c>
      <c r="B744" s="13" t="s">
        <v>1441</v>
      </c>
      <c r="C744" s="1" t="s">
        <v>397</v>
      </c>
      <c r="D744" s="12" t="s">
        <v>389</v>
      </c>
      <c r="E744" s="12" t="s">
        <v>398</v>
      </c>
      <c r="F744" s="19" t="s">
        <v>187</v>
      </c>
      <c r="G744" s="15">
        <v>1</v>
      </c>
      <c r="H744" s="15">
        <f>합산자재!H95</f>
        <v>8427</v>
      </c>
      <c r="I744" s="36">
        <f>IF(G744*H744&lt;&gt;0, TRUNC(G744*H744, 1), "")</f>
        <v>8427</v>
      </c>
      <c r="J744" s="15">
        <v>1</v>
      </c>
      <c r="K744" s="15">
        <f>합산자재!I95</f>
        <v>0</v>
      </c>
      <c r="L744" s="36" t="str">
        <f>IF(G744*K744&lt;&gt;0, TRUNC(G744*K744, 1), "")</f>
        <v/>
      </c>
      <c r="M744" s="15">
        <f>합산자재!J95</f>
        <v>0</v>
      </c>
      <c r="N744" s="36" t="str">
        <f>IF(G744*M744&lt;&gt;0, TRUNC(G744*M744, 1), "")</f>
        <v/>
      </c>
      <c r="O744" s="15">
        <f>IF((H744+K744+M744)=0, "", (H744+K744+M744))</f>
        <v>8427</v>
      </c>
      <c r="P744" s="15">
        <f>IF(SUM(I744,L744,N744)&lt;&gt;0,SUM(I744,L744,N744),"")</f>
        <v>8427</v>
      </c>
      <c r="Q744" s="12"/>
    </row>
    <row r="745" spans="1:31" ht="23.25" customHeight="1">
      <c r="A745" s="13" t="s">
        <v>906</v>
      </c>
      <c r="B745" s="13" t="s">
        <v>1441</v>
      </c>
      <c r="C745" s="1" t="s">
        <v>673</v>
      </c>
      <c r="D745" s="12" t="s">
        <v>671</v>
      </c>
      <c r="E745" s="12" t="s">
        <v>674</v>
      </c>
      <c r="F745" s="19" t="s">
        <v>610</v>
      </c>
      <c r="G745" s="15">
        <f>일위노임!G331</f>
        <v>0.2772</v>
      </c>
      <c r="H745" s="15">
        <f>합산자재!H211</f>
        <v>0</v>
      </c>
      <c r="I745" s="36" t="str">
        <f>IF(G745*H745&lt;&gt;0, TRUNC(G745*H745, 1), "")</f>
        <v/>
      </c>
      <c r="J745" s="15">
        <v>0.2772</v>
      </c>
      <c r="K745" s="15">
        <f>합산자재!I211</f>
        <v>304156</v>
      </c>
      <c r="L745" s="36">
        <f>IF(G745*K745&lt;&gt;0, TRUNC(G745*K745, 1), "")</f>
        <v>84312</v>
      </c>
      <c r="M745" s="15">
        <f>합산자재!J211</f>
        <v>0</v>
      </c>
      <c r="N745" s="36" t="str">
        <f>IF(G745*M745&lt;&gt;0, TRUNC(G745*M745, 1), "")</f>
        <v/>
      </c>
      <c r="O745" s="15">
        <f>IF((H745+K745+M745)=0, "", (H745+K745+M745))</f>
        <v>304156</v>
      </c>
      <c r="P745" s="15">
        <f>IF(SUM(I745,L745,N745)&lt;&gt;0,SUM(I745,L745,N745),"")</f>
        <v>84312</v>
      </c>
      <c r="Q745" s="12"/>
      <c r="AE745" s="2">
        <f>L745</f>
        <v>84312</v>
      </c>
    </row>
    <row r="746" spans="1:31" ht="23.25" customHeight="1">
      <c r="A746" s="13" t="s">
        <v>1601</v>
      </c>
      <c r="B746" s="13" t="s">
        <v>1441</v>
      </c>
      <c r="C746" s="1" t="s">
        <v>1602</v>
      </c>
      <c r="D746" s="12" t="s">
        <v>1603</v>
      </c>
      <c r="E746" s="12" t="s">
        <v>1604</v>
      </c>
      <c r="F746" s="19" t="s">
        <v>567</v>
      </c>
      <c r="G746" s="15">
        <v>1</v>
      </c>
      <c r="H746" s="15">
        <f>IF(TRUNC((AD747+AC747)/$AE$3,1)*$AE$3-AD747 &lt;0, AC747, TRUNC((AD747+AC747)/$AE$3,1)*$AE$3-AD747)</f>
        <v>2529.3000000000029</v>
      </c>
      <c r="I746" s="36">
        <f>H746</f>
        <v>2529.3000000000029</v>
      </c>
      <c r="J746" s="15">
        <v>1</v>
      </c>
      <c r="K746" s="15"/>
      <c r="L746" s="36" t="str">
        <f>IF(G746*K746&lt;&gt;0, TRUNC(G746*K746, 1), "")</f>
        <v/>
      </c>
      <c r="M746" s="15"/>
      <c r="N746" s="36" t="str">
        <f>IF(G746*M746&lt;&gt;0, TRUNC(G746*M746, 1), "")</f>
        <v/>
      </c>
      <c r="O746" s="15">
        <f>IF((H746+K746+M746)=0, "", (H746+K746+M746))</f>
        <v>2529.3000000000029</v>
      </c>
      <c r="P746" s="15">
        <f>IF(SUM(I746,L746,N746)&lt;&gt;0,SUM(I746,L746,N746),"")</f>
        <v>2529.3000000000029</v>
      </c>
      <c r="Q746" s="12"/>
    </row>
    <row r="747" spans="1:31" ht="23.25" customHeight="1">
      <c r="B747" s="13" t="s">
        <v>1597</v>
      </c>
      <c r="D747" s="12" t="s">
        <v>1598</v>
      </c>
      <c r="E747" s="12"/>
      <c r="F747" s="19"/>
      <c r="G747" s="15"/>
      <c r="H747" s="15"/>
      <c r="I747" s="36">
        <f>TRUNC(SUM(I743:I746))</f>
        <v>10956</v>
      </c>
      <c r="J747" s="15"/>
      <c r="K747" s="15"/>
      <c r="L747" s="36">
        <f>TRUNC(SUM(L743:L746))</f>
        <v>84312</v>
      </c>
      <c r="M747" s="15"/>
      <c r="N747" s="36">
        <f>TRUNC(SUM(N743:N746))</f>
        <v>0</v>
      </c>
      <c r="O747" s="15" t="str">
        <f>IF((H747+K747+M747)=0, "", (H747+K747+M747))</f>
        <v/>
      </c>
      <c r="P747" s="15">
        <f>IF(SUM(I747,L747,N747)&lt;&gt;0,SUM(I747,L747,N747),"")</f>
        <v>95268</v>
      </c>
      <c r="Q747" s="12"/>
      <c r="AC747" s="2">
        <f>TRUNC(AE747*옵션!$B$36/100,1)</f>
        <v>2529.3000000000002</v>
      </c>
      <c r="AD747" s="2">
        <f>TRUNC(SUM(L743:L745))</f>
        <v>84312</v>
      </c>
      <c r="AE747" s="2">
        <f>TRUNC(SUM(AE743:AE746))</f>
        <v>84312</v>
      </c>
    </row>
    <row r="748" spans="1:31" ht="23.25" customHeight="1">
      <c r="D748" s="12"/>
      <c r="E748" s="12"/>
      <c r="F748" s="19"/>
      <c r="G748" s="15"/>
      <c r="H748" s="15"/>
      <c r="I748" s="36"/>
      <c r="J748" s="15"/>
      <c r="K748" s="15"/>
      <c r="L748" s="36"/>
      <c r="M748" s="15"/>
      <c r="N748" s="36"/>
      <c r="O748" s="15"/>
      <c r="P748" s="15"/>
      <c r="Q748" s="12"/>
    </row>
    <row r="749" spans="1:31" ht="23.25" customHeight="1">
      <c r="A749" s="13" t="s">
        <v>1902</v>
      </c>
      <c r="B749" s="13" t="s">
        <v>1623</v>
      </c>
      <c r="C749" s="1" t="s">
        <v>1903</v>
      </c>
      <c r="D749" s="346" t="s">
        <v>1901</v>
      </c>
      <c r="E749" s="348"/>
      <c r="F749" s="19"/>
      <c r="G749" s="15"/>
      <c r="H749" s="15"/>
      <c r="I749" s="36"/>
      <c r="J749" s="15"/>
      <c r="K749" s="15"/>
      <c r="L749" s="36"/>
      <c r="M749" s="15"/>
      <c r="N749" s="36"/>
      <c r="O749" s="15"/>
      <c r="P749" s="15"/>
      <c r="Q749" s="12"/>
    </row>
    <row r="750" spans="1:31" ht="23.25" customHeight="1">
      <c r="A750" s="13" t="s">
        <v>785</v>
      </c>
      <c r="B750" s="13" t="s">
        <v>1444</v>
      </c>
      <c r="C750" s="1" t="s">
        <v>399</v>
      </c>
      <c r="D750" s="12" t="s">
        <v>400</v>
      </c>
      <c r="E750" s="12" t="s">
        <v>401</v>
      </c>
      <c r="F750" s="19" t="s">
        <v>187</v>
      </c>
      <c r="G750" s="15">
        <v>1</v>
      </c>
      <c r="H750" s="15">
        <f>합산자재!H96</f>
        <v>126</v>
      </c>
      <c r="I750" s="36">
        <f>IF(G750*H750&lt;&gt;0, TRUNC(G750*H750, 1), "")</f>
        <v>126</v>
      </c>
      <c r="J750" s="15">
        <v>1</v>
      </c>
      <c r="K750" s="15">
        <f>합산자재!I96</f>
        <v>0</v>
      </c>
      <c r="L750" s="36" t="str">
        <f>IF(G750*K750&lt;&gt;0, TRUNC(G750*K750, 1), "")</f>
        <v/>
      </c>
      <c r="M750" s="15">
        <f>합산자재!J96</f>
        <v>0</v>
      </c>
      <c r="N750" s="36" t="str">
        <f>IF(G750*M750&lt;&gt;0, TRUNC(G750*M750, 1), "")</f>
        <v/>
      </c>
      <c r="O750" s="15">
        <f>IF((H750+K750+M750)=0, "", (H750+K750+M750))</f>
        <v>126</v>
      </c>
      <c r="P750" s="15">
        <f>IF(SUM(I750,L750,N750)&lt;&gt;0,SUM(I750,L750,N750),"")</f>
        <v>126</v>
      </c>
      <c r="Q750" s="12"/>
    </row>
    <row r="751" spans="1:31" ht="23.25" customHeight="1">
      <c r="A751" s="13" t="s">
        <v>906</v>
      </c>
      <c r="B751" s="13" t="s">
        <v>1444</v>
      </c>
      <c r="C751" s="1" t="s">
        <v>673</v>
      </c>
      <c r="D751" s="12" t="s">
        <v>671</v>
      </c>
      <c r="E751" s="12" t="s">
        <v>674</v>
      </c>
      <c r="F751" s="19" t="s">
        <v>610</v>
      </c>
      <c r="G751" s="15">
        <f>일위노임!G334</f>
        <v>9.7199999999999995E-2</v>
      </c>
      <c r="H751" s="15">
        <f>합산자재!H211</f>
        <v>0</v>
      </c>
      <c r="I751" s="36" t="str">
        <f>IF(G751*H751&lt;&gt;0, TRUNC(G751*H751, 1), "")</f>
        <v/>
      </c>
      <c r="J751" s="15">
        <v>9.7199999999999995E-2</v>
      </c>
      <c r="K751" s="15">
        <f>합산자재!I211</f>
        <v>304156</v>
      </c>
      <c r="L751" s="36">
        <f>IF(G751*K751&lt;&gt;0, TRUNC(G751*K751, 1), "")</f>
        <v>29563.9</v>
      </c>
      <c r="M751" s="15">
        <f>합산자재!J211</f>
        <v>0</v>
      </c>
      <c r="N751" s="36" t="str">
        <f>IF(G751*M751&lt;&gt;0, TRUNC(G751*M751, 1), "")</f>
        <v/>
      </c>
      <c r="O751" s="15">
        <f>IF((H751+K751+M751)=0, "", (H751+K751+M751))</f>
        <v>304156</v>
      </c>
      <c r="P751" s="15">
        <f>IF(SUM(I751,L751,N751)&lt;&gt;0,SUM(I751,L751,N751),"")</f>
        <v>29563.9</v>
      </c>
      <c r="Q751" s="12"/>
      <c r="AE751" s="2">
        <f>L751</f>
        <v>29563.9</v>
      </c>
    </row>
    <row r="752" spans="1:31" ht="23.25" customHeight="1">
      <c r="A752" s="13" t="s">
        <v>1601</v>
      </c>
      <c r="B752" s="13" t="s">
        <v>1444</v>
      </c>
      <c r="C752" s="1" t="s">
        <v>1602</v>
      </c>
      <c r="D752" s="12" t="s">
        <v>1603</v>
      </c>
      <c r="E752" s="12" t="s">
        <v>1604</v>
      </c>
      <c r="F752" s="19" t="s">
        <v>567</v>
      </c>
      <c r="G752" s="15">
        <v>1</v>
      </c>
      <c r="H752" s="15">
        <f>IF(TRUNC((AD753+AC753)/$AE$3,1)*$AE$3-AD753 &lt;0, AC753, TRUNC((AD753+AC753)/$AE$3,1)*$AE$3-AD753)</f>
        <v>886.79999999999927</v>
      </c>
      <c r="I752" s="36">
        <f>H752</f>
        <v>886.79999999999927</v>
      </c>
      <c r="J752" s="15">
        <v>1</v>
      </c>
      <c r="K752" s="15"/>
      <c r="L752" s="36" t="str">
        <f>IF(G752*K752&lt;&gt;0, TRUNC(G752*K752, 1), "")</f>
        <v/>
      </c>
      <c r="M752" s="15"/>
      <c r="N752" s="36" t="str">
        <f>IF(G752*M752&lt;&gt;0, TRUNC(G752*M752, 1), "")</f>
        <v/>
      </c>
      <c r="O752" s="15">
        <f>IF((H752+K752+M752)=0, "", (H752+K752+M752))</f>
        <v>886.79999999999927</v>
      </c>
      <c r="P752" s="15">
        <f>IF(SUM(I752,L752,N752)&lt;&gt;0,SUM(I752,L752,N752),"")</f>
        <v>886.79999999999927</v>
      </c>
      <c r="Q752" s="12"/>
    </row>
    <row r="753" spans="1:31" ht="23.25" customHeight="1">
      <c r="B753" s="13" t="s">
        <v>1597</v>
      </c>
      <c r="D753" s="12" t="s">
        <v>1598</v>
      </c>
      <c r="E753" s="12"/>
      <c r="F753" s="19"/>
      <c r="G753" s="15"/>
      <c r="H753" s="15"/>
      <c r="I753" s="36">
        <f>TRUNC(SUM(I749:I752))</f>
        <v>1012</v>
      </c>
      <c r="J753" s="15"/>
      <c r="K753" s="15"/>
      <c r="L753" s="36">
        <f>TRUNC(SUM(L749:L752))</f>
        <v>29563</v>
      </c>
      <c r="M753" s="15"/>
      <c r="N753" s="36">
        <f>TRUNC(SUM(N749:N752))</f>
        <v>0</v>
      </c>
      <c r="O753" s="15" t="str">
        <f>IF((H753+K753+M753)=0, "", (H753+K753+M753))</f>
        <v/>
      </c>
      <c r="P753" s="15">
        <f>IF(SUM(I753,L753,N753)&lt;&gt;0,SUM(I753,L753,N753),"")</f>
        <v>30575</v>
      </c>
      <c r="Q753" s="12"/>
      <c r="AC753" s="2">
        <f>TRUNC(AE753*옵션!$B$36/100,1)</f>
        <v>886.8</v>
      </c>
      <c r="AD753" s="2">
        <f>TRUNC(SUM(L749:L751))</f>
        <v>29563</v>
      </c>
      <c r="AE753" s="2">
        <f>TRUNC(SUM(AE749:AE752))</f>
        <v>29563</v>
      </c>
    </row>
    <row r="754" spans="1:31" ht="23.25" customHeight="1">
      <c r="D754" s="12"/>
      <c r="E754" s="12"/>
      <c r="F754" s="19"/>
      <c r="G754" s="15"/>
      <c r="H754" s="15"/>
      <c r="I754" s="36"/>
      <c r="J754" s="15"/>
      <c r="K754" s="15"/>
      <c r="L754" s="36"/>
      <c r="M754" s="15"/>
      <c r="N754" s="36"/>
      <c r="O754" s="15"/>
      <c r="P754" s="15"/>
      <c r="Q754" s="12"/>
    </row>
    <row r="755" spans="1:31" ht="23.25" customHeight="1">
      <c r="A755" s="13" t="s">
        <v>1905</v>
      </c>
      <c r="B755" s="13" t="s">
        <v>1623</v>
      </c>
      <c r="C755" s="1" t="s">
        <v>1906</v>
      </c>
      <c r="D755" s="346" t="s">
        <v>1904</v>
      </c>
      <c r="E755" s="348"/>
      <c r="F755" s="19"/>
      <c r="G755" s="15"/>
      <c r="H755" s="15"/>
      <c r="I755" s="36"/>
      <c r="J755" s="15"/>
      <c r="K755" s="15"/>
      <c r="L755" s="36"/>
      <c r="M755" s="15"/>
      <c r="N755" s="36"/>
      <c r="O755" s="15"/>
      <c r="P755" s="15"/>
      <c r="Q755" s="12"/>
    </row>
    <row r="756" spans="1:31" ht="23.25" customHeight="1">
      <c r="A756" s="13" t="s">
        <v>786</v>
      </c>
      <c r="B756" s="13" t="s">
        <v>1447</v>
      </c>
      <c r="C756" s="1" t="s">
        <v>402</v>
      </c>
      <c r="D756" s="12" t="s">
        <v>400</v>
      </c>
      <c r="E756" s="12" t="s">
        <v>403</v>
      </c>
      <c r="F756" s="19" t="s">
        <v>187</v>
      </c>
      <c r="G756" s="15">
        <v>1</v>
      </c>
      <c r="H756" s="15">
        <f>합산자재!H97</f>
        <v>186</v>
      </c>
      <c r="I756" s="36">
        <f>IF(G756*H756&lt;&gt;0, TRUNC(G756*H756, 1), "")</f>
        <v>186</v>
      </c>
      <c r="J756" s="15">
        <v>1</v>
      </c>
      <c r="K756" s="15">
        <f>합산자재!I97</f>
        <v>0</v>
      </c>
      <c r="L756" s="36" t="str">
        <f>IF(G756*K756&lt;&gt;0, TRUNC(G756*K756, 1), "")</f>
        <v/>
      </c>
      <c r="M756" s="15">
        <f>합산자재!J97</f>
        <v>0</v>
      </c>
      <c r="N756" s="36" t="str">
        <f>IF(G756*M756&lt;&gt;0, TRUNC(G756*M756, 1), "")</f>
        <v/>
      </c>
      <c r="O756" s="15">
        <f>IF((H756+K756+M756)=0, "", (H756+K756+M756))</f>
        <v>186</v>
      </c>
      <c r="P756" s="15">
        <f>IF(SUM(I756,L756,N756)&lt;&gt;0,SUM(I756,L756,N756),"")</f>
        <v>186</v>
      </c>
      <c r="Q756" s="12"/>
    </row>
    <row r="757" spans="1:31" ht="23.25" customHeight="1">
      <c r="A757" s="13" t="s">
        <v>906</v>
      </c>
      <c r="B757" s="13" t="s">
        <v>1447</v>
      </c>
      <c r="C757" s="1" t="s">
        <v>673</v>
      </c>
      <c r="D757" s="12" t="s">
        <v>671</v>
      </c>
      <c r="E757" s="12" t="s">
        <v>674</v>
      </c>
      <c r="F757" s="19" t="s">
        <v>610</v>
      </c>
      <c r="G757" s="15">
        <f>일위노임!G337</f>
        <v>0.1188</v>
      </c>
      <c r="H757" s="15">
        <f>합산자재!H211</f>
        <v>0</v>
      </c>
      <c r="I757" s="36" t="str">
        <f>IF(G757*H757&lt;&gt;0, TRUNC(G757*H757, 1), "")</f>
        <v/>
      </c>
      <c r="J757" s="15">
        <v>0.1188</v>
      </c>
      <c r="K757" s="15">
        <f>합산자재!I211</f>
        <v>304156</v>
      </c>
      <c r="L757" s="36">
        <f>IF(G757*K757&lt;&gt;0, TRUNC(G757*K757, 1), "")</f>
        <v>36133.699999999997</v>
      </c>
      <c r="M757" s="15">
        <f>합산자재!J211</f>
        <v>0</v>
      </c>
      <c r="N757" s="36" t="str">
        <f>IF(G757*M757&lt;&gt;0, TRUNC(G757*M757, 1), "")</f>
        <v/>
      </c>
      <c r="O757" s="15">
        <f>IF((H757+K757+M757)=0, "", (H757+K757+M757))</f>
        <v>304156</v>
      </c>
      <c r="P757" s="15">
        <f>IF(SUM(I757,L757,N757)&lt;&gt;0,SUM(I757,L757,N757),"")</f>
        <v>36133.699999999997</v>
      </c>
      <c r="Q757" s="12"/>
      <c r="AE757" s="2">
        <f>L757</f>
        <v>36133.699999999997</v>
      </c>
    </row>
    <row r="758" spans="1:31" ht="23.25" customHeight="1">
      <c r="A758" s="13" t="s">
        <v>1601</v>
      </c>
      <c r="B758" s="13" t="s">
        <v>1447</v>
      </c>
      <c r="C758" s="1" t="s">
        <v>1602</v>
      </c>
      <c r="D758" s="12" t="s">
        <v>1603</v>
      </c>
      <c r="E758" s="12" t="s">
        <v>1604</v>
      </c>
      <c r="F758" s="19" t="s">
        <v>567</v>
      </c>
      <c r="G758" s="15">
        <v>1</v>
      </c>
      <c r="H758" s="15">
        <f>IF(TRUNC((AD759+AC759)/$AE$3,1)*$AE$3-AD759 &lt;0, AC759, TRUNC((AD759+AC759)/$AE$3,1)*$AE$3-AD759)</f>
        <v>1083.9000000000015</v>
      </c>
      <c r="I758" s="36">
        <f>H758</f>
        <v>1083.9000000000015</v>
      </c>
      <c r="J758" s="15">
        <v>1</v>
      </c>
      <c r="K758" s="15"/>
      <c r="L758" s="36" t="str">
        <f>IF(G758*K758&lt;&gt;0, TRUNC(G758*K758, 1), "")</f>
        <v/>
      </c>
      <c r="M758" s="15"/>
      <c r="N758" s="36" t="str">
        <f>IF(G758*M758&lt;&gt;0, TRUNC(G758*M758, 1), "")</f>
        <v/>
      </c>
      <c r="O758" s="15">
        <f>IF((H758+K758+M758)=0, "", (H758+K758+M758))</f>
        <v>1083.9000000000015</v>
      </c>
      <c r="P758" s="15">
        <f>IF(SUM(I758,L758,N758)&lt;&gt;0,SUM(I758,L758,N758),"")</f>
        <v>1083.9000000000015</v>
      </c>
      <c r="Q758" s="12"/>
    </row>
    <row r="759" spans="1:31" ht="23.25" customHeight="1">
      <c r="B759" s="13" t="s">
        <v>1597</v>
      </c>
      <c r="D759" s="12" t="s">
        <v>1598</v>
      </c>
      <c r="E759" s="12"/>
      <c r="F759" s="19"/>
      <c r="G759" s="15"/>
      <c r="H759" s="15"/>
      <c r="I759" s="36">
        <f>TRUNC(SUM(I755:I758))</f>
        <v>1269</v>
      </c>
      <c r="J759" s="15"/>
      <c r="K759" s="15"/>
      <c r="L759" s="36">
        <f>TRUNC(SUM(L755:L758))</f>
        <v>36133</v>
      </c>
      <c r="M759" s="15"/>
      <c r="N759" s="36">
        <f>TRUNC(SUM(N755:N758))</f>
        <v>0</v>
      </c>
      <c r="O759" s="15" t="str">
        <f>IF((H759+K759+M759)=0, "", (H759+K759+M759))</f>
        <v/>
      </c>
      <c r="P759" s="15">
        <f>IF(SUM(I759,L759,N759)&lt;&gt;0,SUM(I759,L759,N759),"")</f>
        <v>37402</v>
      </c>
      <c r="Q759" s="12"/>
      <c r="AC759" s="2">
        <f>TRUNC(AE759*옵션!$B$36/100,1)</f>
        <v>1083.9000000000001</v>
      </c>
      <c r="AD759" s="2">
        <f>TRUNC(SUM(L755:L757))</f>
        <v>36133</v>
      </c>
      <c r="AE759" s="2">
        <f>TRUNC(SUM(AE755:AE758))</f>
        <v>36133</v>
      </c>
    </row>
    <row r="760" spans="1:31" ht="23.25" customHeight="1">
      <c r="D760" s="12"/>
      <c r="E760" s="12"/>
      <c r="F760" s="19"/>
      <c r="G760" s="15"/>
      <c r="H760" s="15"/>
      <c r="I760" s="36"/>
      <c r="J760" s="15"/>
      <c r="K760" s="15"/>
      <c r="L760" s="36"/>
      <c r="M760" s="15"/>
      <c r="N760" s="36"/>
      <c r="O760" s="15"/>
      <c r="P760" s="15"/>
      <c r="Q760" s="12"/>
    </row>
    <row r="761" spans="1:31" ht="23.25" customHeight="1">
      <c r="A761" s="13" t="s">
        <v>1908</v>
      </c>
      <c r="B761" s="13" t="s">
        <v>1623</v>
      </c>
      <c r="C761" s="1" t="s">
        <v>1909</v>
      </c>
      <c r="D761" s="346" t="s">
        <v>1907</v>
      </c>
      <c r="E761" s="348"/>
      <c r="F761" s="19"/>
      <c r="G761" s="15"/>
      <c r="H761" s="15"/>
      <c r="I761" s="36"/>
      <c r="J761" s="15"/>
      <c r="K761" s="15"/>
      <c r="L761" s="36"/>
      <c r="M761" s="15"/>
      <c r="N761" s="36"/>
      <c r="O761" s="15"/>
      <c r="P761" s="15"/>
      <c r="Q761" s="12"/>
    </row>
    <row r="762" spans="1:31" ht="23.25" customHeight="1">
      <c r="A762" s="13" t="s">
        <v>787</v>
      </c>
      <c r="B762" s="13" t="s">
        <v>1450</v>
      </c>
      <c r="C762" s="1" t="s">
        <v>404</v>
      </c>
      <c r="D762" s="12" t="s">
        <v>400</v>
      </c>
      <c r="E762" s="12" t="s">
        <v>405</v>
      </c>
      <c r="F762" s="19" t="s">
        <v>187</v>
      </c>
      <c r="G762" s="15">
        <v>1</v>
      </c>
      <c r="H762" s="15">
        <f>합산자재!H98</f>
        <v>241</v>
      </c>
      <c r="I762" s="36">
        <f>IF(G762*H762&lt;&gt;0, TRUNC(G762*H762, 1), "")</f>
        <v>241</v>
      </c>
      <c r="J762" s="15">
        <v>1</v>
      </c>
      <c r="K762" s="15">
        <f>합산자재!I98</f>
        <v>0</v>
      </c>
      <c r="L762" s="36" t="str">
        <f>IF(G762*K762&lt;&gt;0, TRUNC(G762*K762, 1), "")</f>
        <v/>
      </c>
      <c r="M762" s="15">
        <f>합산자재!J98</f>
        <v>0</v>
      </c>
      <c r="N762" s="36" t="str">
        <f>IF(G762*M762&lt;&gt;0, TRUNC(G762*M762, 1), "")</f>
        <v/>
      </c>
      <c r="O762" s="15">
        <f>IF((H762+K762+M762)=0, "", (H762+K762+M762))</f>
        <v>241</v>
      </c>
      <c r="P762" s="15">
        <f>IF(SUM(I762,L762,N762)&lt;&gt;0,SUM(I762,L762,N762),"")</f>
        <v>241</v>
      </c>
      <c r="Q762" s="12"/>
    </row>
    <row r="763" spans="1:31" ht="23.25" customHeight="1">
      <c r="A763" s="13" t="s">
        <v>906</v>
      </c>
      <c r="B763" s="13" t="s">
        <v>1450</v>
      </c>
      <c r="C763" s="1" t="s">
        <v>673</v>
      </c>
      <c r="D763" s="12" t="s">
        <v>671</v>
      </c>
      <c r="E763" s="12" t="s">
        <v>674</v>
      </c>
      <c r="F763" s="19" t="s">
        <v>610</v>
      </c>
      <c r="G763" s="15">
        <f>일위노임!G340</f>
        <v>0.12959999999999999</v>
      </c>
      <c r="H763" s="15">
        <f>합산자재!H211</f>
        <v>0</v>
      </c>
      <c r="I763" s="36" t="str">
        <f>IF(G763*H763&lt;&gt;0, TRUNC(G763*H763, 1), "")</f>
        <v/>
      </c>
      <c r="J763" s="15">
        <v>0.12959999999999999</v>
      </c>
      <c r="K763" s="15">
        <f>합산자재!I211</f>
        <v>304156</v>
      </c>
      <c r="L763" s="36">
        <f>IF(G763*K763&lt;&gt;0, TRUNC(G763*K763, 1), "")</f>
        <v>39418.6</v>
      </c>
      <c r="M763" s="15">
        <f>합산자재!J211</f>
        <v>0</v>
      </c>
      <c r="N763" s="36" t="str">
        <f>IF(G763*M763&lt;&gt;0, TRUNC(G763*M763, 1), "")</f>
        <v/>
      </c>
      <c r="O763" s="15">
        <f>IF((H763+K763+M763)=0, "", (H763+K763+M763))</f>
        <v>304156</v>
      </c>
      <c r="P763" s="15">
        <f>IF(SUM(I763,L763,N763)&lt;&gt;0,SUM(I763,L763,N763),"")</f>
        <v>39418.6</v>
      </c>
      <c r="Q763" s="12"/>
      <c r="AE763" s="2">
        <f>L763</f>
        <v>39418.6</v>
      </c>
    </row>
    <row r="764" spans="1:31" ht="23.25" customHeight="1">
      <c r="A764" s="13" t="s">
        <v>1601</v>
      </c>
      <c r="B764" s="13" t="s">
        <v>1450</v>
      </c>
      <c r="C764" s="1" t="s">
        <v>1602</v>
      </c>
      <c r="D764" s="12" t="s">
        <v>1603</v>
      </c>
      <c r="E764" s="12" t="s">
        <v>1604</v>
      </c>
      <c r="F764" s="19" t="s">
        <v>567</v>
      </c>
      <c r="G764" s="15">
        <v>1</v>
      </c>
      <c r="H764" s="15">
        <f>IF(TRUNC((AD765+AC765)/$AE$3,1)*$AE$3-AD765 &lt;0, AC765, TRUNC((AD765+AC765)/$AE$3,1)*$AE$3-AD765)</f>
        <v>1182.5</v>
      </c>
      <c r="I764" s="36">
        <f>H764</f>
        <v>1182.5</v>
      </c>
      <c r="J764" s="15">
        <v>1</v>
      </c>
      <c r="K764" s="15"/>
      <c r="L764" s="36" t="str">
        <f>IF(G764*K764&lt;&gt;0, TRUNC(G764*K764, 1), "")</f>
        <v/>
      </c>
      <c r="M764" s="15"/>
      <c r="N764" s="36" t="str">
        <f>IF(G764*M764&lt;&gt;0, TRUNC(G764*M764, 1), "")</f>
        <v/>
      </c>
      <c r="O764" s="15">
        <f>IF((H764+K764+M764)=0, "", (H764+K764+M764))</f>
        <v>1182.5</v>
      </c>
      <c r="P764" s="15">
        <f>IF(SUM(I764,L764,N764)&lt;&gt;0,SUM(I764,L764,N764),"")</f>
        <v>1182.5</v>
      </c>
      <c r="Q764" s="12"/>
    </row>
    <row r="765" spans="1:31" ht="23.25" customHeight="1">
      <c r="B765" s="13" t="s">
        <v>1597</v>
      </c>
      <c r="D765" s="12" t="s">
        <v>1598</v>
      </c>
      <c r="E765" s="12"/>
      <c r="F765" s="19"/>
      <c r="G765" s="15"/>
      <c r="H765" s="15"/>
      <c r="I765" s="36">
        <f>TRUNC(SUM(I761:I764))</f>
        <v>1423</v>
      </c>
      <c r="J765" s="15"/>
      <c r="K765" s="15"/>
      <c r="L765" s="36">
        <f>TRUNC(SUM(L761:L764))</f>
        <v>39418</v>
      </c>
      <c r="M765" s="15"/>
      <c r="N765" s="36">
        <f>TRUNC(SUM(N761:N764))</f>
        <v>0</v>
      </c>
      <c r="O765" s="15" t="str">
        <f>IF((H765+K765+M765)=0, "", (H765+K765+M765))</f>
        <v/>
      </c>
      <c r="P765" s="15">
        <f>IF(SUM(I765,L765,N765)&lt;&gt;0,SUM(I765,L765,N765),"")</f>
        <v>40841</v>
      </c>
      <c r="Q765" s="12"/>
      <c r="AC765" s="2">
        <f>TRUNC(AE765*옵션!$B$36/100,1)</f>
        <v>1182.5</v>
      </c>
      <c r="AD765" s="2">
        <f>TRUNC(SUM(L761:L763))</f>
        <v>39418</v>
      </c>
      <c r="AE765" s="2">
        <f>TRUNC(SUM(AE761:AE764))</f>
        <v>39418</v>
      </c>
    </row>
    <row r="766" spans="1:31" ht="23.25" customHeight="1">
      <c r="D766" s="12"/>
      <c r="E766" s="12"/>
      <c r="F766" s="19"/>
      <c r="G766" s="15"/>
      <c r="H766" s="15"/>
      <c r="I766" s="36"/>
      <c r="J766" s="15"/>
      <c r="K766" s="15"/>
      <c r="L766" s="36"/>
      <c r="M766" s="15"/>
      <c r="N766" s="36"/>
      <c r="O766" s="15"/>
      <c r="P766" s="15"/>
      <c r="Q766" s="12"/>
    </row>
    <row r="767" spans="1:31" ht="23.25" customHeight="1">
      <c r="A767" s="13" t="s">
        <v>1911</v>
      </c>
      <c r="B767" s="13" t="s">
        <v>1623</v>
      </c>
      <c r="C767" s="1" t="s">
        <v>1912</v>
      </c>
      <c r="D767" s="346" t="s">
        <v>1910</v>
      </c>
      <c r="E767" s="348"/>
      <c r="F767" s="19"/>
      <c r="G767" s="15"/>
      <c r="H767" s="15"/>
      <c r="I767" s="36"/>
      <c r="J767" s="15"/>
      <c r="K767" s="15"/>
      <c r="L767" s="36"/>
      <c r="M767" s="15"/>
      <c r="N767" s="36"/>
      <c r="O767" s="15"/>
      <c r="P767" s="15"/>
      <c r="Q767" s="12"/>
    </row>
    <row r="768" spans="1:31" ht="23.25" customHeight="1">
      <c r="A768" s="13" t="s">
        <v>805</v>
      </c>
      <c r="B768" s="13" t="s">
        <v>1453</v>
      </c>
      <c r="C768" s="1" t="s">
        <v>465</v>
      </c>
      <c r="D768" s="12" t="s">
        <v>466</v>
      </c>
      <c r="E768" s="12" t="s">
        <v>394</v>
      </c>
      <c r="F768" s="19" t="s">
        <v>187</v>
      </c>
      <c r="G768" s="15">
        <v>1</v>
      </c>
      <c r="H768" s="15">
        <f>합산자재!H116</f>
        <v>3367</v>
      </c>
      <c r="I768" s="36">
        <f>IF(G768*H768&lt;&gt;0, TRUNC(G768*H768, 1), "")</f>
        <v>3367</v>
      </c>
      <c r="J768" s="15">
        <v>1</v>
      </c>
      <c r="K768" s="15">
        <f>합산자재!I116</f>
        <v>0</v>
      </c>
      <c r="L768" s="36" t="str">
        <f>IF(G768*K768&lt;&gt;0, TRUNC(G768*K768, 1), "")</f>
        <v/>
      </c>
      <c r="M768" s="15">
        <f>합산자재!J116</f>
        <v>0</v>
      </c>
      <c r="N768" s="36" t="str">
        <f>IF(G768*M768&lt;&gt;0, TRUNC(G768*M768, 1), "")</f>
        <v/>
      </c>
      <c r="O768" s="15">
        <f>IF((H768+K768+M768)=0, "", (H768+K768+M768))</f>
        <v>3367</v>
      </c>
      <c r="P768" s="15">
        <f>IF(SUM(I768,L768,N768)&lt;&gt;0,SUM(I768,L768,N768),"")</f>
        <v>3367</v>
      </c>
      <c r="Q768" s="12"/>
    </row>
    <row r="769" spans="1:31" ht="23.25" customHeight="1">
      <c r="A769" s="13" t="s">
        <v>905</v>
      </c>
      <c r="B769" s="13" t="s">
        <v>1453</v>
      </c>
      <c r="C769" s="1" t="s">
        <v>670</v>
      </c>
      <c r="D769" s="12" t="s">
        <v>671</v>
      </c>
      <c r="E769" s="12" t="s">
        <v>672</v>
      </c>
      <c r="F769" s="19" t="s">
        <v>610</v>
      </c>
      <c r="G769" s="15">
        <f>일위노임!G343</f>
        <v>1.6E-2</v>
      </c>
      <c r="H769" s="15">
        <f>합산자재!H210</f>
        <v>0</v>
      </c>
      <c r="I769" s="36" t="str">
        <f>IF(G769*H769&lt;&gt;0, TRUNC(G769*H769, 1), "")</f>
        <v/>
      </c>
      <c r="J769" s="15">
        <v>1.6E-2</v>
      </c>
      <c r="K769" s="15">
        <f>합산자재!I210</f>
        <v>273676</v>
      </c>
      <c r="L769" s="36">
        <f>IF(G769*K769&lt;&gt;0, TRUNC(G769*K769, 1), "")</f>
        <v>4378.8</v>
      </c>
      <c r="M769" s="15">
        <f>합산자재!J210</f>
        <v>0</v>
      </c>
      <c r="N769" s="36" t="str">
        <f>IF(G769*M769&lt;&gt;0, TRUNC(G769*M769, 1), "")</f>
        <v/>
      </c>
      <c r="O769" s="15">
        <f>IF((H769+K769+M769)=0, "", (H769+K769+M769))</f>
        <v>273676</v>
      </c>
      <c r="P769" s="15">
        <f>IF(SUM(I769,L769,N769)&lt;&gt;0,SUM(I769,L769,N769),"")</f>
        <v>4378.8</v>
      </c>
      <c r="Q769" s="12"/>
      <c r="AE769" s="2">
        <f>L769</f>
        <v>4378.8</v>
      </c>
    </row>
    <row r="770" spans="1:31" ht="23.25" customHeight="1">
      <c r="A770" s="13" t="s">
        <v>1601</v>
      </c>
      <c r="B770" s="13" t="s">
        <v>1453</v>
      </c>
      <c r="C770" s="1" t="s">
        <v>1602</v>
      </c>
      <c r="D770" s="12" t="s">
        <v>1603</v>
      </c>
      <c r="E770" s="12" t="s">
        <v>1604</v>
      </c>
      <c r="F770" s="19" t="s">
        <v>567</v>
      </c>
      <c r="G770" s="15">
        <v>1</v>
      </c>
      <c r="H770" s="15">
        <f>IF(TRUNC((AD771+AC771)/$AE$3,1)*$AE$3-AD771 &lt;0, AC771, TRUNC((AD771+AC771)/$AE$3,1)*$AE$3-AD771)</f>
        <v>131.30000000000018</v>
      </c>
      <c r="I770" s="36">
        <f>H770</f>
        <v>131.30000000000018</v>
      </c>
      <c r="J770" s="15">
        <v>1</v>
      </c>
      <c r="K770" s="15"/>
      <c r="L770" s="36" t="str">
        <f>IF(G770*K770&lt;&gt;0, TRUNC(G770*K770, 1), "")</f>
        <v/>
      </c>
      <c r="M770" s="15"/>
      <c r="N770" s="36" t="str">
        <f>IF(G770*M770&lt;&gt;0, TRUNC(G770*M770, 1), "")</f>
        <v/>
      </c>
      <c r="O770" s="15">
        <f>IF((H770+K770+M770)=0, "", (H770+K770+M770))</f>
        <v>131.30000000000018</v>
      </c>
      <c r="P770" s="15">
        <f>IF(SUM(I770,L770,N770)&lt;&gt;0,SUM(I770,L770,N770),"")</f>
        <v>131.30000000000018</v>
      </c>
      <c r="Q770" s="12"/>
    </row>
    <row r="771" spans="1:31" ht="23.25" customHeight="1">
      <c r="B771" s="13" t="s">
        <v>1597</v>
      </c>
      <c r="D771" s="12" t="s">
        <v>1598</v>
      </c>
      <c r="E771" s="12"/>
      <c r="F771" s="19"/>
      <c r="G771" s="15"/>
      <c r="H771" s="15"/>
      <c r="I771" s="36">
        <f>TRUNC(SUM(I767:I770))</f>
        <v>3498</v>
      </c>
      <c r="J771" s="15"/>
      <c r="K771" s="15"/>
      <c r="L771" s="36">
        <f>TRUNC(SUM(L767:L770))</f>
        <v>4378</v>
      </c>
      <c r="M771" s="15"/>
      <c r="N771" s="36">
        <f>TRUNC(SUM(N767:N770))</f>
        <v>0</v>
      </c>
      <c r="O771" s="15" t="str">
        <f>IF((H771+K771+M771)=0, "", (H771+K771+M771))</f>
        <v/>
      </c>
      <c r="P771" s="15">
        <f>IF(SUM(I771,L771,N771)&lt;&gt;0,SUM(I771,L771,N771),"")</f>
        <v>7876</v>
      </c>
      <c r="Q771" s="12"/>
      <c r="AC771" s="2">
        <f>TRUNC(AE771*옵션!$B$36/100,1)</f>
        <v>131.30000000000001</v>
      </c>
      <c r="AD771" s="2">
        <f>TRUNC(SUM(L767:L769))</f>
        <v>4378</v>
      </c>
      <c r="AE771" s="2">
        <f>TRUNC(SUM(AE767:AE770))</f>
        <v>4378</v>
      </c>
    </row>
    <row r="772" spans="1:31" ht="23.25" customHeight="1">
      <c r="D772" s="12"/>
      <c r="E772" s="12"/>
      <c r="F772" s="19"/>
      <c r="G772" s="15"/>
      <c r="H772" s="15"/>
      <c r="I772" s="36"/>
      <c r="J772" s="15"/>
      <c r="K772" s="15"/>
      <c r="L772" s="36"/>
      <c r="M772" s="15"/>
      <c r="N772" s="36"/>
      <c r="O772" s="15"/>
      <c r="P772" s="15"/>
      <c r="Q772" s="12"/>
    </row>
    <row r="773" spans="1:31" ht="23.25" customHeight="1">
      <c r="A773" s="13" t="s">
        <v>1914</v>
      </c>
      <c r="B773" s="13" t="s">
        <v>1623</v>
      </c>
      <c r="C773" s="1" t="s">
        <v>1915</v>
      </c>
      <c r="D773" s="346" t="s">
        <v>1913</v>
      </c>
      <c r="E773" s="348"/>
      <c r="F773" s="19"/>
      <c r="G773" s="15"/>
      <c r="H773" s="15"/>
      <c r="I773" s="36"/>
      <c r="J773" s="15"/>
      <c r="K773" s="15"/>
      <c r="L773" s="36"/>
      <c r="M773" s="15"/>
      <c r="N773" s="36"/>
      <c r="O773" s="15"/>
      <c r="P773" s="15"/>
      <c r="Q773" s="12"/>
    </row>
    <row r="774" spans="1:31" ht="23.25" customHeight="1">
      <c r="A774" s="13" t="s">
        <v>806</v>
      </c>
      <c r="B774" s="13" t="s">
        <v>1456</v>
      </c>
      <c r="C774" s="1" t="s">
        <v>467</v>
      </c>
      <c r="D774" s="12" t="s">
        <v>466</v>
      </c>
      <c r="E774" s="12" t="s">
        <v>468</v>
      </c>
      <c r="F774" s="19" t="s">
        <v>187</v>
      </c>
      <c r="G774" s="15">
        <v>1</v>
      </c>
      <c r="H774" s="15">
        <f>합산자재!H117</f>
        <v>4170</v>
      </c>
      <c r="I774" s="36">
        <f>IF(G774*H774&lt;&gt;0, TRUNC(G774*H774, 1), "")</f>
        <v>4170</v>
      </c>
      <c r="J774" s="15">
        <v>1</v>
      </c>
      <c r="K774" s="15">
        <f>합산자재!I117</f>
        <v>0</v>
      </c>
      <c r="L774" s="36" t="str">
        <f>IF(G774*K774&lt;&gt;0, TRUNC(G774*K774, 1), "")</f>
        <v/>
      </c>
      <c r="M774" s="15">
        <f>합산자재!J117</f>
        <v>0</v>
      </c>
      <c r="N774" s="36" t="str">
        <f>IF(G774*M774&lt;&gt;0, TRUNC(G774*M774, 1), "")</f>
        <v/>
      </c>
      <c r="O774" s="15">
        <f>IF((H774+K774+M774)=0, "", (H774+K774+M774))</f>
        <v>4170</v>
      </c>
      <c r="P774" s="15">
        <f>IF(SUM(I774,L774,N774)&lt;&gt;0,SUM(I774,L774,N774),"")</f>
        <v>4170</v>
      </c>
      <c r="Q774" s="12"/>
    </row>
    <row r="775" spans="1:31" ht="23.25" customHeight="1">
      <c r="A775" s="13" t="s">
        <v>905</v>
      </c>
      <c r="B775" s="13" t="s">
        <v>1456</v>
      </c>
      <c r="C775" s="1" t="s">
        <v>670</v>
      </c>
      <c r="D775" s="12" t="s">
        <v>671</v>
      </c>
      <c r="E775" s="12" t="s">
        <v>672</v>
      </c>
      <c r="F775" s="19" t="s">
        <v>610</v>
      </c>
      <c r="G775" s="15">
        <f>일위노임!G346</f>
        <v>1.6E-2</v>
      </c>
      <c r="H775" s="15">
        <f>합산자재!H210</f>
        <v>0</v>
      </c>
      <c r="I775" s="36" t="str">
        <f>IF(G775*H775&lt;&gt;0, TRUNC(G775*H775, 1), "")</f>
        <v/>
      </c>
      <c r="J775" s="15">
        <v>1.6E-2</v>
      </c>
      <c r="K775" s="15">
        <f>합산자재!I210</f>
        <v>273676</v>
      </c>
      <c r="L775" s="36">
        <f>IF(G775*K775&lt;&gt;0, TRUNC(G775*K775, 1), "")</f>
        <v>4378.8</v>
      </c>
      <c r="M775" s="15">
        <f>합산자재!J210</f>
        <v>0</v>
      </c>
      <c r="N775" s="36" t="str">
        <f>IF(G775*M775&lt;&gt;0, TRUNC(G775*M775, 1), "")</f>
        <v/>
      </c>
      <c r="O775" s="15">
        <f>IF((H775+K775+M775)=0, "", (H775+K775+M775))</f>
        <v>273676</v>
      </c>
      <c r="P775" s="15">
        <f>IF(SUM(I775,L775,N775)&lt;&gt;0,SUM(I775,L775,N775),"")</f>
        <v>4378.8</v>
      </c>
      <c r="Q775" s="12"/>
      <c r="AE775" s="2">
        <f>L775</f>
        <v>4378.8</v>
      </c>
    </row>
    <row r="776" spans="1:31" ht="23.25" customHeight="1">
      <c r="A776" s="13" t="s">
        <v>1601</v>
      </c>
      <c r="B776" s="13" t="s">
        <v>1456</v>
      </c>
      <c r="C776" s="1" t="s">
        <v>1602</v>
      </c>
      <c r="D776" s="12" t="s">
        <v>1603</v>
      </c>
      <c r="E776" s="12" t="s">
        <v>1604</v>
      </c>
      <c r="F776" s="19" t="s">
        <v>567</v>
      </c>
      <c r="G776" s="15">
        <v>1</v>
      </c>
      <c r="H776" s="15">
        <f>IF(TRUNC((AD777+AC777)/$AE$3,1)*$AE$3-AD777 &lt;0, AC777, TRUNC((AD777+AC777)/$AE$3,1)*$AE$3-AD777)</f>
        <v>131.30000000000018</v>
      </c>
      <c r="I776" s="36">
        <f>H776</f>
        <v>131.30000000000018</v>
      </c>
      <c r="J776" s="15">
        <v>1</v>
      </c>
      <c r="K776" s="15"/>
      <c r="L776" s="36" t="str">
        <f>IF(G776*K776&lt;&gt;0, TRUNC(G776*K776, 1), "")</f>
        <v/>
      </c>
      <c r="M776" s="15"/>
      <c r="N776" s="36" t="str">
        <f>IF(G776*M776&lt;&gt;0, TRUNC(G776*M776, 1), "")</f>
        <v/>
      </c>
      <c r="O776" s="15">
        <f>IF((H776+K776+M776)=0, "", (H776+K776+M776))</f>
        <v>131.30000000000018</v>
      </c>
      <c r="P776" s="15">
        <f>IF(SUM(I776,L776,N776)&lt;&gt;0,SUM(I776,L776,N776),"")</f>
        <v>131.30000000000018</v>
      </c>
      <c r="Q776" s="12"/>
    </row>
    <row r="777" spans="1:31" ht="23.25" customHeight="1">
      <c r="B777" s="13" t="s">
        <v>1597</v>
      </c>
      <c r="D777" s="12" t="s">
        <v>1598</v>
      </c>
      <c r="E777" s="12"/>
      <c r="F777" s="19"/>
      <c r="G777" s="15"/>
      <c r="H777" s="15"/>
      <c r="I777" s="36">
        <f>TRUNC(SUM(I773:I776))</f>
        <v>4301</v>
      </c>
      <c r="J777" s="15"/>
      <c r="K777" s="15"/>
      <c r="L777" s="36">
        <f>TRUNC(SUM(L773:L776))</f>
        <v>4378</v>
      </c>
      <c r="M777" s="15"/>
      <c r="N777" s="36">
        <f>TRUNC(SUM(N773:N776))</f>
        <v>0</v>
      </c>
      <c r="O777" s="15" t="str">
        <f>IF((H777+K777+M777)=0, "", (H777+K777+M777))</f>
        <v/>
      </c>
      <c r="P777" s="15">
        <f>IF(SUM(I777,L777,N777)&lt;&gt;0,SUM(I777,L777,N777),"")</f>
        <v>8679</v>
      </c>
      <c r="Q777" s="12"/>
      <c r="AC777" s="2">
        <f>TRUNC(AE777*옵션!$B$36/100,1)</f>
        <v>131.30000000000001</v>
      </c>
      <c r="AD777" s="2">
        <f>TRUNC(SUM(L773:L775))</f>
        <v>4378</v>
      </c>
      <c r="AE777" s="2">
        <f>TRUNC(SUM(AE773:AE776))</f>
        <v>4378</v>
      </c>
    </row>
    <row r="778" spans="1:31" ht="23.25" customHeight="1">
      <c r="D778" s="12"/>
      <c r="E778" s="12"/>
      <c r="F778" s="19"/>
      <c r="G778" s="15"/>
      <c r="H778" s="15"/>
      <c r="I778" s="36"/>
      <c r="J778" s="15"/>
      <c r="K778" s="15"/>
      <c r="L778" s="36"/>
      <c r="M778" s="15"/>
      <c r="N778" s="36"/>
      <c r="O778" s="15"/>
      <c r="P778" s="15"/>
      <c r="Q778" s="12"/>
    </row>
    <row r="779" spans="1:31" ht="23.25" customHeight="1">
      <c r="A779" s="13" t="s">
        <v>1917</v>
      </c>
      <c r="B779" s="13" t="s">
        <v>1623</v>
      </c>
      <c r="C779" s="1" t="s">
        <v>1918</v>
      </c>
      <c r="D779" s="346" t="s">
        <v>1916</v>
      </c>
      <c r="E779" s="348"/>
      <c r="F779" s="19"/>
      <c r="G779" s="15"/>
      <c r="H779" s="15"/>
      <c r="I779" s="36"/>
      <c r="J779" s="15"/>
      <c r="K779" s="15"/>
      <c r="L779" s="36"/>
      <c r="M779" s="15"/>
      <c r="N779" s="36"/>
      <c r="O779" s="15"/>
      <c r="P779" s="15"/>
      <c r="Q779" s="12"/>
    </row>
    <row r="780" spans="1:31" ht="23.25" customHeight="1">
      <c r="A780" s="13" t="s">
        <v>807</v>
      </c>
      <c r="B780" s="13" t="s">
        <v>1459</v>
      </c>
      <c r="C780" s="1" t="s">
        <v>469</v>
      </c>
      <c r="D780" s="12" t="s">
        <v>470</v>
      </c>
      <c r="E780" s="12" t="s">
        <v>401</v>
      </c>
      <c r="F780" s="19" t="s">
        <v>187</v>
      </c>
      <c r="G780" s="15">
        <v>1</v>
      </c>
      <c r="H780" s="15">
        <f>합산자재!H118</f>
        <v>126</v>
      </c>
      <c r="I780" s="36">
        <f>IF(G780*H780&lt;&gt;0, TRUNC(G780*H780, 1), "")</f>
        <v>126</v>
      </c>
      <c r="J780" s="15">
        <v>1</v>
      </c>
      <c r="K780" s="15">
        <f>합산자재!I118</f>
        <v>0</v>
      </c>
      <c r="L780" s="36" t="str">
        <f>IF(G780*K780&lt;&gt;0, TRUNC(G780*K780, 1), "")</f>
        <v/>
      </c>
      <c r="M780" s="15">
        <f>합산자재!J118</f>
        <v>0</v>
      </c>
      <c r="N780" s="36" t="str">
        <f>IF(G780*M780&lt;&gt;0, TRUNC(G780*M780, 1), "")</f>
        <v/>
      </c>
      <c r="O780" s="15">
        <f>IF((H780+K780+M780)=0, "", (H780+K780+M780))</f>
        <v>126</v>
      </c>
      <c r="P780" s="15">
        <f>IF(SUM(I780,L780,N780)&lt;&gt;0,SUM(I780,L780,N780),"")</f>
        <v>126</v>
      </c>
      <c r="Q780" s="12"/>
    </row>
    <row r="781" spans="1:31" ht="23.25" customHeight="1">
      <c r="A781" s="13" t="s">
        <v>905</v>
      </c>
      <c r="B781" s="13" t="s">
        <v>1459</v>
      </c>
      <c r="C781" s="1" t="s">
        <v>670</v>
      </c>
      <c r="D781" s="12" t="s">
        <v>671</v>
      </c>
      <c r="E781" s="12" t="s">
        <v>672</v>
      </c>
      <c r="F781" s="19" t="s">
        <v>610</v>
      </c>
      <c r="G781" s="15">
        <f>일위노임!G349</f>
        <v>1.6E-2</v>
      </c>
      <c r="H781" s="15">
        <f>합산자재!H210</f>
        <v>0</v>
      </c>
      <c r="I781" s="36" t="str">
        <f>IF(G781*H781&lt;&gt;0, TRUNC(G781*H781, 1), "")</f>
        <v/>
      </c>
      <c r="J781" s="15">
        <v>1.6E-2</v>
      </c>
      <c r="K781" s="15">
        <f>합산자재!I210</f>
        <v>273676</v>
      </c>
      <c r="L781" s="36">
        <f>IF(G781*K781&lt;&gt;0, TRUNC(G781*K781, 1), "")</f>
        <v>4378.8</v>
      </c>
      <c r="M781" s="15">
        <f>합산자재!J210</f>
        <v>0</v>
      </c>
      <c r="N781" s="36" t="str">
        <f>IF(G781*M781&lt;&gt;0, TRUNC(G781*M781, 1), "")</f>
        <v/>
      </c>
      <c r="O781" s="15">
        <f>IF((H781+K781+M781)=0, "", (H781+K781+M781))</f>
        <v>273676</v>
      </c>
      <c r="P781" s="15">
        <f>IF(SUM(I781,L781,N781)&lt;&gt;0,SUM(I781,L781,N781),"")</f>
        <v>4378.8</v>
      </c>
      <c r="Q781" s="12"/>
      <c r="AE781" s="2">
        <f>L781</f>
        <v>4378.8</v>
      </c>
    </row>
    <row r="782" spans="1:31" ht="23.25" customHeight="1">
      <c r="A782" s="13" t="s">
        <v>1601</v>
      </c>
      <c r="B782" s="13" t="s">
        <v>1459</v>
      </c>
      <c r="C782" s="1" t="s">
        <v>1602</v>
      </c>
      <c r="D782" s="12" t="s">
        <v>1603</v>
      </c>
      <c r="E782" s="12" t="s">
        <v>1604</v>
      </c>
      <c r="F782" s="19" t="s">
        <v>567</v>
      </c>
      <c r="G782" s="15">
        <v>1</v>
      </c>
      <c r="H782" s="15">
        <f>IF(TRUNC((AD783+AC783)/$AE$3,1)*$AE$3-AD783 &lt;0, AC783, TRUNC((AD783+AC783)/$AE$3,1)*$AE$3-AD783)</f>
        <v>131.30000000000018</v>
      </c>
      <c r="I782" s="36">
        <f>H782</f>
        <v>131.30000000000018</v>
      </c>
      <c r="J782" s="15">
        <v>1</v>
      </c>
      <c r="K782" s="15"/>
      <c r="L782" s="36" t="str">
        <f>IF(G782*K782&lt;&gt;0, TRUNC(G782*K782, 1), "")</f>
        <v/>
      </c>
      <c r="M782" s="15"/>
      <c r="N782" s="36" t="str">
        <f>IF(G782*M782&lt;&gt;0, TRUNC(G782*M782, 1), "")</f>
        <v/>
      </c>
      <c r="O782" s="15">
        <f>IF((H782+K782+M782)=0, "", (H782+K782+M782))</f>
        <v>131.30000000000018</v>
      </c>
      <c r="P782" s="15">
        <f>IF(SUM(I782,L782,N782)&lt;&gt;0,SUM(I782,L782,N782),"")</f>
        <v>131.30000000000018</v>
      </c>
      <c r="Q782" s="12"/>
    </row>
    <row r="783" spans="1:31" ht="23.25" customHeight="1">
      <c r="B783" s="13" t="s">
        <v>1597</v>
      </c>
      <c r="D783" s="12" t="s">
        <v>1598</v>
      </c>
      <c r="E783" s="12"/>
      <c r="F783" s="19"/>
      <c r="G783" s="15"/>
      <c r="H783" s="15"/>
      <c r="I783" s="36">
        <f>TRUNC(SUM(I779:I782))</f>
        <v>257</v>
      </c>
      <c r="J783" s="15"/>
      <c r="K783" s="15"/>
      <c r="L783" s="36">
        <f>TRUNC(SUM(L779:L782))</f>
        <v>4378</v>
      </c>
      <c r="M783" s="15"/>
      <c r="N783" s="36">
        <f>TRUNC(SUM(N779:N782))</f>
        <v>0</v>
      </c>
      <c r="O783" s="15" t="str">
        <f>IF((H783+K783+M783)=0, "", (H783+K783+M783))</f>
        <v/>
      </c>
      <c r="P783" s="15">
        <f>IF(SUM(I783,L783,N783)&lt;&gt;0,SUM(I783,L783,N783),"")</f>
        <v>4635</v>
      </c>
      <c r="Q783" s="12"/>
      <c r="AC783" s="2">
        <f>TRUNC(AE783*옵션!$B$36/100,1)</f>
        <v>131.30000000000001</v>
      </c>
      <c r="AD783" s="2">
        <f>TRUNC(SUM(L779:L781))</f>
        <v>4378</v>
      </c>
      <c r="AE783" s="2">
        <f>TRUNC(SUM(AE779:AE782))</f>
        <v>4378</v>
      </c>
    </row>
    <row r="784" spans="1:31" ht="23.25" customHeight="1">
      <c r="D784" s="12"/>
      <c r="E784" s="12"/>
      <c r="F784" s="19"/>
      <c r="G784" s="15"/>
      <c r="H784" s="15"/>
      <c r="I784" s="36"/>
      <c r="J784" s="15"/>
      <c r="K784" s="15"/>
      <c r="L784" s="36"/>
      <c r="M784" s="15"/>
      <c r="N784" s="36"/>
      <c r="O784" s="15"/>
      <c r="P784" s="15"/>
      <c r="Q784" s="12"/>
    </row>
    <row r="785" spans="1:31" ht="23.25" customHeight="1">
      <c r="A785" s="13" t="s">
        <v>1920</v>
      </c>
      <c r="B785" s="13" t="s">
        <v>1623</v>
      </c>
      <c r="C785" s="1" t="s">
        <v>1921</v>
      </c>
      <c r="D785" s="346" t="s">
        <v>1919</v>
      </c>
      <c r="E785" s="348"/>
      <c r="F785" s="19"/>
      <c r="G785" s="15"/>
      <c r="H785" s="15"/>
      <c r="I785" s="36"/>
      <c r="J785" s="15"/>
      <c r="K785" s="15"/>
      <c r="L785" s="36"/>
      <c r="M785" s="15"/>
      <c r="N785" s="36"/>
      <c r="O785" s="15"/>
      <c r="P785" s="15"/>
      <c r="Q785" s="12"/>
    </row>
    <row r="786" spans="1:31" ht="23.25" customHeight="1">
      <c r="A786" s="13" t="s">
        <v>808</v>
      </c>
      <c r="B786" s="13" t="s">
        <v>1462</v>
      </c>
      <c r="C786" s="1" t="s">
        <v>471</v>
      </c>
      <c r="D786" s="12" t="s">
        <v>470</v>
      </c>
      <c r="E786" s="12" t="s">
        <v>405</v>
      </c>
      <c r="F786" s="19" t="s">
        <v>187</v>
      </c>
      <c r="G786" s="15">
        <v>1</v>
      </c>
      <c r="H786" s="15">
        <f>합산자재!H119</f>
        <v>241</v>
      </c>
      <c r="I786" s="36">
        <f>IF(G786*H786&lt;&gt;0, TRUNC(G786*H786, 1), "")</f>
        <v>241</v>
      </c>
      <c r="J786" s="15">
        <v>1</v>
      </c>
      <c r="K786" s="15">
        <f>합산자재!I119</f>
        <v>0</v>
      </c>
      <c r="L786" s="36" t="str">
        <f>IF(G786*K786&lt;&gt;0, TRUNC(G786*K786, 1), "")</f>
        <v/>
      </c>
      <c r="M786" s="15">
        <f>합산자재!J119</f>
        <v>0</v>
      </c>
      <c r="N786" s="36" t="str">
        <f>IF(G786*M786&lt;&gt;0, TRUNC(G786*M786, 1), "")</f>
        <v/>
      </c>
      <c r="O786" s="15">
        <f>IF((H786+K786+M786)=0, "", (H786+K786+M786))</f>
        <v>241</v>
      </c>
      <c r="P786" s="15">
        <f>IF(SUM(I786,L786,N786)&lt;&gt;0,SUM(I786,L786,N786),"")</f>
        <v>241</v>
      </c>
      <c r="Q786" s="12"/>
    </row>
    <row r="787" spans="1:31" ht="23.25" customHeight="1">
      <c r="A787" s="13" t="s">
        <v>905</v>
      </c>
      <c r="B787" s="13" t="s">
        <v>1462</v>
      </c>
      <c r="C787" s="1" t="s">
        <v>670</v>
      </c>
      <c r="D787" s="12" t="s">
        <v>671</v>
      </c>
      <c r="E787" s="12" t="s">
        <v>672</v>
      </c>
      <c r="F787" s="19" t="s">
        <v>610</v>
      </c>
      <c r="G787" s="15">
        <f>일위노임!G352</f>
        <v>1.6E-2</v>
      </c>
      <c r="H787" s="15">
        <f>합산자재!H210</f>
        <v>0</v>
      </c>
      <c r="I787" s="36" t="str">
        <f>IF(G787*H787&lt;&gt;0, TRUNC(G787*H787, 1), "")</f>
        <v/>
      </c>
      <c r="J787" s="15">
        <v>1.6E-2</v>
      </c>
      <c r="K787" s="15">
        <f>합산자재!I210</f>
        <v>273676</v>
      </c>
      <c r="L787" s="36">
        <f>IF(G787*K787&lt;&gt;0, TRUNC(G787*K787, 1), "")</f>
        <v>4378.8</v>
      </c>
      <c r="M787" s="15">
        <f>합산자재!J210</f>
        <v>0</v>
      </c>
      <c r="N787" s="36" t="str">
        <f>IF(G787*M787&lt;&gt;0, TRUNC(G787*M787, 1), "")</f>
        <v/>
      </c>
      <c r="O787" s="15">
        <f>IF((H787+K787+M787)=0, "", (H787+K787+M787))</f>
        <v>273676</v>
      </c>
      <c r="P787" s="15">
        <f>IF(SUM(I787,L787,N787)&lt;&gt;0,SUM(I787,L787,N787),"")</f>
        <v>4378.8</v>
      </c>
      <c r="Q787" s="12"/>
      <c r="AE787" s="2">
        <f>L787</f>
        <v>4378.8</v>
      </c>
    </row>
    <row r="788" spans="1:31" ht="23.25" customHeight="1">
      <c r="A788" s="13" t="s">
        <v>1601</v>
      </c>
      <c r="B788" s="13" t="s">
        <v>1462</v>
      </c>
      <c r="C788" s="1" t="s">
        <v>1602</v>
      </c>
      <c r="D788" s="12" t="s">
        <v>1603</v>
      </c>
      <c r="E788" s="12" t="s">
        <v>1604</v>
      </c>
      <c r="F788" s="19" t="s">
        <v>567</v>
      </c>
      <c r="G788" s="15">
        <v>1</v>
      </c>
      <c r="H788" s="15">
        <f>IF(TRUNC((AD789+AC789)/$AE$3,1)*$AE$3-AD789 &lt;0, AC789, TRUNC((AD789+AC789)/$AE$3,1)*$AE$3-AD789)</f>
        <v>131.30000000000018</v>
      </c>
      <c r="I788" s="36">
        <f>H788</f>
        <v>131.30000000000018</v>
      </c>
      <c r="J788" s="15">
        <v>1</v>
      </c>
      <c r="K788" s="15"/>
      <c r="L788" s="36" t="str">
        <f>IF(G788*K788&lt;&gt;0, TRUNC(G788*K788, 1), "")</f>
        <v/>
      </c>
      <c r="M788" s="15"/>
      <c r="N788" s="36" t="str">
        <f>IF(G788*M788&lt;&gt;0, TRUNC(G788*M788, 1), "")</f>
        <v/>
      </c>
      <c r="O788" s="15">
        <f>IF((H788+K788+M788)=0, "", (H788+K788+M788))</f>
        <v>131.30000000000018</v>
      </c>
      <c r="P788" s="15">
        <f>IF(SUM(I788,L788,N788)&lt;&gt;0,SUM(I788,L788,N788),"")</f>
        <v>131.30000000000018</v>
      </c>
      <c r="Q788" s="12"/>
    </row>
    <row r="789" spans="1:31" ht="23.25" customHeight="1">
      <c r="B789" s="13" t="s">
        <v>1597</v>
      </c>
      <c r="D789" s="12" t="s">
        <v>1598</v>
      </c>
      <c r="E789" s="12"/>
      <c r="F789" s="19"/>
      <c r="G789" s="15"/>
      <c r="H789" s="15"/>
      <c r="I789" s="36">
        <f>TRUNC(SUM(I785:I788))</f>
        <v>372</v>
      </c>
      <c r="J789" s="15"/>
      <c r="K789" s="15"/>
      <c r="L789" s="36">
        <f>TRUNC(SUM(L785:L788))</f>
        <v>4378</v>
      </c>
      <c r="M789" s="15"/>
      <c r="N789" s="36">
        <f>TRUNC(SUM(N785:N788))</f>
        <v>0</v>
      </c>
      <c r="O789" s="15" t="str">
        <f>IF((H789+K789+M789)=0, "", (H789+K789+M789))</f>
        <v/>
      </c>
      <c r="P789" s="15">
        <f>IF(SUM(I789,L789,N789)&lt;&gt;0,SUM(I789,L789,N789),"")</f>
        <v>4750</v>
      </c>
      <c r="Q789" s="12"/>
      <c r="AC789" s="2">
        <f>TRUNC(AE789*옵션!$B$36/100,1)</f>
        <v>131.30000000000001</v>
      </c>
      <c r="AD789" s="2">
        <f>TRUNC(SUM(L785:L787))</f>
        <v>4378</v>
      </c>
      <c r="AE789" s="2">
        <f>TRUNC(SUM(AE785:AE788))</f>
        <v>4378</v>
      </c>
    </row>
    <row r="790" spans="1:31" ht="23.25" customHeight="1">
      <c r="D790" s="12"/>
      <c r="E790" s="12"/>
      <c r="F790" s="19"/>
      <c r="G790" s="15"/>
      <c r="H790" s="15"/>
      <c r="I790" s="36"/>
      <c r="J790" s="15"/>
      <c r="K790" s="15"/>
      <c r="L790" s="36"/>
      <c r="M790" s="15"/>
      <c r="N790" s="36"/>
      <c r="O790" s="15"/>
      <c r="P790" s="15"/>
      <c r="Q790" s="12"/>
    </row>
    <row r="791" spans="1:31" ht="23.25" customHeight="1">
      <c r="A791" s="13" t="s">
        <v>1923</v>
      </c>
      <c r="B791" s="13" t="s">
        <v>1623</v>
      </c>
      <c r="C791" s="1" t="s">
        <v>1924</v>
      </c>
      <c r="D791" s="346" t="s">
        <v>1922</v>
      </c>
      <c r="E791" s="348"/>
      <c r="F791" s="19"/>
      <c r="G791" s="15"/>
      <c r="H791" s="15"/>
      <c r="I791" s="36"/>
      <c r="J791" s="15"/>
      <c r="K791" s="15"/>
      <c r="L791" s="36"/>
      <c r="M791" s="15"/>
      <c r="N791" s="36"/>
      <c r="O791" s="15"/>
      <c r="P791" s="15"/>
      <c r="Q791" s="12"/>
    </row>
    <row r="792" spans="1:31" ht="23.25" customHeight="1">
      <c r="A792" s="13" t="s">
        <v>809</v>
      </c>
      <c r="B792" s="13" t="s">
        <v>1465</v>
      </c>
      <c r="C792" s="1" t="s">
        <v>472</v>
      </c>
      <c r="D792" s="12" t="s">
        <v>470</v>
      </c>
      <c r="E792" s="12" t="s">
        <v>473</v>
      </c>
      <c r="F792" s="19" t="s">
        <v>187</v>
      </c>
      <c r="G792" s="15">
        <v>1</v>
      </c>
      <c r="H792" s="15">
        <f>합산자재!H120</f>
        <v>402</v>
      </c>
      <c r="I792" s="36">
        <f>IF(G792*H792&lt;&gt;0, TRUNC(G792*H792, 1), "")</f>
        <v>402</v>
      </c>
      <c r="J792" s="15">
        <v>1</v>
      </c>
      <c r="K792" s="15">
        <f>합산자재!I120</f>
        <v>0</v>
      </c>
      <c r="L792" s="36" t="str">
        <f>IF(G792*K792&lt;&gt;0, TRUNC(G792*K792, 1), "")</f>
        <v/>
      </c>
      <c r="M792" s="15">
        <f>합산자재!J120</f>
        <v>0</v>
      </c>
      <c r="N792" s="36" t="str">
        <f>IF(G792*M792&lt;&gt;0, TRUNC(G792*M792, 1), "")</f>
        <v/>
      </c>
      <c r="O792" s="15">
        <f>IF((H792+K792+M792)=0, "", (H792+K792+M792))</f>
        <v>402</v>
      </c>
      <c r="P792" s="15">
        <f>IF(SUM(I792,L792,N792)&lt;&gt;0,SUM(I792,L792,N792),"")</f>
        <v>402</v>
      </c>
      <c r="Q792" s="12"/>
    </row>
    <row r="793" spans="1:31" ht="23.25" customHeight="1">
      <c r="A793" s="13" t="s">
        <v>905</v>
      </c>
      <c r="B793" s="13" t="s">
        <v>1465</v>
      </c>
      <c r="C793" s="1" t="s">
        <v>670</v>
      </c>
      <c r="D793" s="12" t="s">
        <v>671</v>
      </c>
      <c r="E793" s="12" t="s">
        <v>672</v>
      </c>
      <c r="F793" s="19" t="s">
        <v>610</v>
      </c>
      <c r="G793" s="15">
        <f>일위노임!G355</f>
        <v>1.6E-2</v>
      </c>
      <c r="H793" s="15">
        <f>합산자재!H210</f>
        <v>0</v>
      </c>
      <c r="I793" s="36" t="str">
        <f>IF(G793*H793&lt;&gt;0, TRUNC(G793*H793, 1), "")</f>
        <v/>
      </c>
      <c r="J793" s="15">
        <v>1.6E-2</v>
      </c>
      <c r="K793" s="15">
        <f>합산자재!I210</f>
        <v>273676</v>
      </c>
      <c r="L793" s="36">
        <f>IF(G793*K793&lt;&gt;0, TRUNC(G793*K793, 1), "")</f>
        <v>4378.8</v>
      </c>
      <c r="M793" s="15">
        <f>합산자재!J210</f>
        <v>0</v>
      </c>
      <c r="N793" s="36" t="str">
        <f>IF(G793*M793&lt;&gt;0, TRUNC(G793*M793, 1), "")</f>
        <v/>
      </c>
      <c r="O793" s="15">
        <f>IF((H793+K793+M793)=0, "", (H793+K793+M793))</f>
        <v>273676</v>
      </c>
      <c r="P793" s="15">
        <f>IF(SUM(I793,L793,N793)&lt;&gt;0,SUM(I793,L793,N793),"")</f>
        <v>4378.8</v>
      </c>
      <c r="Q793" s="12"/>
      <c r="AE793" s="2">
        <f>L793</f>
        <v>4378.8</v>
      </c>
    </row>
    <row r="794" spans="1:31" ht="23.25" customHeight="1">
      <c r="A794" s="13" t="s">
        <v>1601</v>
      </c>
      <c r="B794" s="13" t="s">
        <v>1465</v>
      </c>
      <c r="C794" s="1" t="s">
        <v>1602</v>
      </c>
      <c r="D794" s="12" t="s">
        <v>1603</v>
      </c>
      <c r="E794" s="12" t="s">
        <v>1604</v>
      </c>
      <c r="F794" s="19" t="s">
        <v>567</v>
      </c>
      <c r="G794" s="15">
        <v>1</v>
      </c>
      <c r="H794" s="15">
        <f>IF(TRUNC((AD795+AC795)/$AE$3,1)*$AE$3-AD795 &lt;0, AC795, TRUNC((AD795+AC795)/$AE$3,1)*$AE$3-AD795)</f>
        <v>131.30000000000018</v>
      </c>
      <c r="I794" s="36">
        <f>H794</f>
        <v>131.30000000000018</v>
      </c>
      <c r="J794" s="15">
        <v>1</v>
      </c>
      <c r="K794" s="15"/>
      <c r="L794" s="36" t="str">
        <f>IF(G794*K794&lt;&gt;0, TRUNC(G794*K794, 1), "")</f>
        <v/>
      </c>
      <c r="M794" s="15"/>
      <c r="N794" s="36" t="str">
        <f>IF(G794*M794&lt;&gt;0, TRUNC(G794*M794, 1), "")</f>
        <v/>
      </c>
      <c r="O794" s="15">
        <f>IF((H794+K794+M794)=0, "", (H794+K794+M794))</f>
        <v>131.30000000000018</v>
      </c>
      <c r="P794" s="15">
        <f>IF(SUM(I794,L794,N794)&lt;&gt;0,SUM(I794,L794,N794),"")</f>
        <v>131.30000000000018</v>
      </c>
      <c r="Q794" s="12"/>
    </row>
    <row r="795" spans="1:31" ht="23.25" customHeight="1">
      <c r="B795" s="13" t="s">
        <v>1597</v>
      </c>
      <c r="D795" s="12" t="s">
        <v>1598</v>
      </c>
      <c r="E795" s="12"/>
      <c r="F795" s="19"/>
      <c r="G795" s="15"/>
      <c r="H795" s="15"/>
      <c r="I795" s="36">
        <f>TRUNC(SUM(I791:I794))</f>
        <v>533</v>
      </c>
      <c r="J795" s="15"/>
      <c r="K795" s="15"/>
      <c r="L795" s="36">
        <f>TRUNC(SUM(L791:L794))</f>
        <v>4378</v>
      </c>
      <c r="M795" s="15"/>
      <c r="N795" s="36">
        <f>TRUNC(SUM(N791:N794))</f>
        <v>0</v>
      </c>
      <c r="O795" s="15" t="str">
        <f>IF((H795+K795+M795)=0, "", (H795+K795+M795))</f>
        <v/>
      </c>
      <c r="P795" s="15">
        <f>IF(SUM(I795,L795,N795)&lt;&gt;0,SUM(I795,L795,N795),"")</f>
        <v>4911</v>
      </c>
      <c r="Q795" s="12"/>
      <c r="AC795" s="2">
        <f>TRUNC(AE795*옵션!$B$36/100,1)</f>
        <v>131.30000000000001</v>
      </c>
      <c r="AD795" s="2">
        <f>TRUNC(SUM(L791:L793))</f>
        <v>4378</v>
      </c>
      <c r="AE795" s="2">
        <f>TRUNC(SUM(AE791:AE794))</f>
        <v>4378</v>
      </c>
    </row>
    <row r="796" spans="1:31" ht="23.25" customHeight="1">
      <c r="D796" s="12"/>
      <c r="E796" s="12"/>
      <c r="F796" s="19"/>
      <c r="G796" s="15"/>
      <c r="H796" s="15"/>
      <c r="I796" s="36"/>
      <c r="J796" s="15"/>
      <c r="K796" s="15"/>
      <c r="L796" s="36"/>
      <c r="M796" s="15"/>
      <c r="N796" s="36"/>
      <c r="O796" s="15"/>
      <c r="P796" s="15"/>
      <c r="Q796" s="12"/>
    </row>
    <row r="797" spans="1:31" ht="23.25" customHeight="1">
      <c r="A797" s="13" t="s">
        <v>1926</v>
      </c>
      <c r="B797" s="13" t="s">
        <v>1623</v>
      </c>
      <c r="C797" s="1" t="s">
        <v>1927</v>
      </c>
      <c r="D797" s="346" t="s">
        <v>1925</v>
      </c>
      <c r="E797" s="348"/>
      <c r="F797" s="19"/>
      <c r="G797" s="15"/>
      <c r="H797" s="15"/>
      <c r="I797" s="36"/>
      <c r="J797" s="15"/>
      <c r="K797" s="15"/>
      <c r="L797" s="36"/>
      <c r="M797" s="15"/>
      <c r="N797" s="36"/>
      <c r="O797" s="15"/>
      <c r="P797" s="15"/>
      <c r="Q797" s="12"/>
    </row>
    <row r="798" spans="1:31" ht="23.25" customHeight="1">
      <c r="A798" s="13" t="s">
        <v>767</v>
      </c>
      <c r="B798" s="13" t="s">
        <v>1468</v>
      </c>
      <c r="C798" s="1" t="s">
        <v>341</v>
      </c>
      <c r="D798" s="12" t="s">
        <v>342</v>
      </c>
      <c r="E798" s="12" t="s">
        <v>343</v>
      </c>
      <c r="F798" s="19" t="s">
        <v>187</v>
      </c>
      <c r="G798" s="15">
        <v>1</v>
      </c>
      <c r="H798" s="15">
        <f>합산자재!H78</f>
        <v>1323</v>
      </c>
      <c r="I798" s="36">
        <f>IF(G798*H798&lt;&gt;0, TRUNC(G798*H798, 1), "")</f>
        <v>1323</v>
      </c>
      <c r="J798" s="15">
        <v>1</v>
      </c>
      <c r="K798" s="15">
        <f>합산자재!I78</f>
        <v>0</v>
      </c>
      <c r="L798" s="36" t="str">
        <f>IF(G798*K798&lt;&gt;0, TRUNC(G798*K798, 1), "")</f>
        <v/>
      </c>
      <c r="M798" s="15">
        <f>합산자재!J78</f>
        <v>0</v>
      </c>
      <c r="N798" s="36" t="str">
        <f>IF(G798*M798&lt;&gt;0, TRUNC(G798*M798, 1), "")</f>
        <v/>
      </c>
      <c r="O798" s="15">
        <f>IF((H798+K798+M798)=0, "", (H798+K798+M798))</f>
        <v>1323</v>
      </c>
      <c r="P798" s="15">
        <f>IF(SUM(I798,L798,N798)&lt;&gt;0,SUM(I798,L798,N798),"")</f>
        <v>1323</v>
      </c>
      <c r="Q798" s="12"/>
    </row>
    <row r="799" spans="1:31" ht="23.25" customHeight="1">
      <c r="A799" s="13" t="s">
        <v>905</v>
      </c>
      <c r="B799" s="13" t="s">
        <v>1468</v>
      </c>
      <c r="C799" s="1" t="s">
        <v>670</v>
      </c>
      <c r="D799" s="12" t="s">
        <v>671</v>
      </c>
      <c r="E799" s="12" t="s">
        <v>672</v>
      </c>
      <c r="F799" s="19" t="s">
        <v>610</v>
      </c>
      <c r="G799" s="15">
        <f>일위노임!G358</f>
        <v>8.5000000000000006E-2</v>
      </c>
      <c r="H799" s="15">
        <f>합산자재!H210</f>
        <v>0</v>
      </c>
      <c r="I799" s="36" t="str">
        <f>IF(G799*H799&lt;&gt;0, TRUNC(G799*H799, 1), "")</f>
        <v/>
      </c>
      <c r="J799" s="15">
        <v>8.5000000000000006E-2</v>
      </c>
      <c r="K799" s="15">
        <f>합산자재!I210</f>
        <v>273676</v>
      </c>
      <c r="L799" s="36">
        <f>IF(G799*K799&lt;&gt;0, TRUNC(G799*K799, 1), "")</f>
        <v>23262.400000000001</v>
      </c>
      <c r="M799" s="15">
        <f>합산자재!J210</f>
        <v>0</v>
      </c>
      <c r="N799" s="36" t="str">
        <f>IF(G799*M799&lt;&gt;0, TRUNC(G799*M799, 1), "")</f>
        <v/>
      </c>
      <c r="O799" s="15">
        <f>IF((H799+K799+M799)=0, "", (H799+K799+M799))</f>
        <v>273676</v>
      </c>
      <c r="P799" s="15">
        <f>IF(SUM(I799,L799,N799)&lt;&gt;0,SUM(I799,L799,N799),"")</f>
        <v>23262.400000000001</v>
      </c>
      <c r="Q799" s="12"/>
      <c r="AE799" s="2">
        <f>L799</f>
        <v>23262.400000000001</v>
      </c>
    </row>
    <row r="800" spans="1:31" ht="23.25" customHeight="1">
      <c r="A800" s="13" t="s">
        <v>1601</v>
      </c>
      <c r="B800" s="13" t="s">
        <v>1468</v>
      </c>
      <c r="C800" s="1" t="s">
        <v>1602</v>
      </c>
      <c r="D800" s="12" t="s">
        <v>1603</v>
      </c>
      <c r="E800" s="12" t="s">
        <v>1604</v>
      </c>
      <c r="F800" s="19" t="s">
        <v>567</v>
      </c>
      <c r="G800" s="15">
        <v>1</v>
      </c>
      <c r="H800" s="15">
        <f>IF(TRUNC((AD801+AC801)/$AE$3,1)*$AE$3-AD801 &lt;0, AC801, TRUNC((AD801+AC801)/$AE$3,1)*$AE$3-AD801)</f>
        <v>697.79999999999927</v>
      </c>
      <c r="I800" s="36">
        <f>H800</f>
        <v>697.79999999999927</v>
      </c>
      <c r="J800" s="15">
        <v>1</v>
      </c>
      <c r="K800" s="15"/>
      <c r="L800" s="36" t="str">
        <f>IF(G800*K800&lt;&gt;0, TRUNC(G800*K800, 1), "")</f>
        <v/>
      </c>
      <c r="M800" s="15"/>
      <c r="N800" s="36" t="str">
        <f>IF(G800*M800&lt;&gt;0, TRUNC(G800*M800, 1), "")</f>
        <v/>
      </c>
      <c r="O800" s="15">
        <f>IF((H800+K800+M800)=0, "", (H800+K800+M800))</f>
        <v>697.79999999999927</v>
      </c>
      <c r="P800" s="15">
        <f>IF(SUM(I800,L800,N800)&lt;&gt;0,SUM(I800,L800,N800),"")</f>
        <v>697.79999999999927</v>
      </c>
      <c r="Q800" s="12"/>
    </row>
    <row r="801" spans="1:31" ht="23.25" customHeight="1">
      <c r="B801" s="13" t="s">
        <v>1597</v>
      </c>
      <c r="D801" s="12" t="s">
        <v>1598</v>
      </c>
      <c r="E801" s="12"/>
      <c r="F801" s="19"/>
      <c r="G801" s="15"/>
      <c r="H801" s="15"/>
      <c r="I801" s="36">
        <f>TRUNC(SUM(I797:I800))</f>
        <v>2020</v>
      </c>
      <c r="J801" s="15"/>
      <c r="K801" s="15"/>
      <c r="L801" s="36">
        <f>TRUNC(SUM(L797:L800))</f>
        <v>23262</v>
      </c>
      <c r="M801" s="15"/>
      <c r="N801" s="36">
        <f>TRUNC(SUM(N797:N800))</f>
        <v>0</v>
      </c>
      <c r="O801" s="15" t="str">
        <f>IF((H801+K801+M801)=0, "", (H801+K801+M801))</f>
        <v/>
      </c>
      <c r="P801" s="15">
        <f>IF(SUM(I801,L801,N801)&lt;&gt;0,SUM(I801,L801,N801),"")</f>
        <v>25282</v>
      </c>
      <c r="Q801" s="12"/>
      <c r="AC801" s="2">
        <f>TRUNC(AE801*옵션!$B$36/100,1)</f>
        <v>697.8</v>
      </c>
      <c r="AD801" s="2">
        <f>TRUNC(SUM(L797:L799))</f>
        <v>23262</v>
      </c>
      <c r="AE801" s="2">
        <f>TRUNC(SUM(AE797:AE800))</f>
        <v>23262</v>
      </c>
    </row>
    <row r="802" spans="1:31" ht="23.25" customHeight="1">
      <c r="D802" s="12"/>
      <c r="E802" s="12"/>
      <c r="F802" s="19"/>
      <c r="G802" s="15"/>
      <c r="H802" s="15"/>
      <c r="I802" s="36"/>
      <c r="J802" s="15"/>
      <c r="K802" s="15"/>
      <c r="L802" s="36"/>
      <c r="M802" s="15"/>
      <c r="N802" s="36"/>
      <c r="O802" s="15"/>
      <c r="P802" s="15"/>
      <c r="Q802" s="12"/>
    </row>
    <row r="803" spans="1:31" ht="23.25" customHeight="1">
      <c r="A803" s="13" t="s">
        <v>1929</v>
      </c>
      <c r="B803" s="13" t="s">
        <v>1623</v>
      </c>
      <c r="C803" s="1" t="s">
        <v>1930</v>
      </c>
      <c r="D803" s="346" t="s">
        <v>1928</v>
      </c>
      <c r="E803" s="348"/>
      <c r="F803" s="19"/>
      <c r="G803" s="15"/>
      <c r="H803" s="15"/>
      <c r="I803" s="36"/>
      <c r="J803" s="15"/>
      <c r="K803" s="15"/>
      <c r="L803" s="36"/>
      <c r="M803" s="15"/>
      <c r="N803" s="36"/>
      <c r="O803" s="15"/>
      <c r="P803" s="15"/>
      <c r="Q803" s="12"/>
    </row>
    <row r="804" spans="1:31" ht="23.25" customHeight="1">
      <c r="A804" s="13" t="s">
        <v>768</v>
      </c>
      <c r="B804" s="13" t="s">
        <v>1471</v>
      </c>
      <c r="C804" s="1" t="s">
        <v>346</v>
      </c>
      <c r="D804" s="12" t="s">
        <v>342</v>
      </c>
      <c r="E804" s="12" t="s">
        <v>347</v>
      </c>
      <c r="F804" s="19" t="s">
        <v>187</v>
      </c>
      <c r="G804" s="15">
        <v>1</v>
      </c>
      <c r="H804" s="15">
        <f>합산자재!H79</f>
        <v>1851</v>
      </c>
      <c r="I804" s="36">
        <f>IF(G804*H804&lt;&gt;0, TRUNC(G804*H804, 1), "")</f>
        <v>1851</v>
      </c>
      <c r="J804" s="15">
        <v>1</v>
      </c>
      <c r="K804" s="15">
        <f>합산자재!I79</f>
        <v>0</v>
      </c>
      <c r="L804" s="36" t="str">
        <f>IF(G804*K804&lt;&gt;0, TRUNC(G804*K804, 1), "")</f>
        <v/>
      </c>
      <c r="M804" s="15">
        <f>합산자재!J79</f>
        <v>0</v>
      </c>
      <c r="N804" s="36" t="str">
        <f>IF(G804*M804&lt;&gt;0, TRUNC(G804*M804, 1), "")</f>
        <v/>
      </c>
      <c r="O804" s="15">
        <f>IF((H804+K804+M804)=0, "", (H804+K804+M804))</f>
        <v>1851</v>
      </c>
      <c r="P804" s="15">
        <f>IF(SUM(I804,L804,N804)&lt;&gt;0,SUM(I804,L804,N804),"")</f>
        <v>1851</v>
      </c>
      <c r="Q804" s="12"/>
    </row>
    <row r="805" spans="1:31" ht="23.25" customHeight="1">
      <c r="A805" s="13" t="s">
        <v>905</v>
      </c>
      <c r="B805" s="13" t="s">
        <v>1471</v>
      </c>
      <c r="C805" s="1" t="s">
        <v>670</v>
      </c>
      <c r="D805" s="12" t="s">
        <v>671</v>
      </c>
      <c r="E805" s="12" t="s">
        <v>672</v>
      </c>
      <c r="F805" s="19" t="s">
        <v>610</v>
      </c>
      <c r="G805" s="15">
        <f>일위노임!G361</f>
        <v>8.5000000000000006E-2</v>
      </c>
      <c r="H805" s="15">
        <f>합산자재!H210</f>
        <v>0</v>
      </c>
      <c r="I805" s="36" t="str">
        <f>IF(G805*H805&lt;&gt;0, TRUNC(G805*H805, 1), "")</f>
        <v/>
      </c>
      <c r="J805" s="15">
        <v>8.5000000000000006E-2</v>
      </c>
      <c r="K805" s="15">
        <f>합산자재!I210</f>
        <v>273676</v>
      </c>
      <c r="L805" s="36">
        <f>IF(G805*K805&lt;&gt;0, TRUNC(G805*K805, 1), "")</f>
        <v>23262.400000000001</v>
      </c>
      <c r="M805" s="15">
        <f>합산자재!J210</f>
        <v>0</v>
      </c>
      <c r="N805" s="36" t="str">
        <f>IF(G805*M805&lt;&gt;0, TRUNC(G805*M805, 1), "")</f>
        <v/>
      </c>
      <c r="O805" s="15">
        <f>IF((H805+K805+M805)=0, "", (H805+K805+M805))</f>
        <v>273676</v>
      </c>
      <c r="P805" s="15">
        <f>IF(SUM(I805,L805,N805)&lt;&gt;0,SUM(I805,L805,N805),"")</f>
        <v>23262.400000000001</v>
      </c>
      <c r="Q805" s="12"/>
      <c r="AE805" s="2">
        <f>L805</f>
        <v>23262.400000000001</v>
      </c>
    </row>
    <row r="806" spans="1:31" ht="23.25" customHeight="1">
      <c r="A806" s="13" t="s">
        <v>1601</v>
      </c>
      <c r="B806" s="13" t="s">
        <v>1471</v>
      </c>
      <c r="C806" s="1" t="s">
        <v>1602</v>
      </c>
      <c r="D806" s="12" t="s">
        <v>1603</v>
      </c>
      <c r="E806" s="12" t="s">
        <v>1604</v>
      </c>
      <c r="F806" s="19" t="s">
        <v>567</v>
      </c>
      <c r="G806" s="15">
        <v>1</v>
      </c>
      <c r="H806" s="15">
        <f>IF(TRUNC((AD807+AC807)/$AE$3,1)*$AE$3-AD807 &lt;0, AC807, TRUNC((AD807+AC807)/$AE$3,1)*$AE$3-AD807)</f>
        <v>697.79999999999927</v>
      </c>
      <c r="I806" s="36">
        <f>H806</f>
        <v>697.79999999999927</v>
      </c>
      <c r="J806" s="15">
        <v>1</v>
      </c>
      <c r="K806" s="15"/>
      <c r="L806" s="36" t="str">
        <f>IF(G806*K806&lt;&gt;0, TRUNC(G806*K806, 1), "")</f>
        <v/>
      </c>
      <c r="M806" s="15"/>
      <c r="N806" s="36" t="str">
        <f>IF(G806*M806&lt;&gt;0, TRUNC(G806*M806, 1), "")</f>
        <v/>
      </c>
      <c r="O806" s="15">
        <f>IF((H806+K806+M806)=0, "", (H806+K806+M806))</f>
        <v>697.79999999999927</v>
      </c>
      <c r="P806" s="15">
        <f>IF(SUM(I806,L806,N806)&lt;&gt;0,SUM(I806,L806,N806),"")</f>
        <v>697.79999999999927</v>
      </c>
      <c r="Q806" s="12"/>
    </row>
    <row r="807" spans="1:31" ht="23.25" customHeight="1">
      <c r="B807" s="13" t="s">
        <v>1597</v>
      </c>
      <c r="D807" s="12" t="s">
        <v>1598</v>
      </c>
      <c r="E807" s="12"/>
      <c r="F807" s="19"/>
      <c r="G807" s="15"/>
      <c r="H807" s="15"/>
      <c r="I807" s="36">
        <f>TRUNC(SUM(I803:I806))</f>
        <v>2548</v>
      </c>
      <c r="J807" s="15"/>
      <c r="K807" s="15"/>
      <c r="L807" s="36">
        <f>TRUNC(SUM(L803:L806))</f>
        <v>23262</v>
      </c>
      <c r="M807" s="15"/>
      <c r="N807" s="36">
        <f>TRUNC(SUM(N803:N806))</f>
        <v>0</v>
      </c>
      <c r="O807" s="15" t="str">
        <f>IF((H807+K807+M807)=0, "", (H807+K807+M807))</f>
        <v/>
      </c>
      <c r="P807" s="15">
        <f>IF(SUM(I807,L807,N807)&lt;&gt;0,SUM(I807,L807,N807),"")</f>
        <v>25810</v>
      </c>
      <c r="Q807" s="12"/>
      <c r="AC807" s="2">
        <f>TRUNC(AE807*옵션!$B$36/100,1)</f>
        <v>697.8</v>
      </c>
      <c r="AD807" s="2">
        <f>TRUNC(SUM(L803:L805))</f>
        <v>23262</v>
      </c>
      <c r="AE807" s="2">
        <f>TRUNC(SUM(AE803:AE806))</f>
        <v>23262</v>
      </c>
    </row>
    <row r="808" spans="1:31" ht="23.25" customHeight="1">
      <c r="D808" s="12"/>
      <c r="E808" s="12"/>
      <c r="F808" s="19"/>
      <c r="G808" s="15"/>
      <c r="H808" s="15"/>
      <c r="I808" s="36"/>
      <c r="J808" s="15"/>
      <c r="K808" s="15"/>
      <c r="L808" s="36"/>
      <c r="M808" s="15"/>
      <c r="N808" s="36"/>
      <c r="O808" s="15"/>
      <c r="P808" s="15"/>
      <c r="Q808" s="12"/>
    </row>
    <row r="809" spans="1:31" ht="23.25" customHeight="1">
      <c r="A809" s="13" t="s">
        <v>1932</v>
      </c>
      <c r="B809" s="13" t="s">
        <v>1623</v>
      </c>
      <c r="C809" s="1" t="s">
        <v>1933</v>
      </c>
      <c r="D809" s="346" t="s">
        <v>1931</v>
      </c>
      <c r="E809" s="348"/>
      <c r="F809" s="19"/>
      <c r="G809" s="15"/>
      <c r="H809" s="15"/>
      <c r="I809" s="36"/>
      <c r="J809" s="15"/>
      <c r="K809" s="15"/>
      <c r="L809" s="36"/>
      <c r="M809" s="15"/>
      <c r="N809" s="36"/>
      <c r="O809" s="15"/>
      <c r="P809" s="15"/>
      <c r="Q809" s="12"/>
    </row>
    <row r="810" spans="1:31" ht="23.25" customHeight="1">
      <c r="A810" s="13" t="s">
        <v>769</v>
      </c>
      <c r="B810" s="13" t="s">
        <v>1474</v>
      </c>
      <c r="C810" s="1" t="s">
        <v>348</v>
      </c>
      <c r="D810" s="12" t="s">
        <v>342</v>
      </c>
      <c r="E810" s="12" t="s">
        <v>349</v>
      </c>
      <c r="F810" s="19" t="s">
        <v>187</v>
      </c>
      <c r="G810" s="15">
        <v>1</v>
      </c>
      <c r="H810" s="15">
        <f>합산자재!H80</f>
        <v>2393</v>
      </c>
      <c r="I810" s="36">
        <f>IF(G810*H810&lt;&gt;0, TRUNC(G810*H810, 1), "")</f>
        <v>2393</v>
      </c>
      <c r="J810" s="15">
        <v>1</v>
      </c>
      <c r="K810" s="15">
        <f>합산자재!I80</f>
        <v>0</v>
      </c>
      <c r="L810" s="36" t="str">
        <f>IF(G810*K810&lt;&gt;0, TRUNC(G810*K810, 1), "")</f>
        <v/>
      </c>
      <c r="M810" s="15">
        <f>합산자재!J80</f>
        <v>0</v>
      </c>
      <c r="N810" s="36" t="str">
        <f>IF(G810*M810&lt;&gt;0, TRUNC(G810*M810, 1), "")</f>
        <v/>
      </c>
      <c r="O810" s="15">
        <f>IF((H810+K810+M810)=0, "", (H810+K810+M810))</f>
        <v>2393</v>
      </c>
      <c r="P810" s="15">
        <f>IF(SUM(I810,L810,N810)&lt;&gt;0,SUM(I810,L810,N810),"")</f>
        <v>2393</v>
      </c>
      <c r="Q810" s="12"/>
    </row>
    <row r="811" spans="1:31" ht="23.25" customHeight="1">
      <c r="A811" s="13" t="s">
        <v>905</v>
      </c>
      <c r="B811" s="13" t="s">
        <v>1474</v>
      </c>
      <c r="C811" s="1" t="s">
        <v>670</v>
      </c>
      <c r="D811" s="12" t="s">
        <v>671</v>
      </c>
      <c r="E811" s="12" t="s">
        <v>672</v>
      </c>
      <c r="F811" s="19" t="s">
        <v>610</v>
      </c>
      <c r="G811" s="15">
        <f>일위노임!G364</f>
        <v>8.5000000000000006E-2</v>
      </c>
      <c r="H811" s="15">
        <f>합산자재!H210</f>
        <v>0</v>
      </c>
      <c r="I811" s="36" t="str">
        <f>IF(G811*H811&lt;&gt;0, TRUNC(G811*H811, 1), "")</f>
        <v/>
      </c>
      <c r="J811" s="15">
        <v>8.5000000000000006E-2</v>
      </c>
      <c r="K811" s="15">
        <f>합산자재!I210</f>
        <v>273676</v>
      </c>
      <c r="L811" s="36">
        <f>IF(G811*K811&lt;&gt;0, TRUNC(G811*K811, 1), "")</f>
        <v>23262.400000000001</v>
      </c>
      <c r="M811" s="15">
        <f>합산자재!J210</f>
        <v>0</v>
      </c>
      <c r="N811" s="36" t="str">
        <f>IF(G811*M811&lt;&gt;0, TRUNC(G811*M811, 1), "")</f>
        <v/>
      </c>
      <c r="O811" s="15">
        <f>IF((H811+K811+M811)=0, "", (H811+K811+M811))</f>
        <v>273676</v>
      </c>
      <c r="P811" s="15">
        <f>IF(SUM(I811,L811,N811)&lt;&gt;0,SUM(I811,L811,N811),"")</f>
        <v>23262.400000000001</v>
      </c>
      <c r="Q811" s="12"/>
      <c r="AE811" s="2">
        <f>L811</f>
        <v>23262.400000000001</v>
      </c>
    </row>
    <row r="812" spans="1:31" ht="23.25" customHeight="1">
      <c r="A812" s="13" t="s">
        <v>1601</v>
      </c>
      <c r="B812" s="13" t="s">
        <v>1474</v>
      </c>
      <c r="C812" s="1" t="s">
        <v>1602</v>
      </c>
      <c r="D812" s="12" t="s">
        <v>1603</v>
      </c>
      <c r="E812" s="12" t="s">
        <v>1604</v>
      </c>
      <c r="F812" s="19" t="s">
        <v>567</v>
      </c>
      <c r="G812" s="15">
        <v>1</v>
      </c>
      <c r="H812" s="15">
        <f>IF(TRUNC((AD813+AC813)/$AE$3,1)*$AE$3-AD813 &lt;0, AC813, TRUNC((AD813+AC813)/$AE$3,1)*$AE$3-AD813)</f>
        <v>697.79999999999927</v>
      </c>
      <c r="I812" s="36">
        <f>H812</f>
        <v>697.79999999999927</v>
      </c>
      <c r="J812" s="15">
        <v>1</v>
      </c>
      <c r="K812" s="15"/>
      <c r="L812" s="36" t="str">
        <f>IF(G812*K812&lt;&gt;0, TRUNC(G812*K812, 1), "")</f>
        <v/>
      </c>
      <c r="M812" s="15"/>
      <c r="N812" s="36" t="str">
        <f>IF(G812*M812&lt;&gt;0, TRUNC(G812*M812, 1), "")</f>
        <v/>
      </c>
      <c r="O812" s="15">
        <f>IF((H812+K812+M812)=0, "", (H812+K812+M812))</f>
        <v>697.79999999999927</v>
      </c>
      <c r="P812" s="15">
        <f>IF(SUM(I812,L812,N812)&lt;&gt;0,SUM(I812,L812,N812),"")</f>
        <v>697.79999999999927</v>
      </c>
      <c r="Q812" s="12"/>
    </row>
    <row r="813" spans="1:31" ht="23.25" customHeight="1">
      <c r="B813" s="13" t="s">
        <v>1597</v>
      </c>
      <c r="D813" s="12" t="s">
        <v>1598</v>
      </c>
      <c r="E813" s="12"/>
      <c r="F813" s="19"/>
      <c r="G813" s="15"/>
      <c r="H813" s="15"/>
      <c r="I813" s="36">
        <f>TRUNC(SUM(I809:I812))</f>
        <v>3090</v>
      </c>
      <c r="J813" s="15"/>
      <c r="K813" s="15"/>
      <c r="L813" s="36">
        <f>TRUNC(SUM(L809:L812))</f>
        <v>23262</v>
      </c>
      <c r="M813" s="15"/>
      <c r="N813" s="36">
        <f>TRUNC(SUM(N809:N812))</f>
        <v>0</v>
      </c>
      <c r="O813" s="15" t="str">
        <f>IF((H813+K813+M813)=0, "", (H813+K813+M813))</f>
        <v/>
      </c>
      <c r="P813" s="15">
        <f>IF(SUM(I813,L813,N813)&lt;&gt;0,SUM(I813,L813,N813),"")</f>
        <v>26352</v>
      </c>
      <c r="Q813" s="12"/>
      <c r="AC813" s="2">
        <f>TRUNC(AE813*옵션!$B$36/100,1)</f>
        <v>697.8</v>
      </c>
      <c r="AD813" s="2">
        <f>TRUNC(SUM(L809:L811))</f>
        <v>23262</v>
      </c>
      <c r="AE813" s="2">
        <f>TRUNC(SUM(AE809:AE812))</f>
        <v>23262</v>
      </c>
    </row>
    <row r="814" spans="1:31" ht="23.25" customHeight="1">
      <c r="D814" s="12"/>
      <c r="E814" s="12"/>
      <c r="F814" s="19"/>
      <c r="G814" s="15"/>
      <c r="H814" s="15"/>
      <c r="I814" s="36"/>
      <c r="J814" s="15"/>
      <c r="K814" s="15"/>
      <c r="L814" s="36"/>
      <c r="M814" s="15"/>
      <c r="N814" s="36"/>
      <c r="O814" s="15"/>
      <c r="P814" s="15"/>
      <c r="Q814" s="12"/>
    </row>
    <row r="815" spans="1:31" ht="23.25" customHeight="1">
      <c r="A815" s="13" t="s">
        <v>1935</v>
      </c>
      <c r="B815" s="13" t="s">
        <v>1623</v>
      </c>
      <c r="C815" s="1" t="s">
        <v>1936</v>
      </c>
      <c r="D815" s="346" t="s">
        <v>1934</v>
      </c>
      <c r="E815" s="348"/>
      <c r="F815" s="19"/>
      <c r="G815" s="15"/>
      <c r="H815" s="15"/>
      <c r="I815" s="36"/>
      <c r="J815" s="15"/>
      <c r="K815" s="15"/>
      <c r="L815" s="36"/>
      <c r="M815" s="15"/>
      <c r="N815" s="36"/>
      <c r="O815" s="15"/>
      <c r="P815" s="15"/>
      <c r="Q815" s="12"/>
    </row>
    <row r="816" spans="1:31" ht="23.25" customHeight="1">
      <c r="A816" s="13" t="s">
        <v>770</v>
      </c>
      <c r="B816" s="13" t="s">
        <v>1477</v>
      </c>
      <c r="C816" s="1" t="s">
        <v>350</v>
      </c>
      <c r="D816" s="12" t="s">
        <v>342</v>
      </c>
      <c r="E816" s="12" t="s">
        <v>351</v>
      </c>
      <c r="F816" s="19" t="s">
        <v>187</v>
      </c>
      <c r="G816" s="15">
        <v>1</v>
      </c>
      <c r="H816" s="15">
        <f>합산자재!H81</f>
        <v>1569</v>
      </c>
      <c r="I816" s="36">
        <f>IF(G816*H816&lt;&gt;0, TRUNC(G816*H816, 1), "")</f>
        <v>1569</v>
      </c>
      <c r="J816" s="15">
        <v>1</v>
      </c>
      <c r="K816" s="15">
        <f>합산자재!I81</f>
        <v>0</v>
      </c>
      <c r="L816" s="36" t="str">
        <f>IF(G816*K816&lt;&gt;0, TRUNC(G816*K816, 1), "")</f>
        <v/>
      </c>
      <c r="M816" s="15">
        <f>합산자재!J81</f>
        <v>0</v>
      </c>
      <c r="N816" s="36" t="str">
        <f>IF(G816*M816&lt;&gt;0, TRUNC(G816*M816, 1), "")</f>
        <v/>
      </c>
      <c r="O816" s="15">
        <f>IF((H816+K816+M816)=0, "", (H816+K816+M816))</f>
        <v>1569</v>
      </c>
      <c r="P816" s="15">
        <f>IF(SUM(I816,L816,N816)&lt;&gt;0,SUM(I816,L816,N816),"")</f>
        <v>1569</v>
      </c>
      <c r="Q816" s="12"/>
    </row>
    <row r="817" spans="1:31" ht="23.25" customHeight="1">
      <c r="A817" s="13" t="s">
        <v>905</v>
      </c>
      <c r="B817" s="13" t="s">
        <v>1477</v>
      </c>
      <c r="C817" s="1" t="s">
        <v>670</v>
      </c>
      <c r="D817" s="12" t="s">
        <v>671</v>
      </c>
      <c r="E817" s="12" t="s">
        <v>672</v>
      </c>
      <c r="F817" s="19" t="s">
        <v>610</v>
      </c>
      <c r="G817" s="15">
        <f>일위노임!G367</f>
        <v>8.5000000000000006E-2</v>
      </c>
      <c r="H817" s="15">
        <f>합산자재!H210</f>
        <v>0</v>
      </c>
      <c r="I817" s="36" t="str">
        <f>IF(G817*H817&lt;&gt;0, TRUNC(G817*H817, 1), "")</f>
        <v/>
      </c>
      <c r="J817" s="15">
        <v>8.5000000000000006E-2</v>
      </c>
      <c r="K817" s="15">
        <f>합산자재!I210</f>
        <v>273676</v>
      </c>
      <c r="L817" s="36">
        <f>IF(G817*K817&lt;&gt;0, TRUNC(G817*K817, 1), "")</f>
        <v>23262.400000000001</v>
      </c>
      <c r="M817" s="15">
        <f>합산자재!J210</f>
        <v>0</v>
      </c>
      <c r="N817" s="36" t="str">
        <f>IF(G817*M817&lt;&gt;0, TRUNC(G817*M817, 1), "")</f>
        <v/>
      </c>
      <c r="O817" s="15">
        <f>IF((H817+K817+M817)=0, "", (H817+K817+M817))</f>
        <v>273676</v>
      </c>
      <c r="P817" s="15">
        <f>IF(SUM(I817,L817,N817)&lt;&gt;0,SUM(I817,L817,N817),"")</f>
        <v>23262.400000000001</v>
      </c>
      <c r="Q817" s="12"/>
      <c r="AE817" s="2">
        <f>L817</f>
        <v>23262.400000000001</v>
      </c>
    </row>
    <row r="818" spans="1:31" ht="23.25" customHeight="1">
      <c r="A818" s="13" t="s">
        <v>1601</v>
      </c>
      <c r="B818" s="13" t="s">
        <v>1477</v>
      </c>
      <c r="C818" s="1" t="s">
        <v>1602</v>
      </c>
      <c r="D818" s="12" t="s">
        <v>1603</v>
      </c>
      <c r="E818" s="12" t="s">
        <v>1604</v>
      </c>
      <c r="F818" s="19" t="s">
        <v>567</v>
      </c>
      <c r="G818" s="15">
        <v>1</v>
      </c>
      <c r="H818" s="15">
        <f>IF(TRUNC((AD819+AC819)/$AE$3,1)*$AE$3-AD819 &lt;0, AC819, TRUNC((AD819+AC819)/$AE$3,1)*$AE$3-AD819)</f>
        <v>697.79999999999927</v>
      </c>
      <c r="I818" s="36">
        <f>H818</f>
        <v>697.79999999999927</v>
      </c>
      <c r="J818" s="15">
        <v>1</v>
      </c>
      <c r="K818" s="15"/>
      <c r="L818" s="36" t="str">
        <f>IF(G818*K818&lt;&gt;0, TRUNC(G818*K818, 1), "")</f>
        <v/>
      </c>
      <c r="M818" s="15"/>
      <c r="N818" s="36" t="str">
        <f>IF(G818*M818&lt;&gt;0, TRUNC(G818*M818, 1), "")</f>
        <v/>
      </c>
      <c r="O818" s="15">
        <f>IF((H818+K818+M818)=0, "", (H818+K818+M818))</f>
        <v>697.79999999999927</v>
      </c>
      <c r="P818" s="15">
        <f>IF(SUM(I818,L818,N818)&lt;&gt;0,SUM(I818,L818,N818),"")</f>
        <v>697.79999999999927</v>
      </c>
      <c r="Q818" s="12"/>
    </row>
    <row r="819" spans="1:31" ht="23.25" customHeight="1">
      <c r="B819" s="13" t="s">
        <v>1597</v>
      </c>
      <c r="D819" s="12" t="s">
        <v>1598</v>
      </c>
      <c r="E819" s="12"/>
      <c r="F819" s="19"/>
      <c r="G819" s="15"/>
      <c r="H819" s="15"/>
      <c r="I819" s="36">
        <f>TRUNC(SUM(I815:I818))</f>
        <v>2266</v>
      </c>
      <c r="J819" s="15"/>
      <c r="K819" s="15"/>
      <c r="L819" s="36">
        <f>TRUNC(SUM(L815:L818))</f>
        <v>23262</v>
      </c>
      <c r="M819" s="15"/>
      <c r="N819" s="36">
        <f>TRUNC(SUM(N815:N818))</f>
        <v>0</v>
      </c>
      <c r="O819" s="15" t="str">
        <f>IF((H819+K819+M819)=0, "", (H819+K819+M819))</f>
        <v/>
      </c>
      <c r="P819" s="15">
        <f>IF(SUM(I819,L819,N819)&lt;&gt;0,SUM(I819,L819,N819),"")</f>
        <v>25528</v>
      </c>
      <c r="Q819" s="12"/>
      <c r="AC819" s="2">
        <f>TRUNC(AE819*옵션!$B$36/100,1)</f>
        <v>697.8</v>
      </c>
      <c r="AD819" s="2">
        <f>TRUNC(SUM(L815:L817))</f>
        <v>23262</v>
      </c>
      <c r="AE819" s="2">
        <f>TRUNC(SUM(AE815:AE818))</f>
        <v>23262</v>
      </c>
    </row>
    <row r="820" spans="1:31" ht="23.25" customHeight="1">
      <c r="D820" s="12"/>
      <c r="E820" s="12"/>
      <c r="F820" s="19"/>
      <c r="G820" s="15"/>
      <c r="H820" s="15"/>
      <c r="I820" s="36"/>
      <c r="J820" s="15"/>
      <c r="K820" s="15"/>
      <c r="L820" s="36"/>
      <c r="M820" s="15"/>
      <c r="N820" s="36"/>
      <c r="O820" s="15"/>
      <c r="P820" s="15"/>
      <c r="Q820" s="12"/>
    </row>
    <row r="821" spans="1:31" ht="23.25" customHeight="1">
      <c r="A821" s="13" t="s">
        <v>1938</v>
      </c>
      <c r="B821" s="13" t="s">
        <v>1623</v>
      </c>
      <c r="C821" s="1" t="s">
        <v>1939</v>
      </c>
      <c r="D821" s="346" t="s">
        <v>1937</v>
      </c>
      <c r="E821" s="348"/>
      <c r="F821" s="19"/>
      <c r="G821" s="15"/>
      <c r="H821" s="15"/>
      <c r="I821" s="36"/>
      <c r="J821" s="15"/>
      <c r="K821" s="15"/>
      <c r="L821" s="36"/>
      <c r="M821" s="15"/>
      <c r="N821" s="36"/>
      <c r="O821" s="15"/>
      <c r="P821" s="15"/>
      <c r="Q821" s="12"/>
    </row>
    <row r="822" spans="1:31" ht="23.25" customHeight="1">
      <c r="A822" s="13" t="s">
        <v>771</v>
      </c>
      <c r="B822" s="13" t="s">
        <v>1480</v>
      </c>
      <c r="C822" s="1" t="s">
        <v>352</v>
      </c>
      <c r="D822" s="12" t="s">
        <v>342</v>
      </c>
      <c r="E822" s="12" t="s">
        <v>353</v>
      </c>
      <c r="F822" s="19" t="s">
        <v>187</v>
      </c>
      <c r="G822" s="15">
        <v>1</v>
      </c>
      <c r="H822" s="15">
        <f>합산자재!H82</f>
        <v>2353</v>
      </c>
      <c r="I822" s="36">
        <f>IF(G822*H822&lt;&gt;0, TRUNC(G822*H822, 1), "")</f>
        <v>2353</v>
      </c>
      <c r="J822" s="15">
        <v>1</v>
      </c>
      <c r="K822" s="15">
        <f>합산자재!I82</f>
        <v>0</v>
      </c>
      <c r="L822" s="36" t="str">
        <f>IF(G822*K822&lt;&gt;0, TRUNC(G822*K822, 1), "")</f>
        <v/>
      </c>
      <c r="M822" s="15">
        <f>합산자재!J82</f>
        <v>0</v>
      </c>
      <c r="N822" s="36" t="str">
        <f>IF(G822*M822&lt;&gt;0, TRUNC(G822*M822, 1), "")</f>
        <v/>
      </c>
      <c r="O822" s="15">
        <f>IF((H822+K822+M822)=0, "", (H822+K822+M822))</f>
        <v>2353</v>
      </c>
      <c r="P822" s="15">
        <f>IF(SUM(I822,L822,N822)&lt;&gt;0,SUM(I822,L822,N822),"")</f>
        <v>2353</v>
      </c>
      <c r="Q822" s="12"/>
    </row>
    <row r="823" spans="1:31" ht="23.25" customHeight="1">
      <c r="A823" s="13" t="s">
        <v>905</v>
      </c>
      <c r="B823" s="13" t="s">
        <v>1480</v>
      </c>
      <c r="C823" s="1" t="s">
        <v>670</v>
      </c>
      <c r="D823" s="12" t="s">
        <v>671</v>
      </c>
      <c r="E823" s="12" t="s">
        <v>672</v>
      </c>
      <c r="F823" s="19" t="s">
        <v>610</v>
      </c>
      <c r="G823" s="15">
        <f>일위노임!G370</f>
        <v>8.5000000000000006E-2</v>
      </c>
      <c r="H823" s="15">
        <f>합산자재!H210</f>
        <v>0</v>
      </c>
      <c r="I823" s="36" t="str">
        <f>IF(G823*H823&lt;&gt;0, TRUNC(G823*H823, 1), "")</f>
        <v/>
      </c>
      <c r="J823" s="15">
        <v>8.5000000000000006E-2</v>
      </c>
      <c r="K823" s="15">
        <f>합산자재!I210</f>
        <v>273676</v>
      </c>
      <c r="L823" s="36">
        <f>IF(G823*K823&lt;&gt;0, TRUNC(G823*K823, 1), "")</f>
        <v>23262.400000000001</v>
      </c>
      <c r="M823" s="15">
        <f>합산자재!J210</f>
        <v>0</v>
      </c>
      <c r="N823" s="36" t="str">
        <f>IF(G823*M823&lt;&gt;0, TRUNC(G823*M823, 1), "")</f>
        <v/>
      </c>
      <c r="O823" s="15">
        <f>IF((H823+K823+M823)=0, "", (H823+K823+M823))</f>
        <v>273676</v>
      </c>
      <c r="P823" s="15">
        <f>IF(SUM(I823,L823,N823)&lt;&gt;0,SUM(I823,L823,N823),"")</f>
        <v>23262.400000000001</v>
      </c>
      <c r="Q823" s="12"/>
      <c r="AE823" s="2">
        <f>L823</f>
        <v>23262.400000000001</v>
      </c>
    </row>
    <row r="824" spans="1:31" ht="23.25" customHeight="1">
      <c r="A824" s="13" t="s">
        <v>1601</v>
      </c>
      <c r="B824" s="13" t="s">
        <v>1480</v>
      </c>
      <c r="C824" s="1" t="s">
        <v>1602</v>
      </c>
      <c r="D824" s="12" t="s">
        <v>1603</v>
      </c>
      <c r="E824" s="12" t="s">
        <v>1604</v>
      </c>
      <c r="F824" s="19" t="s">
        <v>567</v>
      </c>
      <c r="G824" s="15">
        <v>1</v>
      </c>
      <c r="H824" s="15">
        <f>IF(TRUNC((AD825+AC825)/$AE$3,1)*$AE$3-AD825 &lt;0, AC825, TRUNC((AD825+AC825)/$AE$3,1)*$AE$3-AD825)</f>
        <v>697.79999999999927</v>
      </c>
      <c r="I824" s="36">
        <f>H824</f>
        <v>697.79999999999927</v>
      </c>
      <c r="J824" s="15">
        <v>1</v>
      </c>
      <c r="K824" s="15"/>
      <c r="L824" s="36" t="str">
        <f>IF(G824*K824&lt;&gt;0, TRUNC(G824*K824, 1), "")</f>
        <v/>
      </c>
      <c r="M824" s="15"/>
      <c r="N824" s="36" t="str">
        <f>IF(G824*M824&lt;&gt;0, TRUNC(G824*M824, 1), "")</f>
        <v/>
      </c>
      <c r="O824" s="15">
        <f>IF((H824+K824+M824)=0, "", (H824+K824+M824))</f>
        <v>697.79999999999927</v>
      </c>
      <c r="P824" s="15">
        <f>IF(SUM(I824,L824,N824)&lt;&gt;0,SUM(I824,L824,N824),"")</f>
        <v>697.79999999999927</v>
      </c>
      <c r="Q824" s="12"/>
    </row>
    <row r="825" spans="1:31" ht="23.25" customHeight="1">
      <c r="B825" s="13" t="s">
        <v>1597</v>
      </c>
      <c r="D825" s="12" t="s">
        <v>1598</v>
      </c>
      <c r="E825" s="12"/>
      <c r="F825" s="19"/>
      <c r="G825" s="15"/>
      <c r="H825" s="15"/>
      <c r="I825" s="36">
        <f>TRUNC(SUM(I821:I824))</f>
        <v>3050</v>
      </c>
      <c r="J825" s="15"/>
      <c r="K825" s="15"/>
      <c r="L825" s="36">
        <f>TRUNC(SUM(L821:L824))</f>
        <v>23262</v>
      </c>
      <c r="M825" s="15"/>
      <c r="N825" s="36">
        <f>TRUNC(SUM(N821:N824))</f>
        <v>0</v>
      </c>
      <c r="O825" s="15" t="str">
        <f>IF((H825+K825+M825)=0, "", (H825+K825+M825))</f>
        <v/>
      </c>
      <c r="P825" s="15">
        <f>IF(SUM(I825,L825,N825)&lt;&gt;0,SUM(I825,L825,N825),"")</f>
        <v>26312</v>
      </c>
      <c r="Q825" s="12"/>
      <c r="AC825" s="2">
        <f>TRUNC(AE825*옵션!$B$36/100,1)</f>
        <v>697.8</v>
      </c>
      <c r="AD825" s="2">
        <f>TRUNC(SUM(L821:L823))</f>
        <v>23262</v>
      </c>
      <c r="AE825" s="2">
        <f>TRUNC(SUM(AE821:AE824))</f>
        <v>23262</v>
      </c>
    </row>
    <row r="826" spans="1:31" ht="23.25" customHeight="1">
      <c r="D826" s="12"/>
      <c r="E826" s="12"/>
      <c r="F826" s="19"/>
      <c r="G826" s="15"/>
      <c r="H826" s="15"/>
      <c r="I826" s="36"/>
      <c r="J826" s="15"/>
      <c r="K826" s="15"/>
      <c r="L826" s="36"/>
      <c r="M826" s="15"/>
      <c r="N826" s="36"/>
      <c r="O826" s="15"/>
      <c r="P826" s="15"/>
      <c r="Q826" s="12"/>
    </row>
    <row r="827" spans="1:31" ht="23.25" customHeight="1">
      <c r="A827" s="13" t="s">
        <v>1941</v>
      </c>
      <c r="B827" s="13" t="s">
        <v>1623</v>
      </c>
      <c r="C827" s="1" t="s">
        <v>1942</v>
      </c>
      <c r="D827" s="346" t="s">
        <v>1940</v>
      </c>
      <c r="E827" s="348"/>
      <c r="F827" s="19"/>
      <c r="G827" s="15"/>
      <c r="H827" s="15"/>
      <c r="I827" s="36"/>
      <c r="J827" s="15"/>
      <c r="K827" s="15"/>
      <c r="L827" s="36"/>
      <c r="M827" s="15"/>
      <c r="N827" s="36"/>
      <c r="O827" s="15"/>
      <c r="P827" s="15"/>
      <c r="Q827" s="12"/>
    </row>
    <row r="828" spans="1:31" ht="23.25" customHeight="1">
      <c r="A828" s="13" t="s">
        <v>772</v>
      </c>
      <c r="B828" s="13" t="s">
        <v>1483</v>
      </c>
      <c r="C828" s="1" t="s">
        <v>354</v>
      </c>
      <c r="D828" s="12" t="s">
        <v>355</v>
      </c>
      <c r="E828" s="12" t="s">
        <v>356</v>
      </c>
      <c r="F828" s="19" t="s">
        <v>187</v>
      </c>
      <c r="G828" s="15">
        <v>1</v>
      </c>
      <c r="H828" s="15">
        <f>합산자재!H83</f>
        <v>56000</v>
      </c>
      <c r="I828" s="36">
        <f>IF(G828*H828&lt;&gt;0, TRUNC(G828*H828, 1), "")</f>
        <v>56000</v>
      </c>
      <c r="J828" s="15">
        <v>1</v>
      </c>
      <c r="K828" s="15">
        <f>합산자재!I83</f>
        <v>0</v>
      </c>
      <c r="L828" s="36" t="str">
        <f>IF(G828*K828&lt;&gt;0, TRUNC(G828*K828, 1), "")</f>
        <v/>
      </c>
      <c r="M828" s="15">
        <f>합산자재!J83</f>
        <v>0</v>
      </c>
      <c r="N828" s="36" t="str">
        <f>IF(G828*M828&lt;&gt;0, TRUNC(G828*M828, 1), "")</f>
        <v/>
      </c>
      <c r="O828" s="15">
        <f>IF((H828+K828+M828)=0, "", (H828+K828+M828))</f>
        <v>56000</v>
      </c>
      <c r="P828" s="15">
        <f>IF(SUM(I828,L828,N828)&lt;&gt;0,SUM(I828,L828,N828),"")</f>
        <v>56000</v>
      </c>
      <c r="Q828" s="12"/>
    </row>
    <row r="829" spans="1:31" ht="23.25" customHeight="1">
      <c r="A829" s="13" t="s">
        <v>905</v>
      </c>
      <c r="B829" s="13" t="s">
        <v>1483</v>
      </c>
      <c r="C829" s="1" t="s">
        <v>670</v>
      </c>
      <c r="D829" s="12" t="s">
        <v>671</v>
      </c>
      <c r="E829" s="12" t="s">
        <v>672</v>
      </c>
      <c r="F829" s="19" t="s">
        <v>610</v>
      </c>
      <c r="G829" s="15">
        <f>일위노임!G373</f>
        <v>6.5000000000000002E-2</v>
      </c>
      <c r="H829" s="15">
        <f>합산자재!H210</f>
        <v>0</v>
      </c>
      <c r="I829" s="36" t="str">
        <f>IF(G829*H829&lt;&gt;0, TRUNC(G829*H829, 1), "")</f>
        <v/>
      </c>
      <c r="J829" s="15">
        <v>6.5000000000000002E-2</v>
      </c>
      <c r="K829" s="15">
        <f>합산자재!I210</f>
        <v>273676</v>
      </c>
      <c r="L829" s="36">
        <f>IF(G829*K829&lt;&gt;0, TRUNC(G829*K829, 1), "")</f>
        <v>17788.900000000001</v>
      </c>
      <c r="M829" s="15">
        <f>합산자재!J210</f>
        <v>0</v>
      </c>
      <c r="N829" s="36" t="str">
        <f>IF(G829*M829&lt;&gt;0, TRUNC(G829*M829, 1), "")</f>
        <v/>
      </c>
      <c r="O829" s="15">
        <f>IF((H829+K829+M829)=0, "", (H829+K829+M829))</f>
        <v>273676</v>
      </c>
      <c r="P829" s="15">
        <f>IF(SUM(I829,L829,N829)&lt;&gt;0,SUM(I829,L829,N829),"")</f>
        <v>17788.900000000001</v>
      </c>
      <c r="Q829" s="12"/>
      <c r="AE829" s="2">
        <f>L829</f>
        <v>17788.900000000001</v>
      </c>
    </row>
    <row r="830" spans="1:31" ht="23.25" customHeight="1">
      <c r="A830" s="13" t="s">
        <v>1601</v>
      </c>
      <c r="B830" s="13" t="s">
        <v>1483</v>
      </c>
      <c r="C830" s="1" t="s">
        <v>1602</v>
      </c>
      <c r="D830" s="12" t="s">
        <v>1603</v>
      </c>
      <c r="E830" s="12" t="s">
        <v>1604</v>
      </c>
      <c r="F830" s="19" t="s">
        <v>567</v>
      </c>
      <c r="G830" s="15">
        <v>1</v>
      </c>
      <c r="H830" s="15">
        <f>IF(TRUNC((AD831+AC831)/$AE$3,1)*$AE$3-AD831 &lt;0, AC831, TRUNC((AD831+AC831)/$AE$3,1)*$AE$3-AD831)</f>
        <v>533.59999999999854</v>
      </c>
      <c r="I830" s="36">
        <f>H830</f>
        <v>533.59999999999854</v>
      </c>
      <c r="J830" s="15">
        <v>1</v>
      </c>
      <c r="K830" s="15"/>
      <c r="L830" s="36" t="str">
        <f>IF(G830*K830&lt;&gt;0, TRUNC(G830*K830, 1), "")</f>
        <v/>
      </c>
      <c r="M830" s="15"/>
      <c r="N830" s="36" t="str">
        <f>IF(G830*M830&lt;&gt;0, TRUNC(G830*M830, 1), "")</f>
        <v/>
      </c>
      <c r="O830" s="15">
        <f>IF((H830+K830+M830)=0, "", (H830+K830+M830))</f>
        <v>533.59999999999854</v>
      </c>
      <c r="P830" s="15">
        <f>IF(SUM(I830,L830,N830)&lt;&gt;0,SUM(I830,L830,N830),"")</f>
        <v>533.59999999999854</v>
      </c>
      <c r="Q830" s="12"/>
    </row>
    <row r="831" spans="1:31" ht="23.25" customHeight="1">
      <c r="B831" s="13" t="s">
        <v>1597</v>
      </c>
      <c r="D831" s="12" t="s">
        <v>1598</v>
      </c>
      <c r="E831" s="12"/>
      <c r="F831" s="19"/>
      <c r="G831" s="15"/>
      <c r="H831" s="15"/>
      <c r="I831" s="36">
        <f>TRUNC(SUM(I827:I830))</f>
        <v>56533</v>
      </c>
      <c r="J831" s="15"/>
      <c r="K831" s="15"/>
      <c r="L831" s="36">
        <f>TRUNC(SUM(L827:L830))</f>
        <v>17788</v>
      </c>
      <c r="M831" s="15"/>
      <c r="N831" s="36">
        <f>TRUNC(SUM(N827:N830))</f>
        <v>0</v>
      </c>
      <c r="O831" s="15" t="str">
        <f>IF((H831+K831+M831)=0, "", (H831+K831+M831))</f>
        <v/>
      </c>
      <c r="P831" s="15">
        <f>IF(SUM(I831,L831,N831)&lt;&gt;0,SUM(I831,L831,N831),"")</f>
        <v>74321</v>
      </c>
      <c r="Q831" s="12"/>
      <c r="AC831" s="2">
        <f>TRUNC(AE831*옵션!$B$36/100,1)</f>
        <v>533.6</v>
      </c>
      <c r="AD831" s="2">
        <f>TRUNC(SUM(L827:L829))</f>
        <v>17788</v>
      </c>
      <c r="AE831" s="2">
        <f>TRUNC(SUM(AE827:AE830))</f>
        <v>17788</v>
      </c>
    </row>
    <row r="832" spans="1:31" ht="23.25" customHeight="1">
      <c r="D832" s="12"/>
      <c r="E832" s="12"/>
      <c r="F832" s="19"/>
      <c r="G832" s="15"/>
      <c r="H832" s="15"/>
      <c r="I832" s="36"/>
      <c r="J832" s="15"/>
      <c r="K832" s="15"/>
      <c r="L832" s="36"/>
      <c r="M832" s="15"/>
      <c r="N832" s="36"/>
      <c r="O832" s="15"/>
      <c r="P832" s="15"/>
      <c r="Q832" s="12"/>
    </row>
    <row r="833" spans="1:31" ht="23.25" customHeight="1">
      <c r="A833" s="13" t="s">
        <v>1944</v>
      </c>
      <c r="B833" s="13" t="s">
        <v>1623</v>
      </c>
      <c r="C833" s="1" t="s">
        <v>1945</v>
      </c>
      <c r="D833" s="346" t="s">
        <v>1943</v>
      </c>
      <c r="E833" s="348"/>
      <c r="F833" s="19"/>
      <c r="G833" s="15"/>
      <c r="H833" s="15"/>
      <c r="I833" s="36"/>
      <c r="J833" s="15"/>
      <c r="K833" s="15"/>
      <c r="L833" s="36"/>
      <c r="M833" s="15"/>
      <c r="N833" s="36"/>
      <c r="O833" s="15"/>
      <c r="P833" s="15"/>
      <c r="Q833" s="12"/>
    </row>
    <row r="834" spans="1:31" ht="23.25" customHeight="1">
      <c r="A834" s="13" t="s">
        <v>773</v>
      </c>
      <c r="B834" s="13" t="s">
        <v>1486</v>
      </c>
      <c r="C834" s="1" t="s">
        <v>357</v>
      </c>
      <c r="D834" s="12" t="s">
        <v>358</v>
      </c>
      <c r="E834" s="12"/>
      <c r="F834" s="19" t="s">
        <v>187</v>
      </c>
      <c r="G834" s="15">
        <v>1</v>
      </c>
      <c r="H834" s="15">
        <f>합산자재!H84</f>
        <v>64000</v>
      </c>
      <c r="I834" s="36">
        <f>IF(G834*H834&lt;&gt;0, TRUNC(G834*H834, 1), "")</f>
        <v>64000</v>
      </c>
      <c r="J834" s="15">
        <v>1</v>
      </c>
      <c r="K834" s="15">
        <f>합산자재!I84</f>
        <v>0</v>
      </c>
      <c r="L834" s="36" t="str">
        <f>IF(G834*K834&lt;&gt;0, TRUNC(G834*K834, 1), "")</f>
        <v/>
      </c>
      <c r="M834" s="15">
        <f>합산자재!J84</f>
        <v>0</v>
      </c>
      <c r="N834" s="36" t="str">
        <f>IF(G834*M834&lt;&gt;0, TRUNC(G834*M834, 1), "")</f>
        <v/>
      </c>
      <c r="O834" s="15">
        <f>IF((H834+K834+M834)=0, "", (H834+K834+M834))</f>
        <v>64000</v>
      </c>
      <c r="P834" s="15">
        <f>IF(SUM(I834,L834,N834)&lt;&gt;0,SUM(I834,L834,N834),"")</f>
        <v>64000</v>
      </c>
      <c r="Q834" s="12"/>
    </row>
    <row r="835" spans="1:31" ht="23.25" customHeight="1">
      <c r="A835" s="13" t="s">
        <v>905</v>
      </c>
      <c r="B835" s="13" t="s">
        <v>1486</v>
      </c>
      <c r="C835" s="1" t="s">
        <v>670</v>
      </c>
      <c r="D835" s="12" t="s">
        <v>671</v>
      </c>
      <c r="E835" s="12" t="s">
        <v>672</v>
      </c>
      <c r="F835" s="19" t="s">
        <v>610</v>
      </c>
      <c r="G835" s="15">
        <f>일위노임!G376</f>
        <v>6.5000000000000002E-2</v>
      </c>
      <c r="H835" s="15">
        <f>합산자재!H210</f>
        <v>0</v>
      </c>
      <c r="I835" s="36" t="str">
        <f>IF(G835*H835&lt;&gt;0, TRUNC(G835*H835, 1), "")</f>
        <v/>
      </c>
      <c r="J835" s="15">
        <v>6.5000000000000002E-2</v>
      </c>
      <c r="K835" s="15">
        <f>합산자재!I210</f>
        <v>273676</v>
      </c>
      <c r="L835" s="36">
        <f>IF(G835*K835&lt;&gt;0, TRUNC(G835*K835, 1), "")</f>
        <v>17788.900000000001</v>
      </c>
      <c r="M835" s="15">
        <f>합산자재!J210</f>
        <v>0</v>
      </c>
      <c r="N835" s="36" t="str">
        <f>IF(G835*M835&lt;&gt;0, TRUNC(G835*M835, 1), "")</f>
        <v/>
      </c>
      <c r="O835" s="15">
        <f>IF((H835+K835+M835)=0, "", (H835+K835+M835))</f>
        <v>273676</v>
      </c>
      <c r="P835" s="15">
        <f>IF(SUM(I835,L835,N835)&lt;&gt;0,SUM(I835,L835,N835),"")</f>
        <v>17788.900000000001</v>
      </c>
      <c r="Q835" s="12"/>
      <c r="AE835" s="2">
        <f>L835</f>
        <v>17788.900000000001</v>
      </c>
    </row>
    <row r="836" spans="1:31" ht="23.25" customHeight="1">
      <c r="A836" s="13" t="s">
        <v>1601</v>
      </c>
      <c r="B836" s="13" t="s">
        <v>1486</v>
      </c>
      <c r="C836" s="1" t="s">
        <v>1602</v>
      </c>
      <c r="D836" s="12" t="s">
        <v>1603</v>
      </c>
      <c r="E836" s="12" t="s">
        <v>1604</v>
      </c>
      <c r="F836" s="19" t="s">
        <v>567</v>
      </c>
      <c r="G836" s="15">
        <v>1</v>
      </c>
      <c r="H836" s="15">
        <f>IF(TRUNC((AD837+AC837)/$AE$3,1)*$AE$3-AD837 &lt;0, AC837, TRUNC((AD837+AC837)/$AE$3,1)*$AE$3-AD837)</f>
        <v>533.59999999999854</v>
      </c>
      <c r="I836" s="36">
        <f>H836</f>
        <v>533.59999999999854</v>
      </c>
      <c r="J836" s="15">
        <v>1</v>
      </c>
      <c r="K836" s="15"/>
      <c r="L836" s="36" t="str">
        <f>IF(G836*K836&lt;&gt;0, TRUNC(G836*K836, 1), "")</f>
        <v/>
      </c>
      <c r="M836" s="15"/>
      <c r="N836" s="36" t="str">
        <f>IF(G836*M836&lt;&gt;0, TRUNC(G836*M836, 1), "")</f>
        <v/>
      </c>
      <c r="O836" s="15">
        <f>IF((H836+K836+M836)=0, "", (H836+K836+M836))</f>
        <v>533.59999999999854</v>
      </c>
      <c r="P836" s="15">
        <f>IF(SUM(I836,L836,N836)&lt;&gt;0,SUM(I836,L836,N836),"")</f>
        <v>533.59999999999854</v>
      </c>
      <c r="Q836" s="12"/>
    </row>
    <row r="837" spans="1:31" ht="23.25" customHeight="1">
      <c r="B837" s="13" t="s">
        <v>1597</v>
      </c>
      <c r="D837" s="12" t="s">
        <v>1598</v>
      </c>
      <c r="E837" s="12"/>
      <c r="F837" s="19"/>
      <c r="G837" s="15"/>
      <c r="H837" s="15"/>
      <c r="I837" s="36">
        <f>TRUNC(SUM(I833:I836))</f>
        <v>64533</v>
      </c>
      <c r="J837" s="15"/>
      <c r="K837" s="15"/>
      <c r="L837" s="36">
        <f>TRUNC(SUM(L833:L836))</f>
        <v>17788</v>
      </c>
      <c r="M837" s="15"/>
      <c r="N837" s="36">
        <f>TRUNC(SUM(N833:N836))</f>
        <v>0</v>
      </c>
      <c r="O837" s="15" t="str">
        <f>IF((H837+K837+M837)=0, "", (H837+K837+M837))</f>
        <v/>
      </c>
      <c r="P837" s="15">
        <f>IF(SUM(I837,L837,N837)&lt;&gt;0,SUM(I837,L837,N837),"")</f>
        <v>82321</v>
      </c>
      <c r="Q837" s="12"/>
      <c r="AC837" s="2">
        <f>TRUNC(AE837*옵션!$B$36/100,1)</f>
        <v>533.6</v>
      </c>
      <c r="AD837" s="2">
        <f>TRUNC(SUM(L833:L835))</f>
        <v>17788</v>
      </c>
      <c r="AE837" s="2">
        <f>TRUNC(SUM(AE833:AE836))</f>
        <v>17788</v>
      </c>
    </row>
    <row r="838" spans="1:31" ht="23.25" customHeight="1">
      <c r="D838" s="12"/>
      <c r="E838" s="12"/>
      <c r="F838" s="19"/>
      <c r="G838" s="15"/>
      <c r="H838" s="15"/>
      <c r="I838" s="36"/>
      <c r="J838" s="15"/>
      <c r="K838" s="15"/>
      <c r="L838" s="36"/>
      <c r="M838" s="15"/>
      <c r="N838" s="36"/>
      <c r="O838" s="15"/>
      <c r="P838" s="15"/>
      <c r="Q838" s="12"/>
    </row>
    <row r="839" spans="1:31" ht="23.25" customHeight="1">
      <c r="A839" s="13" t="s">
        <v>1947</v>
      </c>
      <c r="B839" s="13" t="s">
        <v>1623</v>
      </c>
      <c r="C839" s="1" t="s">
        <v>1948</v>
      </c>
      <c r="D839" s="346" t="s">
        <v>1946</v>
      </c>
      <c r="E839" s="348"/>
      <c r="F839" s="19"/>
      <c r="G839" s="15"/>
      <c r="H839" s="15"/>
      <c r="I839" s="36"/>
      <c r="J839" s="15"/>
      <c r="K839" s="15"/>
      <c r="L839" s="36"/>
      <c r="M839" s="15"/>
      <c r="N839" s="36"/>
      <c r="O839" s="15"/>
      <c r="P839" s="15"/>
      <c r="Q839" s="12"/>
    </row>
    <row r="840" spans="1:31" ht="23.25" customHeight="1">
      <c r="A840" s="13" t="s">
        <v>847</v>
      </c>
      <c r="B840" s="13" t="s">
        <v>1489</v>
      </c>
      <c r="C840" s="1" t="s">
        <v>530</v>
      </c>
      <c r="D840" s="12" t="s">
        <v>551</v>
      </c>
      <c r="E840" s="12" t="s">
        <v>552</v>
      </c>
      <c r="F840" s="19" t="s">
        <v>187</v>
      </c>
      <c r="G840" s="15">
        <v>1</v>
      </c>
      <c r="H840" s="15">
        <f>합산자재!H157</f>
        <v>44700</v>
      </c>
      <c r="I840" s="36">
        <f>IF(G840*H840&lt;&gt;0, TRUNC(G840*H840, 1), "")</f>
        <v>44700</v>
      </c>
      <c r="J840" s="15">
        <v>1</v>
      </c>
      <c r="K840" s="15">
        <f>합산자재!I157</f>
        <v>0</v>
      </c>
      <c r="L840" s="36" t="str">
        <f>IF(G840*K840&lt;&gt;0, TRUNC(G840*K840, 1), "")</f>
        <v/>
      </c>
      <c r="M840" s="15">
        <f>합산자재!J157</f>
        <v>0</v>
      </c>
      <c r="N840" s="36" t="str">
        <f>IF(G840*M840&lt;&gt;0, TRUNC(G840*M840, 1), "")</f>
        <v/>
      </c>
      <c r="O840" s="15">
        <f>IF((H840+K840+M840)=0, "", (H840+K840+M840))</f>
        <v>44700</v>
      </c>
      <c r="P840" s="15">
        <f>IF(SUM(I840,L840,N840)&lt;&gt;0,SUM(I840,L840,N840),"")</f>
        <v>44700</v>
      </c>
      <c r="Q840" s="12"/>
    </row>
    <row r="841" spans="1:31" ht="23.25" customHeight="1">
      <c r="A841" s="13" t="s">
        <v>905</v>
      </c>
      <c r="B841" s="13" t="s">
        <v>1489</v>
      </c>
      <c r="C841" s="1" t="s">
        <v>670</v>
      </c>
      <c r="D841" s="12" t="s">
        <v>671</v>
      </c>
      <c r="E841" s="12" t="s">
        <v>672</v>
      </c>
      <c r="F841" s="19" t="s">
        <v>610</v>
      </c>
      <c r="G841" s="15">
        <f>일위노임!G379</f>
        <v>0.08</v>
      </c>
      <c r="H841" s="15">
        <f>합산자재!H210</f>
        <v>0</v>
      </c>
      <c r="I841" s="36" t="str">
        <f>IF(G841*H841&lt;&gt;0, TRUNC(G841*H841, 1), "")</f>
        <v/>
      </c>
      <c r="J841" s="15">
        <v>0.08</v>
      </c>
      <c r="K841" s="15">
        <f>합산자재!I210</f>
        <v>273676</v>
      </c>
      <c r="L841" s="36">
        <f>IF(G841*K841&lt;&gt;0, TRUNC(G841*K841, 1), "")</f>
        <v>21894</v>
      </c>
      <c r="M841" s="15">
        <f>합산자재!J210</f>
        <v>0</v>
      </c>
      <c r="N841" s="36" t="str">
        <f>IF(G841*M841&lt;&gt;0, TRUNC(G841*M841, 1), "")</f>
        <v/>
      </c>
      <c r="O841" s="15">
        <f>IF((H841+K841+M841)=0, "", (H841+K841+M841))</f>
        <v>273676</v>
      </c>
      <c r="P841" s="15">
        <f>IF(SUM(I841,L841,N841)&lt;&gt;0,SUM(I841,L841,N841),"")</f>
        <v>21894</v>
      </c>
      <c r="Q841" s="12"/>
      <c r="AE841" s="2">
        <f>L841</f>
        <v>21894</v>
      </c>
    </row>
    <row r="842" spans="1:31" ht="23.25" customHeight="1">
      <c r="A842" s="13" t="s">
        <v>1601</v>
      </c>
      <c r="B842" s="13" t="s">
        <v>1489</v>
      </c>
      <c r="C842" s="1" t="s">
        <v>1602</v>
      </c>
      <c r="D842" s="12" t="s">
        <v>1603</v>
      </c>
      <c r="E842" s="12" t="s">
        <v>1604</v>
      </c>
      <c r="F842" s="19" t="s">
        <v>567</v>
      </c>
      <c r="G842" s="15">
        <v>1</v>
      </c>
      <c r="H842" s="15">
        <f>IF(TRUNC((AD843+AC843)/$AE$3,1)*$AE$3-AD843 &lt;0, AC843, TRUNC((AD843+AC843)/$AE$3,1)*$AE$3-AD843)</f>
        <v>656.79999999999927</v>
      </c>
      <c r="I842" s="36">
        <f>H842</f>
        <v>656.79999999999927</v>
      </c>
      <c r="J842" s="15">
        <v>1</v>
      </c>
      <c r="K842" s="15"/>
      <c r="L842" s="36" t="str">
        <f>IF(G842*K842&lt;&gt;0, TRUNC(G842*K842, 1), "")</f>
        <v/>
      </c>
      <c r="M842" s="15"/>
      <c r="N842" s="36" t="str">
        <f>IF(G842*M842&lt;&gt;0, TRUNC(G842*M842, 1), "")</f>
        <v/>
      </c>
      <c r="O842" s="15">
        <f>IF((H842+K842+M842)=0, "", (H842+K842+M842))</f>
        <v>656.79999999999927</v>
      </c>
      <c r="P842" s="15">
        <f>IF(SUM(I842,L842,N842)&lt;&gt;0,SUM(I842,L842,N842),"")</f>
        <v>656.79999999999927</v>
      </c>
      <c r="Q842" s="12"/>
    </row>
    <row r="843" spans="1:31" ht="23.25" customHeight="1">
      <c r="B843" s="13" t="s">
        <v>1597</v>
      </c>
      <c r="D843" s="12" t="s">
        <v>1598</v>
      </c>
      <c r="E843" s="12"/>
      <c r="F843" s="19"/>
      <c r="G843" s="15"/>
      <c r="H843" s="15"/>
      <c r="I843" s="36">
        <f>TRUNC(SUM(I839:I842))</f>
        <v>45356</v>
      </c>
      <c r="J843" s="15"/>
      <c r="K843" s="15"/>
      <c r="L843" s="36">
        <f>TRUNC(SUM(L839:L842))</f>
        <v>21894</v>
      </c>
      <c r="M843" s="15"/>
      <c r="N843" s="36">
        <f>TRUNC(SUM(N839:N842))</f>
        <v>0</v>
      </c>
      <c r="O843" s="15" t="str">
        <f>IF((H843+K843+M843)=0, "", (H843+K843+M843))</f>
        <v/>
      </c>
      <c r="P843" s="15">
        <f>IF(SUM(I843,L843,N843)&lt;&gt;0,SUM(I843,L843,N843),"")</f>
        <v>67250</v>
      </c>
      <c r="Q843" s="12"/>
      <c r="AC843" s="2">
        <f>TRUNC(AE843*옵션!$B$36/100,1)</f>
        <v>656.8</v>
      </c>
      <c r="AD843" s="2">
        <f>TRUNC(SUM(L839:L841))</f>
        <v>21894</v>
      </c>
      <c r="AE843" s="2">
        <f>TRUNC(SUM(AE839:AE842))</f>
        <v>21894</v>
      </c>
    </row>
    <row r="844" spans="1:31" ht="23.25" customHeight="1">
      <c r="D844" s="12"/>
      <c r="E844" s="12"/>
      <c r="F844" s="19"/>
      <c r="G844" s="15"/>
      <c r="H844" s="15"/>
      <c r="I844" s="36"/>
      <c r="J844" s="15"/>
      <c r="K844" s="15"/>
      <c r="L844" s="36"/>
      <c r="M844" s="15"/>
      <c r="N844" s="36"/>
      <c r="O844" s="15"/>
      <c r="P844" s="15"/>
      <c r="Q844" s="12"/>
    </row>
    <row r="845" spans="1:31" ht="23.25" customHeight="1">
      <c r="A845" s="13" t="s">
        <v>1950</v>
      </c>
      <c r="B845" s="13" t="s">
        <v>1623</v>
      </c>
      <c r="C845" s="1" t="s">
        <v>1951</v>
      </c>
      <c r="D845" s="346" t="s">
        <v>1949</v>
      </c>
      <c r="E845" s="348"/>
      <c r="F845" s="19"/>
      <c r="G845" s="15"/>
      <c r="H845" s="15"/>
      <c r="I845" s="36"/>
      <c r="J845" s="15"/>
      <c r="K845" s="15"/>
      <c r="L845" s="36"/>
      <c r="M845" s="15"/>
      <c r="N845" s="36"/>
      <c r="O845" s="15"/>
      <c r="P845" s="15"/>
      <c r="Q845" s="12"/>
    </row>
    <row r="846" spans="1:31" ht="23.25" customHeight="1">
      <c r="A846" s="13" t="s">
        <v>774</v>
      </c>
      <c r="B846" s="13" t="s">
        <v>1492</v>
      </c>
      <c r="C846" s="1" t="s">
        <v>361</v>
      </c>
      <c r="D846" s="12" t="s">
        <v>362</v>
      </c>
      <c r="E846" s="12" t="s">
        <v>363</v>
      </c>
      <c r="F846" s="19" t="s">
        <v>187</v>
      </c>
      <c r="G846" s="15">
        <v>1</v>
      </c>
      <c r="H846" s="15">
        <f>합산자재!H85</f>
        <v>1384</v>
      </c>
      <c r="I846" s="36">
        <f>IF(G846*H846&lt;&gt;0, TRUNC(G846*H846, 1), "")</f>
        <v>1384</v>
      </c>
      <c r="J846" s="15">
        <v>1</v>
      </c>
      <c r="K846" s="15">
        <f>합산자재!I85</f>
        <v>0</v>
      </c>
      <c r="L846" s="36" t="str">
        <f>IF(G846*K846&lt;&gt;0, TRUNC(G846*K846, 1), "")</f>
        <v/>
      </c>
      <c r="M846" s="15">
        <f>합산자재!J85</f>
        <v>0</v>
      </c>
      <c r="N846" s="36" t="str">
        <f>IF(G846*M846&lt;&gt;0, TRUNC(G846*M846, 1), "")</f>
        <v/>
      </c>
      <c r="O846" s="15">
        <f>IF((H846+K846+M846)=0, "", (H846+K846+M846))</f>
        <v>1384</v>
      </c>
      <c r="P846" s="15">
        <f>IF(SUM(I846,L846,N846)&lt;&gt;0,SUM(I846,L846,N846),"")</f>
        <v>1384</v>
      </c>
      <c r="Q846" s="12"/>
    </row>
    <row r="847" spans="1:31" ht="23.25" customHeight="1">
      <c r="A847" s="13" t="s">
        <v>905</v>
      </c>
      <c r="B847" s="13" t="s">
        <v>1492</v>
      </c>
      <c r="C847" s="1" t="s">
        <v>670</v>
      </c>
      <c r="D847" s="12" t="s">
        <v>671</v>
      </c>
      <c r="E847" s="12" t="s">
        <v>672</v>
      </c>
      <c r="F847" s="19" t="s">
        <v>610</v>
      </c>
      <c r="G847" s="15">
        <f>일위노임!G382</f>
        <v>0.08</v>
      </c>
      <c r="H847" s="15">
        <f>합산자재!H210</f>
        <v>0</v>
      </c>
      <c r="I847" s="36" t="str">
        <f>IF(G847*H847&lt;&gt;0, TRUNC(G847*H847, 1), "")</f>
        <v/>
      </c>
      <c r="J847" s="15">
        <v>0.08</v>
      </c>
      <c r="K847" s="15">
        <f>합산자재!I210</f>
        <v>273676</v>
      </c>
      <c r="L847" s="36">
        <f>IF(G847*K847&lt;&gt;0, TRUNC(G847*K847, 1), "")</f>
        <v>21894</v>
      </c>
      <c r="M847" s="15">
        <f>합산자재!J210</f>
        <v>0</v>
      </c>
      <c r="N847" s="36" t="str">
        <f>IF(G847*M847&lt;&gt;0, TRUNC(G847*M847, 1), "")</f>
        <v/>
      </c>
      <c r="O847" s="15">
        <f>IF((H847+K847+M847)=0, "", (H847+K847+M847))</f>
        <v>273676</v>
      </c>
      <c r="P847" s="15">
        <f>IF(SUM(I847,L847,N847)&lt;&gt;0,SUM(I847,L847,N847),"")</f>
        <v>21894</v>
      </c>
      <c r="Q847" s="12"/>
      <c r="AE847" s="2">
        <f>L847</f>
        <v>21894</v>
      </c>
    </row>
    <row r="848" spans="1:31" ht="23.25" customHeight="1">
      <c r="A848" s="13" t="s">
        <v>1601</v>
      </c>
      <c r="B848" s="13" t="s">
        <v>1492</v>
      </c>
      <c r="C848" s="1" t="s">
        <v>1602</v>
      </c>
      <c r="D848" s="12" t="s">
        <v>1603</v>
      </c>
      <c r="E848" s="12" t="s">
        <v>1604</v>
      </c>
      <c r="F848" s="19" t="s">
        <v>567</v>
      </c>
      <c r="G848" s="15">
        <v>1</v>
      </c>
      <c r="H848" s="15">
        <f>IF(TRUNC((AD849+AC849)/$AE$3,1)*$AE$3-AD849 &lt;0, AC849, TRUNC((AD849+AC849)/$AE$3,1)*$AE$3-AD849)</f>
        <v>656.79999999999927</v>
      </c>
      <c r="I848" s="36">
        <f>H848</f>
        <v>656.79999999999927</v>
      </c>
      <c r="J848" s="15">
        <v>1</v>
      </c>
      <c r="K848" s="15"/>
      <c r="L848" s="36" t="str">
        <f>IF(G848*K848&lt;&gt;0, TRUNC(G848*K848, 1), "")</f>
        <v/>
      </c>
      <c r="M848" s="15"/>
      <c r="N848" s="36" t="str">
        <f>IF(G848*M848&lt;&gt;0, TRUNC(G848*M848, 1), "")</f>
        <v/>
      </c>
      <c r="O848" s="15">
        <f>IF((H848+K848+M848)=0, "", (H848+K848+M848))</f>
        <v>656.79999999999927</v>
      </c>
      <c r="P848" s="15">
        <f>IF(SUM(I848,L848,N848)&lt;&gt;0,SUM(I848,L848,N848),"")</f>
        <v>656.79999999999927</v>
      </c>
      <c r="Q848" s="12"/>
    </row>
    <row r="849" spans="1:31" ht="23.25" customHeight="1">
      <c r="B849" s="13" t="s">
        <v>1597</v>
      </c>
      <c r="D849" s="12" t="s">
        <v>1598</v>
      </c>
      <c r="E849" s="12"/>
      <c r="F849" s="19"/>
      <c r="G849" s="15"/>
      <c r="H849" s="15"/>
      <c r="I849" s="36">
        <f>TRUNC(SUM(I845:I848))</f>
        <v>2040</v>
      </c>
      <c r="J849" s="15"/>
      <c r="K849" s="15"/>
      <c r="L849" s="36">
        <f>TRUNC(SUM(L845:L848))</f>
        <v>21894</v>
      </c>
      <c r="M849" s="15"/>
      <c r="N849" s="36">
        <f>TRUNC(SUM(N845:N848))</f>
        <v>0</v>
      </c>
      <c r="O849" s="15" t="str">
        <f>IF((H849+K849+M849)=0, "", (H849+K849+M849))</f>
        <v/>
      </c>
      <c r="P849" s="15">
        <f>IF(SUM(I849,L849,N849)&lt;&gt;0,SUM(I849,L849,N849),"")</f>
        <v>23934</v>
      </c>
      <c r="Q849" s="12"/>
      <c r="AC849" s="2">
        <f>TRUNC(AE849*옵션!$B$36/100,1)</f>
        <v>656.8</v>
      </c>
      <c r="AD849" s="2">
        <f>TRUNC(SUM(L845:L847))</f>
        <v>21894</v>
      </c>
      <c r="AE849" s="2">
        <f>TRUNC(SUM(AE845:AE848))</f>
        <v>21894</v>
      </c>
    </row>
    <row r="850" spans="1:31" ht="23.25" customHeight="1">
      <c r="D850" s="12"/>
      <c r="E850" s="12"/>
      <c r="F850" s="19"/>
      <c r="G850" s="15"/>
      <c r="H850" s="15"/>
      <c r="I850" s="36"/>
      <c r="J850" s="15"/>
      <c r="K850" s="15"/>
      <c r="L850" s="36"/>
      <c r="M850" s="15"/>
      <c r="N850" s="36"/>
      <c r="O850" s="15"/>
      <c r="P850" s="15"/>
      <c r="Q850" s="12"/>
    </row>
    <row r="851" spans="1:31" ht="23.25" customHeight="1">
      <c r="A851" s="13" t="s">
        <v>1953</v>
      </c>
      <c r="B851" s="13" t="s">
        <v>1623</v>
      </c>
      <c r="C851" s="1" t="s">
        <v>1954</v>
      </c>
      <c r="D851" s="346" t="s">
        <v>1952</v>
      </c>
      <c r="E851" s="348"/>
      <c r="F851" s="19"/>
      <c r="G851" s="15"/>
      <c r="H851" s="15"/>
      <c r="I851" s="36"/>
      <c r="J851" s="15"/>
      <c r="K851" s="15"/>
      <c r="L851" s="36"/>
      <c r="M851" s="15"/>
      <c r="N851" s="36"/>
      <c r="O851" s="15"/>
      <c r="P851" s="15"/>
      <c r="Q851" s="12"/>
    </row>
    <row r="852" spans="1:31" ht="23.25" customHeight="1">
      <c r="A852" s="13" t="s">
        <v>775</v>
      </c>
      <c r="B852" s="13" t="s">
        <v>1495</v>
      </c>
      <c r="C852" s="1" t="s">
        <v>366</v>
      </c>
      <c r="D852" s="12" t="s">
        <v>367</v>
      </c>
      <c r="E852" s="12" t="s">
        <v>368</v>
      </c>
      <c r="F852" s="19" t="s">
        <v>187</v>
      </c>
      <c r="G852" s="15">
        <v>1</v>
      </c>
      <c r="H852" s="15">
        <f>합산자재!H86</f>
        <v>2035</v>
      </c>
      <c r="I852" s="36">
        <f>IF(G852*H852&lt;&gt;0, TRUNC(G852*H852, 1), "")</f>
        <v>2035</v>
      </c>
      <c r="J852" s="15">
        <v>1</v>
      </c>
      <c r="K852" s="15">
        <f>합산자재!I86</f>
        <v>0</v>
      </c>
      <c r="L852" s="36" t="str">
        <f>IF(G852*K852&lt;&gt;0, TRUNC(G852*K852, 1), "")</f>
        <v/>
      </c>
      <c r="M852" s="15">
        <f>합산자재!J86</f>
        <v>0</v>
      </c>
      <c r="N852" s="36" t="str">
        <f>IF(G852*M852&lt;&gt;0, TRUNC(G852*M852, 1), "")</f>
        <v/>
      </c>
      <c r="O852" s="15">
        <f>IF((H852+K852+M852)=0, "", (H852+K852+M852))</f>
        <v>2035</v>
      </c>
      <c r="P852" s="15">
        <f>IF(SUM(I852,L852,N852)&lt;&gt;0,SUM(I852,L852,N852),"")</f>
        <v>2035</v>
      </c>
      <c r="Q852" s="12"/>
    </row>
    <row r="853" spans="1:31" ht="23.25" customHeight="1">
      <c r="A853" s="13" t="s">
        <v>905</v>
      </c>
      <c r="B853" s="13" t="s">
        <v>1495</v>
      </c>
      <c r="C853" s="1" t="s">
        <v>670</v>
      </c>
      <c r="D853" s="12" t="s">
        <v>671</v>
      </c>
      <c r="E853" s="12" t="s">
        <v>672</v>
      </c>
      <c r="F853" s="19" t="s">
        <v>610</v>
      </c>
      <c r="G853" s="15">
        <f>일위노임!G385</f>
        <v>0.08</v>
      </c>
      <c r="H853" s="15">
        <f>합산자재!H210</f>
        <v>0</v>
      </c>
      <c r="I853" s="36" t="str">
        <f>IF(G853*H853&lt;&gt;0, TRUNC(G853*H853, 1), "")</f>
        <v/>
      </c>
      <c r="J853" s="15">
        <v>0.08</v>
      </c>
      <c r="K853" s="15">
        <f>합산자재!I210</f>
        <v>273676</v>
      </c>
      <c r="L853" s="36">
        <f>IF(G853*K853&lt;&gt;0, TRUNC(G853*K853, 1), "")</f>
        <v>21894</v>
      </c>
      <c r="M853" s="15">
        <f>합산자재!J210</f>
        <v>0</v>
      </c>
      <c r="N853" s="36" t="str">
        <f>IF(G853*M853&lt;&gt;0, TRUNC(G853*M853, 1), "")</f>
        <v/>
      </c>
      <c r="O853" s="15">
        <f>IF((H853+K853+M853)=0, "", (H853+K853+M853))</f>
        <v>273676</v>
      </c>
      <c r="P853" s="15">
        <f>IF(SUM(I853,L853,N853)&lt;&gt;0,SUM(I853,L853,N853),"")</f>
        <v>21894</v>
      </c>
      <c r="Q853" s="12"/>
      <c r="AE853" s="2">
        <f>L853</f>
        <v>21894</v>
      </c>
    </row>
    <row r="854" spans="1:31" ht="23.25" customHeight="1">
      <c r="A854" s="13" t="s">
        <v>1601</v>
      </c>
      <c r="B854" s="13" t="s">
        <v>1495</v>
      </c>
      <c r="C854" s="1" t="s">
        <v>1602</v>
      </c>
      <c r="D854" s="12" t="s">
        <v>1603</v>
      </c>
      <c r="E854" s="12" t="s">
        <v>1604</v>
      </c>
      <c r="F854" s="19" t="s">
        <v>567</v>
      </c>
      <c r="G854" s="15">
        <v>1</v>
      </c>
      <c r="H854" s="15">
        <f>IF(TRUNC((AD855+AC855)/$AE$3,1)*$AE$3-AD855 &lt;0, AC855, TRUNC((AD855+AC855)/$AE$3,1)*$AE$3-AD855)</f>
        <v>656.79999999999927</v>
      </c>
      <c r="I854" s="36">
        <f>H854</f>
        <v>656.79999999999927</v>
      </c>
      <c r="J854" s="15">
        <v>1</v>
      </c>
      <c r="K854" s="15"/>
      <c r="L854" s="36" t="str">
        <f>IF(G854*K854&lt;&gt;0, TRUNC(G854*K854, 1), "")</f>
        <v/>
      </c>
      <c r="M854" s="15"/>
      <c r="N854" s="36" t="str">
        <f>IF(G854*M854&lt;&gt;0, TRUNC(G854*M854, 1), "")</f>
        <v/>
      </c>
      <c r="O854" s="15">
        <f>IF((H854+K854+M854)=0, "", (H854+K854+M854))</f>
        <v>656.79999999999927</v>
      </c>
      <c r="P854" s="15">
        <f>IF(SUM(I854,L854,N854)&lt;&gt;0,SUM(I854,L854,N854),"")</f>
        <v>656.79999999999927</v>
      </c>
      <c r="Q854" s="12"/>
    </row>
    <row r="855" spans="1:31" ht="23.25" customHeight="1">
      <c r="B855" s="13" t="s">
        <v>1597</v>
      </c>
      <c r="D855" s="12" t="s">
        <v>1598</v>
      </c>
      <c r="E855" s="12"/>
      <c r="F855" s="19"/>
      <c r="G855" s="15"/>
      <c r="H855" s="15"/>
      <c r="I855" s="36">
        <f>TRUNC(SUM(I851:I854))</f>
        <v>2691</v>
      </c>
      <c r="J855" s="15"/>
      <c r="K855" s="15"/>
      <c r="L855" s="36">
        <f>TRUNC(SUM(L851:L854))</f>
        <v>21894</v>
      </c>
      <c r="M855" s="15"/>
      <c r="N855" s="36">
        <f>TRUNC(SUM(N851:N854))</f>
        <v>0</v>
      </c>
      <c r="O855" s="15" t="str">
        <f>IF((H855+K855+M855)=0, "", (H855+K855+M855))</f>
        <v/>
      </c>
      <c r="P855" s="15">
        <f>IF(SUM(I855,L855,N855)&lt;&gt;0,SUM(I855,L855,N855),"")</f>
        <v>24585</v>
      </c>
      <c r="Q855" s="12"/>
      <c r="AC855" s="2">
        <f>TRUNC(AE855*옵션!$B$36/100,1)</f>
        <v>656.8</v>
      </c>
      <c r="AD855" s="2">
        <f>TRUNC(SUM(L851:L853))</f>
        <v>21894</v>
      </c>
      <c r="AE855" s="2">
        <f>TRUNC(SUM(AE851:AE854))</f>
        <v>21894</v>
      </c>
    </row>
    <row r="856" spans="1:31" ht="23.25" customHeight="1">
      <c r="D856" s="12"/>
      <c r="E856" s="12"/>
      <c r="F856" s="19"/>
      <c r="G856" s="15"/>
      <c r="H856" s="15"/>
      <c r="I856" s="36"/>
      <c r="J856" s="15"/>
      <c r="K856" s="15"/>
      <c r="L856" s="36"/>
      <c r="M856" s="15"/>
      <c r="N856" s="36"/>
      <c r="O856" s="15"/>
      <c r="P856" s="15"/>
      <c r="Q856" s="12"/>
    </row>
    <row r="857" spans="1:31" ht="23.25" customHeight="1">
      <c r="A857" s="13" t="s">
        <v>1956</v>
      </c>
      <c r="B857" s="13" t="s">
        <v>1623</v>
      </c>
      <c r="C857" s="1" t="s">
        <v>1957</v>
      </c>
      <c r="D857" s="346" t="s">
        <v>1955</v>
      </c>
      <c r="E857" s="348"/>
      <c r="F857" s="19"/>
      <c r="G857" s="15"/>
      <c r="H857" s="15"/>
      <c r="I857" s="36"/>
      <c r="J857" s="15"/>
      <c r="K857" s="15"/>
      <c r="L857" s="36"/>
      <c r="M857" s="15"/>
      <c r="N857" s="36"/>
      <c r="O857" s="15"/>
      <c r="P857" s="15"/>
      <c r="Q857" s="12"/>
    </row>
    <row r="858" spans="1:31" ht="23.25" customHeight="1">
      <c r="A858" s="13" t="s">
        <v>779</v>
      </c>
      <c r="B858" s="13" t="s">
        <v>1498</v>
      </c>
      <c r="C858" s="1" t="s">
        <v>382</v>
      </c>
      <c r="D858" s="12" t="s">
        <v>383</v>
      </c>
      <c r="E858" s="12" t="s">
        <v>384</v>
      </c>
      <c r="F858" s="19" t="s">
        <v>258</v>
      </c>
      <c r="G858" s="15">
        <v>1</v>
      </c>
      <c r="H858" s="15">
        <f>합산자재!H90</f>
        <v>60190</v>
      </c>
      <c r="I858" s="36">
        <f>IF(G858*H858&lt;&gt;0, TRUNC(G858*H858, 1), "")</f>
        <v>60190</v>
      </c>
      <c r="J858" s="15">
        <v>1</v>
      </c>
      <c r="K858" s="15">
        <f>합산자재!I90</f>
        <v>0</v>
      </c>
      <c r="L858" s="36" t="str">
        <f>IF(G858*K858&lt;&gt;0, TRUNC(G858*K858, 1), "")</f>
        <v/>
      </c>
      <c r="M858" s="15">
        <f>합산자재!J90</f>
        <v>0</v>
      </c>
      <c r="N858" s="36" t="str">
        <f>IF(G858*M858&lt;&gt;0, TRUNC(G858*M858, 1), "")</f>
        <v/>
      </c>
      <c r="O858" s="15">
        <f>IF((H858+K858+M858)=0, "", (H858+K858+M858))</f>
        <v>60190</v>
      </c>
      <c r="P858" s="15">
        <f>IF(SUM(I858,L858,N858)&lt;&gt;0,SUM(I858,L858,N858),"")</f>
        <v>60190</v>
      </c>
      <c r="Q858" s="12"/>
    </row>
    <row r="859" spans="1:31" ht="23.25" customHeight="1">
      <c r="A859" s="13" t="s">
        <v>905</v>
      </c>
      <c r="B859" s="13" t="s">
        <v>1498</v>
      </c>
      <c r="C859" s="1" t="s">
        <v>670</v>
      </c>
      <c r="D859" s="12" t="s">
        <v>671</v>
      </c>
      <c r="E859" s="12" t="s">
        <v>672</v>
      </c>
      <c r="F859" s="19" t="s">
        <v>610</v>
      </c>
      <c r="G859" s="15">
        <f>일위노임!G388</f>
        <v>0.66</v>
      </c>
      <c r="H859" s="15">
        <f>합산자재!H210</f>
        <v>0</v>
      </c>
      <c r="I859" s="36" t="str">
        <f>IF(G859*H859&lt;&gt;0, TRUNC(G859*H859, 1), "")</f>
        <v/>
      </c>
      <c r="J859" s="15">
        <v>0.66</v>
      </c>
      <c r="K859" s="15">
        <f>합산자재!I210</f>
        <v>273676</v>
      </c>
      <c r="L859" s="36">
        <f>IF(G859*K859&lt;&gt;0, TRUNC(G859*K859, 1), "")</f>
        <v>180626.1</v>
      </c>
      <c r="M859" s="15">
        <f>합산자재!J210</f>
        <v>0</v>
      </c>
      <c r="N859" s="36" t="str">
        <f>IF(G859*M859&lt;&gt;0, TRUNC(G859*M859, 1), "")</f>
        <v/>
      </c>
      <c r="O859" s="15">
        <f>IF((H859+K859+M859)=0, "", (H859+K859+M859))</f>
        <v>273676</v>
      </c>
      <c r="P859" s="15">
        <f>IF(SUM(I859,L859,N859)&lt;&gt;0,SUM(I859,L859,N859),"")</f>
        <v>180626.1</v>
      </c>
      <c r="Q859" s="12"/>
      <c r="AE859" s="2">
        <f>L859</f>
        <v>180626.1</v>
      </c>
    </row>
    <row r="860" spans="1:31" ht="23.25" customHeight="1">
      <c r="A860" s="13" t="s">
        <v>1601</v>
      </c>
      <c r="B860" s="13" t="s">
        <v>1498</v>
      </c>
      <c r="C860" s="1" t="s">
        <v>1602</v>
      </c>
      <c r="D860" s="12" t="s">
        <v>1603</v>
      </c>
      <c r="E860" s="12" t="s">
        <v>1604</v>
      </c>
      <c r="F860" s="19" t="s">
        <v>567</v>
      </c>
      <c r="G860" s="15">
        <v>1</v>
      </c>
      <c r="H860" s="15">
        <f>IF(TRUNC((AD861+AC861)/$AE$3,1)*$AE$3-AD861 &lt;0, AC861, TRUNC((AD861+AC861)/$AE$3,1)*$AE$3-AD861)</f>
        <v>5418.7000000000116</v>
      </c>
      <c r="I860" s="36">
        <f>H860</f>
        <v>5418.7000000000116</v>
      </c>
      <c r="J860" s="15">
        <v>1</v>
      </c>
      <c r="K860" s="15"/>
      <c r="L860" s="36" t="str">
        <f>IF(G860*K860&lt;&gt;0, TRUNC(G860*K860, 1), "")</f>
        <v/>
      </c>
      <c r="M860" s="15"/>
      <c r="N860" s="36" t="str">
        <f>IF(G860*M860&lt;&gt;0, TRUNC(G860*M860, 1), "")</f>
        <v/>
      </c>
      <c r="O860" s="15">
        <f>IF((H860+K860+M860)=0, "", (H860+K860+M860))</f>
        <v>5418.7000000000116</v>
      </c>
      <c r="P860" s="15">
        <f>IF(SUM(I860,L860,N860)&lt;&gt;0,SUM(I860,L860,N860),"")</f>
        <v>5418.7000000000116</v>
      </c>
      <c r="Q860" s="12"/>
    </row>
    <row r="861" spans="1:31" ht="23.25" customHeight="1">
      <c r="B861" s="13" t="s">
        <v>1597</v>
      </c>
      <c r="D861" s="12" t="s">
        <v>1598</v>
      </c>
      <c r="E861" s="12"/>
      <c r="F861" s="19"/>
      <c r="G861" s="15"/>
      <c r="H861" s="15"/>
      <c r="I861" s="36">
        <f>TRUNC(SUM(I857:I860))</f>
        <v>65608</v>
      </c>
      <c r="J861" s="15"/>
      <c r="K861" s="15"/>
      <c r="L861" s="36">
        <f>TRUNC(SUM(L857:L860))</f>
        <v>180626</v>
      </c>
      <c r="M861" s="15"/>
      <c r="N861" s="36">
        <f>TRUNC(SUM(N857:N860))</f>
        <v>0</v>
      </c>
      <c r="O861" s="15" t="str">
        <f>IF((H861+K861+M861)=0, "", (H861+K861+M861))</f>
        <v/>
      </c>
      <c r="P861" s="15">
        <f>IF(SUM(I861,L861,N861)&lt;&gt;0,SUM(I861,L861,N861),"")</f>
        <v>246234</v>
      </c>
      <c r="Q861" s="12"/>
      <c r="AC861" s="2">
        <f>TRUNC(AE861*옵션!$B$36/100,1)</f>
        <v>5418.7</v>
      </c>
      <c r="AD861" s="2">
        <f>TRUNC(SUM(L857:L859))</f>
        <v>180626</v>
      </c>
      <c r="AE861" s="2">
        <f>TRUNC(SUM(AE857:AE860))</f>
        <v>180626</v>
      </c>
    </row>
    <row r="862" spans="1:31" ht="23.25" customHeight="1">
      <c r="D862" s="12"/>
      <c r="E862" s="12"/>
      <c r="F862" s="19"/>
      <c r="G862" s="15"/>
      <c r="H862" s="15"/>
      <c r="I862" s="36"/>
      <c r="J862" s="15"/>
      <c r="K862" s="15"/>
      <c r="L862" s="36"/>
      <c r="M862" s="15"/>
      <c r="N862" s="36"/>
      <c r="O862" s="15"/>
      <c r="P862" s="15"/>
      <c r="Q862" s="12"/>
    </row>
    <row r="863" spans="1:31" ht="23.25" customHeight="1">
      <c r="A863" s="13" t="s">
        <v>1959</v>
      </c>
      <c r="B863" s="13" t="s">
        <v>1623</v>
      </c>
      <c r="C863" s="1" t="s">
        <v>1960</v>
      </c>
      <c r="D863" s="346" t="s">
        <v>1958</v>
      </c>
      <c r="E863" s="348"/>
      <c r="F863" s="19"/>
      <c r="G863" s="15"/>
      <c r="H863" s="15"/>
      <c r="I863" s="36"/>
      <c r="J863" s="15"/>
      <c r="K863" s="15"/>
      <c r="L863" s="36"/>
      <c r="M863" s="15"/>
      <c r="N863" s="36"/>
      <c r="O863" s="15"/>
      <c r="P863" s="15"/>
      <c r="Q863" s="12"/>
    </row>
    <row r="864" spans="1:31" ht="23.25" customHeight="1">
      <c r="A864" s="13" t="s">
        <v>780</v>
      </c>
      <c r="B864" s="13" t="s">
        <v>1501</v>
      </c>
      <c r="C864" s="1" t="s">
        <v>386</v>
      </c>
      <c r="D864" s="12" t="s">
        <v>383</v>
      </c>
      <c r="E864" s="12" t="s">
        <v>387</v>
      </c>
      <c r="F864" s="19" t="s">
        <v>258</v>
      </c>
      <c r="G864" s="15">
        <v>1</v>
      </c>
      <c r="H864" s="15">
        <f>합산자재!H91</f>
        <v>114040</v>
      </c>
      <c r="I864" s="36">
        <f>IF(G864*H864&lt;&gt;0, TRUNC(G864*H864, 1), "")</f>
        <v>114040</v>
      </c>
      <c r="J864" s="15">
        <v>1</v>
      </c>
      <c r="K864" s="15">
        <f>합산자재!I91</f>
        <v>0</v>
      </c>
      <c r="L864" s="36" t="str">
        <f>IF(G864*K864&lt;&gt;0, TRUNC(G864*K864, 1), "")</f>
        <v/>
      </c>
      <c r="M864" s="15">
        <f>합산자재!J91</f>
        <v>0</v>
      </c>
      <c r="N864" s="36" t="str">
        <f>IF(G864*M864&lt;&gt;0, TRUNC(G864*M864, 1), "")</f>
        <v/>
      </c>
      <c r="O864" s="15">
        <f>IF((H864+K864+M864)=0, "", (H864+K864+M864))</f>
        <v>114040</v>
      </c>
      <c r="P864" s="15">
        <f>IF(SUM(I864,L864,N864)&lt;&gt;0,SUM(I864,L864,N864),"")</f>
        <v>114040</v>
      </c>
      <c r="Q864" s="12"/>
    </row>
    <row r="865" spans="1:31" ht="23.25" customHeight="1">
      <c r="A865" s="13" t="s">
        <v>905</v>
      </c>
      <c r="B865" s="13" t="s">
        <v>1501</v>
      </c>
      <c r="C865" s="1" t="s">
        <v>670</v>
      </c>
      <c r="D865" s="12" t="s">
        <v>671</v>
      </c>
      <c r="E865" s="12" t="s">
        <v>672</v>
      </c>
      <c r="F865" s="19" t="s">
        <v>610</v>
      </c>
      <c r="G865" s="15">
        <f>일위노임!G391</f>
        <v>0.66</v>
      </c>
      <c r="H865" s="15">
        <f>합산자재!H210</f>
        <v>0</v>
      </c>
      <c r="I865" s="36" t="str">
        <f>IF(G865*H865&lt;&gt;0, TRUNC(G865*H865, 1), "")</f>
        <v/>
      </c>
      <c r="J865" s="15">
        <v>0.66</v>
      </c>
      <c r="K865" s="15">
        <f>합산자재!I210</f>
        <v>273676</v>
      </c>
      <c r="L865" s="36">
        <f>IF(G865*K865&lt;&gt;0, TRUNC(G865*K865, 1), "")</f>
        <v>180626.1</v>
      </c>
      <c r="M865" s="15">
        <f>합산자재!J210</f>
        <v>0</v>
      </c>
      <c r="N865" s="36" t="str">
        <f>IF(G865*M865&lt;&gt;0, TRUNC(G865*M865, 1), "")</f>
        <v/>
      </c>
      <c r="O865" s="15">
        <f>IF((H865+K865+M865)=0, "", (H865+K865+M865))</f>
        <v>273676</v>
      </c>
      <c r="P865" s="15">
        <f>IF(SUM(I865,L865,N865)&lt;&gt;0,SUM(I865,L865,N865),"")</f>
        <v>180626.1</v>
      </c>
      <c r="Q865" s="12"/>
      <c r="AE865" s="2">
        <f>L865</f>
        <v>180626.1</v>
      </c>
    </row>
    <row r="866" spans="1:31" ht="23.25" customHeight="1">
      <c r="A866" s="13" t="s">
        <v>1601</v>
      </c>
      <c r="B866" s="13" t="s">
        <v>1501</v>
      </c>
      <c r="C866" s="1" t="s">
        <v>1602</v>
      </c>
      <c r="D866" s="12" t="s">
        <v>1603</v>
      </c>
      <c r="E866" s="12" t="s">
        <v>1604</v>
      </c>
      <c r="F866" s="19" t="s">
        <v>567</v>
      </c>
      <c r="G866" s="15">
        <v>1</v>
      </c>
      <c r="H866" s="15">
        <f>IF(TRUNC((AD867+AC867)/$AE$3,1)*$AE$3-AD867 &lt;0, AC867, TRUNC((AD867+AC867)/$AE$3,1)*$AE$3-AD867)</f>
        <v>5418.7000000000116</v>
      </c>
      <c r="I866" s="36">
        <f>H866</f>
        <v>5418.7000000000116</v>
      </c>
      <c r="J866" s="15">
        <v>1</v>
      </c>
      <c r="K866" s="15"/>
      <c r="L866" s="36" t="str">
        <f>IF(G866*K866&lt;&gt;0, TRUNC(G866*K866, 1), "")</f>
        <v/>
      </c>
      <c r="M866" s="15"/>
      <c r="N866" s="36" t="str">
        <f>IF(G866*M866&lt;&gt;0, TRUNC(G866*M866, 1), "")</f>
        <v/>
      </c>
      <c r="O866" s="15">
        <f>IF((H866+K866+M866)=0, "", (H866+K866+M866))</f>
        <v>5418.7000000000116</v>
      </c>
      <c r="P866" s="15">
        <f>IF(SUM(I866,L866,N866)&lt;&gt;0,SUM(I866,L866,N866),"")</f>
        <v>5418.7000000000116</v>
      </c>
      <c r="Q866" s="12"/>
    </row>
    <row r="867" spans="1:31" ht="23.25" customHeight="1">
      <c r="B867" s="13" t="s">
        <v>1597</v>
      </c>
      <c r="D867" s="12" t="s">
        <v>1598</v>
      </c>
      <c r="E867" s="12"/>
      <c r="F867" s="19"/>
      <c r="G867" s="15"/>
      <c r="H867" s="15"/>
      <c r="I867" s="36">
        <f>TRUNC(SUM(I863:I866))</f>
        <v>119458</v>
      </c>
      <c r="J867" s="15"/>
      <c r="K867" s="15"/>
      <c r="L867" s="36">
        <f>TRUNC(SUM(L863:L866))</f>
        <v>180626</v>
      </c>
      <c r="M867" s="15"/>
      <c r="N867" s="36">
        <f>TRUNC(SUM(N863:N866))</f>
        <v>0</v>
      </c>
      <c r="O867" s="15" t="str">
        <f>IF((H867+K867+M867)=0, "", (H867+K867+M867))</f>
        <v/>
      </c>
      <c r="P867" s="15">
        <f>IF(SUM(I867,L867,N867)&lt;&gt;0,SUM(I867,L867,N867),"")</f>
        <v>300084</v>
      </c>
      <c r="Q867" s="12"/>
      <c r="AC867" s="2">
        <f>TRUNC(AE867*옵션!$B$36/100,1)</f>
        <v>5418.7</v>
      </c>
      <c r="AD867" s="2">
        <f>TRUNC(SUM(L863:L865))</f>
        <v>180626</v>
      </c>
      <c r="AE867" s="2">
        <f>TRUNC(SUM(AE863:AE866))</f>
        <v>180626</v>
      </c>
    </row>
    <row r="868" spans="1:31" ht="23.25" customHeight="1">
      <c r="D868" s="12"/>
      <c r="E868" s="12"/>
      <c r="F868" s="19"/>
      <c r="G868" s="15"/>
      <c r="H868" s="15"/>
      <c r="I868" s="36"/>
      <c r="J868" s="15"/>
      <c r="K868" s="15"/>
      <c r="L868" s="36"/>
      <c r="M868" s="15"/>
      <c r="N868" s="36"/>
      <c r="O868" s="15"/>
      <c r="P868" s="15"/>
      <c r="Q868" s="12"/>
    </row>
    <row r="869" spans="1:31" ht="23.25" customHeight="1">
      <c r="A869" s="13" t="s">
        <v>1962</v>
      </c>
      <c r="B869" s="13" t="s">
        <v>1623</v>
      </c>
      <c r="C869" s="1" t="s">
        <v>1963</v>
      </c>
      <c r="D869" s="346" t="s">
        <v>1961</v>
      </c>
      <c r="E869" s="348"/>
      <c r="F869" s="19"/>
      <c r="G869" s="15"/>
      <c r="H869" s="15"/>
      <c r="I869" s="36"/>
      <c r="J869" s="15"/>
      <c r="K869" s="15"/>
      <c r="L869" s="36"/>
      <c r="M869" s="15"/>
      <c r="N869" s="36"/>
      <c r="O869" s="15"/>
      <c r="P869" s="15"/>
      <c r="Q869" s="12"/>
    </row>
    <row r="870" spans="1:31" ht="23.25" customHeight="1">
      <c r="A870" s="13" t="s">
        <v>877</v>
      </c>
      <c r="B870" s="13" t="s">
        <v>1504</v>
      </c>
      <c r="C870" s="1" t="s">
        <v>599</v>
      </c>
      <c r="D870" s="12" t="s">
        <v>600</v>
      </c>
      <c r="E870" s="12" t="s">
        <v>601</v>
      </c>
      <c r="F870" s="19" t="s">
        <v>602</v>
      </c>
      <c r="G870" s="15">
        <v>6</v>
      </c>
      <c r="H870" s="15">
        <f>합산자재!H187</f>
        <v>850000</v>
      </c>
      <c r="I870" s="36">
        <f t="shared" ref="I870:I879" si="200">IF(G870*H870&lt;&gt;0, TRUNC(G870*H870, 1), "")</f>
        <v>5100000</v>
      </c>
      <c r="J870" s="15">
        <v>6</v>
      </c>
      <c r="K870" s="15">
        <f>합산자재!I187</f>
        <v>0</v>
      </c>
      <c r="L870" s="36" t="str">
        <f t="shared" ref="L870:L883" si="201">IF(G870*K870&lt;&gt;0, TRUNC(G870*K870, 1), "")</f>
        <v/>
      </c>
      <c r="M870" s="15">
        <f>합산자재!J187</f>
        <v>0</v>
      </c>
      <c r="N870" s="36" t="str">
        <f t="shared" ref="N870:N883" si="202">IF(G870*M870&lt;&gt;0, TRUNC(G870*M870, 1), "")</f>
        <v/>
      </c>
      <c r="O870" s="15">
        <f t="shared" ref="O870:O884" si="203">IF((H870+K870+M870)=0, "", (H870+K870+M870))</f>
        <v>850000</v>
      </c>
      <c r="P870" s="15">
        <f t="shared" ref="P870:P884" si="204">IF(SUM(I870,L870,N870)&lt;&gt;0,SUM(I870,L870,N870),"")</f>
        <v>5100000</v>
      </c>
      <c r="Q870" s="12"/>
    </row>
    <row r="871" spans="1:31" ht="23.25" customHeight="1">
      <c r="A871" s="13" t="s">
        <v>882</v>
      </c>
      <c r="B871" s="13" t="s">
        <v>1504</v>
      </c>
      <c r="C871" s="1" t="s">
        <v>617</v>
      </c>
      <c r="D871" s="12" t="s">
        <v>618</v>
      </c>
      <c r="E871" s="12"/>
      <c r="F871" s="19" t="s">
        <v>258</v>
      </c>
      <c r="G871" s="15">
        <v>12</v>
      </c>
      <c r="H871" s="15">
        <f>합산자재!H192</f>
        <v>2400</v>
      </c>
      <c r="I871" s="36">
        <f t="shared" si="200"/>
        <v>28800</v>
      </c>
      <c r="J871" s="15">
        <v>12</v>
      </c>
      <c r="K871" s="15">
        <f>합산자재!I192</f>
        <v>0</v>
      </c>
      <c r="L871" s="36" t="str">
        <f t="shared" si="201"/>
        <v/>
      </c>
      <c r="M871" s="15">
        <f>합산자재!J192</f>
        <v>0</v>
      </c>
      <c r="N871" s="36" t="str">
        <f t="shared" si="202"/>
        <v/>
      </c>
      <c r="O871" s="15">
        <f t="shared" si="203"/>
        <v>2400</v>
      </c>
      <c r="P871" s="15">
        <f t="shared" si="204"/>
        <v>28800</v>
      </c>
      <c r="Q871" s="12"/>
    </row>
    <row r="872" spans="1:31" ht="23.25" customHeight="1">
      <c r="A872" s="13" t="s">
        <v>886</v>
      </c>
      <c r="B872" s="13" t="s">
        <v>1504</v>
      </c>
      <c r="C872" s="1" t="s">
        <v>628</v>
      </c>
      <c r="D872" s="12" t="s">
        <v>629</v>
      </c>
      <c r="E872" s="12" t="s">
        <v>630</v>
      </c>
      <c r="F872" s="19" t="s">
        <v>631</v>
      </c>
      <c r="G872" s="15">
        <v>6</v>
      </c>
      <c r="H872" s="15">
        <f>합산자재!H196</f>
        <v>70000</v>
      </c>
      <c r="I872" s="36">
        <f t="shared" si="200"/>
        <v>420000</v>
      </c>
      <c r="J872" s="15">
        <v>6</v>
      </c>
      <c r="K872" s="15">
        <f>합산자재!I196</f>
        <v>0</v>
      </c>
      <c r="L872" s="36" t="str">
        <f t="shared" si="201"/>
        <v/>
      </c>
      <c r="M872" s="15">
        <f>합산자재!J196</f>
        <v>0</v>
      </c>
      <c r="N872" s="36" t="str">
        <f t="shared" si="202"/>
        <v/>
      </c>
      <c r="O872" s="15">
        <f t="shared" si="203"/>
        <v>70000</v>
      </c>
      <c r="P872" s="15">
        <f t="shared" si="204"/>
        <v>420000</v>
      </c>
      <c r="Q872" s="12"/>
    </row>
    <row r="873" spans="1:31" ht="23.25" customHeight="1">
      <c r="A873" s="13" t="s">
        <v>891</v>
      </c>
      <c r="B873" s="13" t="s">
        <v>1504</v>
      </c>
      <c r="C873" s="1" t="s">
        <v>642</v>
      </c>
      <c r="D873" s="12" t="s">
        <v>643</v>
      </c>
      <c r="E873" s="12"/>
      <c r="F873" s="19" t="s">
        <v>610</v>
      </c>
      <c r="G873" s="15">
        <v>3.024</v>
      </c>
      <c r="H873" s="15">
        <f>합산자재!H201</f>
        <v>0</v>
      </c>
      <c r="I873" s="36" t="str">
        <f t="shared" si="200"/>
        <v/>
      </c>
      <c r="J873" s="15">
        <v>3.024</v>
      </c>
      <c r="K873" s="15">
        <f>합산자재!I201</f>
        <v>0</v>
      </c>
      <c r="L873" s="36" t="str">
        <f t="shared" si="201"/>
        <v/>
      </c>
      <c r="M873" s="15">
        <f>합산자재!J201</f>
        <v>0</v>
      </c>
      <c r="N873" s="36" t="str">
        <f t="shared" si="202"/>
        <v/>
      </c>
      <c r="O873" s="15" t="str">
        <f t="shared" si="203"/>
        <v/>
      </c>
      <c r="P873" s="15" t="str">
        <f t="shared" si="204"/>
        <v/>
      </c>
      <c r="Q873" s="12"/>
    </row>
    <row r="874" spans="1:31" ht="23.25" customHeight="1">
      <c r="A874" s="13" t="s">
        <v>879</v>
      </c>
      <c r="B874" s="13" t="s">
        <v>1504</v>
      </c>
      <c r="C874" s="1" t="s">
        <v>608</v>
      </c>
      <c r="D874" s="12" t="s">
        <v>609</v>
      </c>
      <c r="E874" s="12"/>
      <c r="F874" s="19" t="s">
        <v>610</v>
      </c>
      <c r="G874" s="15">
        <v>3.02</v>
      </c>
      <c r="H874" s="15">
        <f>합산자재!H189</f>
        <v>0</v>
      </c>
      <c r="I874" s="36" t="str">
        <f t="shared" si="200"/>
        <v/>
      </c>
      <c r="J874" s="15">
        <v>3.02</v>
      </c>
      <c r="K874" s="15">
        <f>합산자재!I189</f>
        <v>0</v>
      </c>
      <c r="L874" s="36" t="str">
        <f t="shared" si="201"/>
        <v/>
      </c>
      <c r="M874" s="15">
        <f>합산자재!J189</f>
        <v>0</v>
      </c>
      <c r="N874" s="36" t="str">
        <f t="shared" si="202"/>
        <v/>
      </c>
      <c r="O874" s="15" t="str">
        <f t="shared" si="203"/>
        <v/>
      </c>
      <c r="P874" s="15" t="str">
        <f t="shared" si="204"/>
        <v/>
      </c>
      <c r="Q874" s="12"/>
    </row>
    <row r="875" spans="1:31" ht="23.25" customHeight="1">
      <c r="A875" s="13" t="s">
        <v>751</v>
      </c>
      <c r="B875" s="13" t="s">
        <v>1504</v>
      </c>
      <c r="C875" s="1" t="s">
        <v>296</v>
      </c>
      <c r="D875" s="12" t="s">
        <v>297</v>
      </c>
      <c r="E875" s="12" t="s">
        <v>298</v>
      </c>
      <c r="F875" s="19" t="s">
        <v>139</v>
      </c>
      <c r="G875" s="15">
        <v>229</v>
      </c>
      <c r="H875" s="15">
        <f>합산자재!H62</f>
        <v>12246</v>
      </c>
      <c r="I875" s="36">
        <f t="shared" si="200"/>
        <v>2804334</v>
      </c>
      <c r="J875" s="15">
        <v>229</v>
      </c>
      <c r="K875" s="15">
        <f>합산자재!I62</f>
        <v>0</v>
      </c>
      <c r="L875" s="36" t="str">
        <f t="shared" si="201"/>
        <v/>
      </c>
      <c r="M875" s="15">
        <f>합산자재!J62</f>
        <v>0</v>
      </c>
      <c r="N875" s="36" t="str">
        <f t="shared" si="202"/>
        <v/>
      </c>
      <c r="O875" s="15">
        <f t="shared" si="203"/>
        <v>12246</v>
      </c>
      <c r="P875" s="15">
        <f t="shared" si="204"/>
        <v>2804334</v>
      </c>
      <c r="Q875" s="12"/>
      <c r="AC875" s="2">
        <f>G875*H875</f>
        <v>2804334</v>
      </c>
    </row>
    <row r="876" spans="1:31" ht="23.25" customHeight="1">
      <c r="A876" s="13" t="s">
        <v>890</v>
      </c>
      <c r="B876" s="13" t="s">
        <v>1504</v>
      </c>
      <c r="C876" s="1" t="s">
        <v>639</v>
      </c>
      <c r="D876" s="12" t="s">
        <v>640</v>
      </c>
      <c r="E876" s="12" t="s">
        <v>641</v>
      </c>
      <c r="F876" s="19" t="s">
        <v>258</v>
      </c>
      <c r="G876" s="15">
        <v>9</v>
      </c>
      <c r="H876" s="15">
        <f>합산자재!H200</f>
        <v>8000</v>
      </c>
      <c r="I876" s="36">
        <f t="shared" si="200"/>
        <v>72000</v>
      </c>
      <c r="J876" s="15">
        <v>9</v>
      </c>
      <c r="K876" s="15">
        <f>합산자재!I200</f>
        <v>0</v>
      </c>
      <c r="L876" s="36" t="str">
        <f t="shared" si="201"/>
        <v/>
      </c>
      <c r="M876" s="15">
        <f>합산자재!J200</f>
        <v>0</v>
      </c>
      <c r="N876" s="36" t="str">
        <f t="shared" si="202"/>
        <v/>
      </c>
      <c r="O876" s="15">
        <f t="shared" si="203"/>
        <v>8000</v>
      </c>
      <c r="P876" s="15">
        <f t="shared" si="204"/>
        <v>72000</v>
      </c>
      <c r="Q876" s="12"/>
    </row>
    <row r="877" spans="1:31" ht="23.25" customHeight="1">
      <c r="A877" s="13" t="s">
        <v>882</v>
      </c>
      <c r="B877" s="13" t="s">
        <v>1504</v>
      </c>
      <c r="C877" s="1" t="s">
        <v>617</v>
      </c>
      <c r="D877" s="12" t="s">
        <v>618</v>
      </c>
      <c r="E877" s="12"/>
      <c r="F877" s="19" t="s">
        <v>258</v>
      </c>
      <c r="G877" s="15">
        <v>24</v>
      </c>
      <c r="H877" s="15">
        <f>합산자재!H192</f>
        <v>2400</v>
      </c>
      <c r="I877" s="36">
        <f t="shared" si="200"/>
        <v>57600</v>
      </c>
      <c r="J877" s="15">
        <v>24</v>
      </c>
      <c r="K877" s="15">
        <f>합산자재!I192</f>
        <v>0</v>
      </c>
      <c r="L877" s="36" t="str">
        <f t="shared" si="201"/>
        <v/>
      </c>
      <c r="M877" s="15">
        <f>합산자재!J192</f>
        <v>0</v>
      </c>
      <c r="N877" s="36" t="str">
        <f t="shared" si="202"/>
        <v/>
      </c>
      <c r="O877" s="15">
        <f t="shared" si="203"/>
        <v>2400</v>
      </c>
      <c r="P877" s="15">
        <f t="shared" si="204"/>
        <v>57600</v>
      </c>
      <c r="Q877" s="12"/>
    </row>
    <row r="878" spans="1:31" ht="23.25" customHeight="1">
      <c r="A878" s="13" t="s">
        <v>778</v>
      </c>
      <c r="B878" s="13" t="s">
        <v>1504</v>
      </c>
      <c r="C878" s="1" t="s">
        <v>377</v>
      </c>
      <c r="D878" s="12" t="s">
        <v>378</v>
      </c>
      <c r="E878" s="12" t="s">
        <v>379</v>
      </c>
      <c r="F878" s="19" t="s">
        <v>187</v>
      </c>
      <c r="G878" s="15">
        <v>2</v>
      </c>
      <c r="H878" s="15">
        <f>합산자재!H89</f>
        <v>3316</v>
      </c>
      <c r="I878" s="36">
        <f t="shared" si="200"/>
        <v>6632</v>
      </c>
      <c r="J878" s="15">
        <v>2</v>
      </c>
      <c r="K878" s="15">
        <f>합산자재!I89</f>
        <v>0</v>
      </c>
      <c r="L878" s="36" t="str">
        <f t="shared" si="201"/>
        <v/>
      </c>
      <c r="M878" s="15">
        <f>합산자재!J89</f>
        <v>0</v>
      </c>
      <c r="N878" s="36" t="str">
        <f t="shared" si="202"/>
        <v/>
      </c>
      <c r="O878" s="15">
        <f t="shared" si="203"/>
        <v>3316</v>
      </c>
      <c r="P878" s="15">
        <f t="shared" si="204"/>
        <v>6632</v>
      </c>
      <c r="Q878" s="12"/>
    </row>
    <row r="879" spans="1:31" ht="23.25" customHeight="1">
      <c r="A879" s="13" t="s">
        <v>746</v>
      </c>
      <c r="B879" s="13" t="s">
        <v>1504</v>
      </c>
      <c r="C879" s="1" t="s">
        <v>286</v>
      </c>
      <c r="D879" s="12" t="s">
        <v>278</v>
      </c>
      <c r="E879" s="12" t="s">
        <v>287</v>
      </c>
      <c r="F879" s="19" t="s">
        <v>139</v>
      </c>
      <c r="G879" s="15">
        <v>20</v>
      </c>
      <c r="H879" s="15">
        <f>합산자재!H57</f>
        <v>2545</v>
      </c>
      <c r="I879" s="36">
        <f t="shared" si="200"/>
        <v>50900</v>
      </c>
      <c r="J879" s="15">
        <v>20</v>
      </c>
      <c r="K879" s="15">
        <f>합산자재!I57</f>
        <v>0</v>
      </c>
      <c r="L879" s="36" t="str">
        <f t="shared" si="201"/>
        <v/>
      </c>
      <c r="M879" s="15">
        <f>합산자재!J57</f>
        <v>0</v>
      </c>
      <c r="N879" s="36" t="str">
        <f t="shared" si="202"/>
        <v/>
      </c>
      <c r="O879" s="15">
        <f t="shared" si="203"/>
        <v>2545</v>
      </c>
      <c r="P879" s="15">
        <f t="shared" si="204"/>
        <v>50900</v>
      </c>
      <c r="Q879" s="12"/>
      <c r="AC879" s="2">
        <f>G879*H879</f>
        <v>50900</v>
      </c>
    </row>
    <row r="880" spans="1:31" ht="23.25" customHeight="1">
      <c r="A880" s="13" t="s">
        <v>1605</v>
      </c>
      <c r="B880" s="13" t="s">
        <v>1504</v>
      </c>
      <c r="C880" s="1" t="s">
        <v>1606</v>
      </c>
      <c r="D880" s="12" t="s">
        <v>1607</v>
      </c>
      <c r="E880" s="12" t="s">
        <v>1608</v>
      </c>
      <c r="F880" s="19" t="s">
        <v>567</v>
      </c>
      <c r="G880" s="15">
        <v>1</v>
      </c>
      <c r="H880" s="15">
        <f>IF(TRUNC((AD880+AC880)/$AD$3,1)*$AD$3-AD880 &lt;0, AC880, TRUNC((AD880+AC880)/$AD$3,1)*$AD$3-AD880)</f>
        <v>57104.599999999627</v>
      </c>
      <c r="I880" s="36">
        <f>H880</f>
        <v>57104.599999999627</v>
      </c>
      <c r="J880" s="15">
        <v>1</v>
      </c>
      <c r="K880" s="15"/>
      <c r="L880" s="36" t="str">
        <f t="shared" si="201"/>
        <v/>
      </c>
      <c r="M880" s="15"/>
      <c r="N880" s="36" t="str">
        <f t="shared" si="202"/>
        <v/>
      </c>
      <c r="O880" s="15">
        <f t="shared" si="203"/>
        <v>57104.599999999627</v>
      </c>
      <c r="P880" s="15">
        <f t="shared" si="204"/>
        <v>57104.599999999627</v>
      </c>
      <c r="Q880" s="12"/>
      <c r="AC880" s="2">
        <f>TRUNC(TRUNC(SUM(AC869:AC879))*옵션!$B$33/100,1)</f>
        <v>57104.6</v>
      </c>
      <c r="AD880" s="2">
        <f>TRUNC(SUM(I869:I879))+TRUNC(SUM(N869:N879))</f>
        <v>8540266</v>
      </c>
    </row>
    <row r="881" spans="1:31" ht="23.25" customHeight="1">
      <c r="A881" s="13" t="s">
        <v>905</v>
      </c>
      <c r="B881" s="13" t="s">
        <v>1504</v>
      </c>
      <c r="C881" s="1" t="s">
        <v>670</v>
      </c>
      <c r="D881" s="12" t="s">
        <v>671</v>
      </c>
      <c r="E881" s="12" t="s">
        <v>672</v>
      </c>
      <c r="F881" s="19" t="s">
        <v>610</v>
      </c>
      <c r="G881" s="15">
        <f>일위노임!G405</f>
        <v>5.07</v>
      </c>
      <c r="H881" s="15">
        <f>합산자재!H210</f>
        <v>0</v>
      </c>
      <c r="I881" s="36" t="str">
        <f>IF(G881*H881&lt;&gt;0, TRUNC(G881*H881, 1), "")</f>
        <v/>
      </c>
      <c r="J881" s="15">
        <v>5.07</v>
      </c>
      <c r="K881" s="15">
        <f>합산자재!I210</f>
        <v>273676</v>
      </c>
      <c r="L881" s="36">
        <f t="shared" si="201"/>
        <v>1387537.3</v>
      </c>
      <c r="M881" s="15">
        <f>합산자재!J210</f>
        <v>0</v>
      </c>
      <c r="N881" s="36" t="str">
        <f t="shared" si="202"/>
        <v/>
      </c>
      <c r="O881" s="15">
        <f t="shared" si="203"/>
        <v>273676</v>
      </c>
      <c r="P881" s="15">
        <f t="shared" si="204"/>
        <v>1387537.3</v>
      </c>
      <c r="Q881" s="12"/>
      <c r="AE881" s="2">
        <f>L881</f>
        <v>1387537.3</v>
      </c>
    </row>
    <row r="882" spans="1:31" ht="23.25" customHeight="1">
      <c r="A882" s="13" t="s">
        <v>911</v>
      </c>
      <c r="B882" s="13" t="s">
        <v>1504</v>
      </c>
      <c r="C882" s="1" t="s">
        <v>683</v>
      </c>
      <c r="D882" s="12" t="s">
        <v>671</v>
      </c>
      <c r="E882" s="12" t="s">
        <v>684</v>
      </c>
      <c r="F882" s="19" t="s">
        <v>610</v>
      </c>
      <c r="G882" s="15">
        <f>일위노임!G406</f>
        <v>4.0384799999999998</v>
      </c>
      <c r="H882" s="15">
        <f>합산자재!H216</f>
        <v>0</v>
      </c>
      <c r="I882" s="36" t="str">
        <f>IF(G882*H882&lt;&gt;0, TRUNC(G882*H882, 1), "")</f>
        <v/>
      </c>
      <c r="J882" s="15">
        <v>4.0384799999999998</v>
      </c>
      <c r="K882" s="15">
        <f>합산자재!I216</f>
        <v>172068</v>
      </c>
      <c r="L882" s="36">
        <f t="shared" si="201"/>
        <v>694893.1</v>
      </c>
      <c r="M882" s="15">
        <f>합산자재!J216</f>
        <v>0</v>
      </c>
      <c r="N882" s="36" t="str">
        <f t="shared" si="202"/>
        <v/>
      </c>
      <c r="O882" s="15">
        <f t="shared" si="203"/>
        <v>172068</v>
      </c>
      <c r="P882" s="15">
        <f t="shared" si="204"/>
        <v>694893.1</v>
      </c>
      <c r="Q882" s="12"/>
      <c r="AE882" s="2">
        <f>L882</f>
        <v>694893.1</v>
      </c>
    </row>
    <row r="883" spans="1:31" ht="23.25" customHeight="1">
      <c r="A883" s="13" t="s">
        <v>1601</v>
      </c>
      <c r="B883" s="13" t="s">
        <v>1504</v>
      </c>
      <c r="C883" s="1" t="s">
        <v>1602</v>
      </c>
      <c r="D883" s="12" t="s">
        <v>1603</v>
      </c>
      <c r="E883" s="12" t="s">
        <v>1604</v>
      </c>
      <c r="F883" s="19" t="s">
        <v>567</v>
      </c>
      <c r="G883" s="15">
        <v>1</v>
      </c>
      <c r="H883" s="15">
        <f>IF(TRUNC((AD884+AC884)/$AE$3,1)*$AE$3-AD884 &lt;0, AC884, TRUNC((AD884+AC884)/$AE$3,1)*$AE$3-AD884)</f>
        <v>62472.899999999907</v>
      </c>
      <c r="I883" s="36">
        <f>H883</f>
        <v>62472.899999999907</v>
      </c>
      <c r="J883" s="15">
        <v>1</v>
      </c>
      <c r="K883" s="15"/>
      <c r="L883" s="36" t="str">
        <f t="shared" si="201"/>
        <v/>
      </c>
      <c r="M883" s="15"/>
      <c r="N883" s="36" t="str">
        <f t="shared" si="202"/>
        <v/>
      </c>
      <c r="O883" s="15">
        <f t="shared" si="203"/>
        <v>62472.899999999907</v>
      </c>
      <c r="P883" s="15">
        <f t="shared" si="204"/>
        <v>62472.899999999907</v>
      </c>
      <c r="Q883" s="12"/>
    </row>
    <row r="884" spans="1:31" ht="23.25" customHeight="1">
      <c r="B884" s="13" t="s">
        <v>1597</v>
      </c>
      <c r="D884" s="12" t="s">
        <v>1598</v>
      </c>
      <c r="E884" s="12"/>
      <c r="F884" s="19"/>
      <c r="G884" s="15"/>
      <c r="H884" s="15"/>
      <c r="I884" s="36">
        <f>TRUNC(SUM(I869:I883))</f>
        <v>8659843</v>
      </c>
      <c r="J884" s="15"/>
      <c r="K884" s="15"/>
      <c r="L884" s="36">
        <f>TRUNC(SUM(L869:L883))</f>
        <v>2082430</v>
      </c>
      <c r="M884" s="15"/>
      <c r="N884" s="36">
        <f>TRUNC(SUM(N869:N883))</f>
        <v>0</v>
      </c>
      <c r="O884" s="15" t="str">
        <f t="shared" si="203"/>
        <v/>
      </c>
      <c r="P884" s="15">
        <f t="shared" si="204"/>
        <v>10742273</v>
      </c>
      <c r="Q884" s="12"/>
      <c r="AC884" s="2">
        <f>TRUNC(AE884*옵션!$B$36/100,1)</f>
        <v>62472.9</v>
      </c>
      <c r="AD884" s="2">
        <f>TRUNC(SUM(L869:L882))</f>
        <v>2082430</v>
      </c>
      <c r="AE884" s="2">
        <f>TRUNC(SUM(AE869:AE883))</f>
        <v>2082430</v>
      </c>
    </row>
    <row r="885" spans="1:31" ht="23.25" customHeight="1">
      <c r="D885" s="12"/>
      <c r="E885" s="12"/>
      <c r="F885" s="19"/>
      <c r="G885" s="15"/>
      <c r="H885" s="15"/>
      <c r="I885" s="36"/>
      <c r="J885" s="15"/>
      <c r="K885" s="15"/>
      <c r="L885" s="36"/>
      <c r="M885" s="15"/>
      <c r="N885" s="36"/>
      <c r="O885" s="15"/>
      <c r="P885" s="15"/>
      <c r="Q885" s="12"/>
    </row>
    <row r="886" spans="1:31" ht="23.25" customHeight="1">
      <c r="A886" s="13" t="s">
        <v>1965</v>
      </c>
      <c r="B886" s="13" t="s">
        <v>1623</v>
      </c>
      <c r="C886" s="1" t="s">
        <v>1966</v>
      </c>
      <c r="D886" s="346" t="s">
        <v>1964</v>
      </c>
      <c r="E886" s="348"/>
      <c r="F886" s="19"/>
      <c r="G886" s="15"/>
      <c r="H886" s="15"/>
      <c r="I886" s="36"/>
      <c r="J886" s="15"/>
      <c r="K886" s="15"/>
      <c r="L886" s="36"/>
      <c r="M886" s="15"/>
      <c r="N886" s="36"/>
      <c r="O886" s="15"/>
      <c r="P886" s="15"/>
      <c r="Q886" s="12"/>
    </row>
    <row r="887" spans="1:31" ht="23.25" customHeight="1">
      <c r="A887" s="13" t="s">
        <v>877</v>
      </c>
      <c r="B887" s="13" t="s">
        <v>1509</v>
      </c>
      <c r="C887" s="1" t="s">
        <v>599</v>
      </c>
      <c r="D887" s="12" t="s">
        <v>600</v>
      </c>
      <c r="E887" s="12" t="s">
        <v>601</v>
      </c>
      <c r="F887" s="19" t="s">
        <v>602</v>
      </c>
      <c r="G887" s="15">
        <v>6</v>
      </c>
      <c r="H887" s="15">
        <f>합산자재!H187</f>
        <v>850000</v>
      </c>
      <c r="I887" s="36">
        <f t="shared" ref="I887:I896" si="205">IF(G887*H887&lt;&gt;0, TRUNC(G887*H887, 1), "")</f>
        <v>5100000</v>
      </c>
      <c r="J887" s="15">
        <v>6</v>
      </c>
      <c r="K887" s="15">
        <f>합산자재!I187</f>
        <v>0</v>
      </c>
      <c r="L887" s="36" t="str">
        <f t="shared" ref="L887:L900" si="206">IF(G887*K887&lt;&gt;0, TRUNC(G887*K887, 1), "")</f>
        <v/>
      </c>
      <c r="M887" s="15">
        <f>합산자재!J187</f>
        <v>0</v>
      </c>
      <c r="N887" s="36" t="str">
        <f t="shared" ref="N887:N900" si="207">IF(G887*M887&lt;&gt;0, TRUNC(G887*M887, 1), "")</f>
        <v/>
      </c>
      <c r="O887" s="15">
        <f t="shared" ref="O887:O901" si="208">IF((H887+K887+M887)=0, "", (H887+K887+M887))</f>
        <v>850000</v>
      </c>
      <c r="P887" s="15">
        <f t="shared" ref="P887:P901" si="209">IF(SUM(I887,L887,N887)&lt;&gt;0,SUM(I887,L887,N887),"")</f>
        <v>5100000</v>
      </c>
      <c r="Q887" s="12"/>
    </row>
    <row r="888" spans="1:31" ht="23.25" customHeight="1">
      <c r="A888" s="13" t="s">
        <v>882</v>
      </c>
      <c r="B888" s="13" t="s">
        <v>1509</v>
      </c>
      <c r="C888" s="1" t="s">
        <v>617</v>
      </c>
      <c r="D888" s="12" t="s">
        <v>618</v>
      </c>
      <c r="E888" s="12"/>
      <c r="F888" s="19" t="s">
        <v>258</v>
      </c>
      <c r="G888" s="15">
        <v>12</v>
      </c>
      <c r="H888" s="15">
        <f>합산자재!H192</f>
        <v>2400</v>
      </c>
      <c r="I888" s="36">
        <f t="shared" si="205"/>
        <v>28800</v>
      </c>
      <c r="J888" s="15">
        <v>12</v>
      </c>
      <c r="K888" s="15">
        <f>합산자재!I192</f>
        <v>0</v>
      </c>
      <c r="L888" s="36" t="str">
        <f t="shared" si="206"/>
        <v/>
      </c>
      <c r="M888" s="15">
        <f>합산자재!J192</f>
        <v>0</v>
      </c>
      <c r="N888" s="36" t="str">
        <f t="shared" si="207"/>
        <v/>
      </c>
      <c r="O888" s="15">
        <f t="shared" si="208"/>
        <v>2400</v>
      </c>
      <c r="P888" s="15">
        <f t="shared" si="209"/>
        <v>28800</v>
      </c>
      <c r="Q888" s="12"/>
    </row>
    <row r="889" spans="1:31" ht="23.25" customHeight="1">
      <c r="A889" s="13" t="s">
        <v>886</v>
      </c>
      <c r="B889" s="13" t="s">
        <v>1509</v>
      </c>
      <c r="C889" s="1" t="s">
        <v>628</v>
      </c>
      <c r="D889" s="12" t="s">
        <v>629</v>
      </c>
      <c r="E889" s="12" t="s">
        <v>630</v>
      </c>
      <c r="F889" s="19" t="s">
        <v>631</v>
      </c>
      <c r="G889" s="15">
        <v>6</v>
      </c>
      <c r="H889" s="15">
        <f>합산자재!H196</f>
        <v>70000</v>
      </c>
      <c r="I889" s="36">
        <f t="shared" si="205"/>
        <v>420000</v>
      </c>
      <c r="J889" s="15">
        <v>6</v>
      </c>
      <c r="K889" s="15">
        <f>합산자재!I196</f>
        <v>0</v>
      </c>
      <c r="L889" s="36" t="str">
        <f t="shared" si="206"/>
        <v/>
      </c>
      <c r="M889" s="15">
        <f>합산자재!J196</f>
        <v>0</v>
      </c>
      <c r="N889" s="36" t="str">
        <f t="shared" si="207"/>
        <v/>
      </c>
      <c r="O889" s="15">
        <f t="shared" si="208"/>
        <v>70000</v>
      </c>
      <c r="P889" s="15">
        <f t="shared" si="209"/>
        <v>420000</v>
      </c>
      <c r="Q889" s="12"/>
    </row>
    <row r="890" spans="1:31" ht="23.25" customHeight="1">
      <c r="A890" s="13" t="s">
        <v>891</v>
      </c>
      <c r="B890" s="13" t="s">
        <v>1509</v>
      </c>
      <c r="C890" s="1" t="s">
        <v>642</v>
      </c>
      <c r="D890" s="12" t="s">
        <v>643</v>
      </c>
      <c r="E890" s="12"/>
      <c r="F890" s="19" t="s">
        <v>610</v>
      </c>
      <c r="G890" s="15">
        <v>3.024</v>
      </c>
      <c r="H890" s="15">
        <f>합산자재!H201</f>
        <v>0</v>
      </c>
      <c r="I890" s="36" t="str">
        <f t="shared" si="205"/>
        <v/>
      </c>
      <c r="J890" s="15">
        <v>3.024</v>
      </c>
      <c r="K890" s="15">
        <f>합산자재!I201</f>
        <v>0</v>
      </c>
      <c r="L890" s="36" t="str">
        <f t="shared" si="206"/>
        <v/>
      </c>
      <c r="M890" s="15">
        <f>합산자재!J201</f>
        <v>0</v>
      </c>
      <c r="N890" s="36" t="str">
        <f t="shared" si="207"/>
        <v/>
      </c>
      <c r="O890" s="15" t="str">
        <f t="shared" si="208"/>
        <v/>
      </c>
      <c r="P890" s="15" t="str">
        <f t="shared" si="209"/>
        <v/>
      </c>
      <c r="Q890" s="12"/>
    </row>
    <row r="891" spans="1:31" ht="23.25" customHeight="1">
      <c r="A891" s="13" t="s">
        <v>879</v>
      </c>
      <c r="B891" s="13" t="s">
        <v>1509</v>
      </c>
      <c r="C891" s="1" t="s">
        <v>608</v>
      </c>
      <c r="D891" s="12" t="s">
        <v>609</v>
      </c>
      <c r="E891" s="12"/>
      <c r="F891" s="19" t="s">
        <v>610</v>
      </c>
      <c r="G891" s="15">
        <v>3.02</v>
      </c>
      <c r="H891" s="15">
        <f>합산자재!H189</f>
        <v>0</v>
      </c>
      <c r="I891" s="36" t="str">
        <f t="shared" si="205"/>
        <v/>
      </c>
      <c r="J891" s="15">
        <v>3.02</v>
      </c>
      <c r="K891" s="15">
        <f>합산자재!I189</f>
        <v>0</v>
      </c>
      <c r="L891" s="36" t="str">
        <f t="shared" si="206"/>
        <v/>
      </c>
      <c r="M891" s="15">
        <f>합산자재!J189</f>
        <v>0</v>
      </c>
      <c r="N891" s="36" t="str">
        <f t="shared" si="207"/>
        <v/>
      </c>
      <c r="O891" s="15" t="str">
        <f t="shared" si="208"/>
        <v/>
      </c>
      <c r="P891" s="15" t="str">
        <f t="shared" si="209"/>
        <v/>
      </c>
      <c r="Q891" s="12"/>
    </row>
    <row r="892" spans="1:31" ht="23.25" customHeight="1">
      <c r="A892" s="13" t="s">
        <v>751</v>
      </c>
      <c r="B892" s="13" t="s">
        <v>1509</v>
      </c>
      <c r="C892" s="1" t="s">
        <v>296</v>
      </c>
      <c r="D892" s="12" t="s">
        <v>297</v>
      </c>
      <c r="E892" s="12" t="s">
        <v>298</v>
      </c>
      <c r="F892" s="19" t="s">
        <v>139</v>
      </c>
      <c r="G892" s="15">
        <v>216</v>
      </c>
      <c r="H892" s="15">
        <f>합산자재!H62</f>
        <v>12246</v>
      </c>
      <c r="I892" s="36">
        <f t="shared" si="205"/>
        <v>2645136</v>
      </c>
      <c r="J892" s="15">
        <v>216</v>
      </c>
      <c r="K892" s="15">
        <f>합산자재!I62</f>
        <v>0</v>
      </c>
      <c r="L892" s="36" t="str">
        <f t="shared" si="206"/>
        <v/>
      </c>
      <c r="M892" s="15">
        <f>합산자재!J62</f>
        <v>0</v>
      </c>
      <c r="N892" s="36" t="str">
        <f t="shared" si="207"/>
        <v/>
      </c>
      <c r="O892" s="15">
        <f t="shared" si="208"/>
        <v>12246</v>
      </c>
      <c r="P892" s="15">
        <f t="shared" si="209"/>
        <v>2645136</v>
      </c>
      <c r="Q892" s="12"/>
      <c r="AC892" s="2">
        <f>G892*H892</f>
        <v>2645136</v>
      </c>
    </row>
    <row r="893" spans="1:31" ht="23.25" customHeight="1">
      <c r="A893" s="13" t="s">
        <v>890</v>
      </c>
      <c r="B893" s="13" t="s">
        <v>1509</v>
      </c>
      <c r="C893" s="1" t="s">
        <v>639</v>
      </c>
      <c r="D893" s="12" t="s">
        <v>640</v>
      </c>
      <c r="E893" s="12" t="s">
        <v>641</v>
      </c>
      <c r="F893" s="19" t="s">
        <v>258</v>
      </c>
      <c r="G893" s="15">
        <v>7</v>
      </c>
      <c r="H893" s="15">
        <f>합산자재!H200</f>
        <v>8000</v>
      </c>
      <c r="I893" s="36">
        <f t="shared" si="205"/>
        <v>56000</v>
      </c>
      <c r="J893" s="15">
        <v>7</v>
      </c>
      <c r="K893" s="15">
        <f>합산자재!I200</f>
        <v>0</v>
      </c>
      <c r="L893" s="36" t="str">
        <f t="shared" si="206"/>
        <v/>
      </c>
      <c r="M893" s="15">
        <f>합산자재!J200</f>
        <v>0</v>
      </c>
      <c r="N893" s="36" t="str">
        <f t="shared" si="207"/>
        <v/>
      </c>
      <c r="O893" s="15">
        <f t="shared" si="208"/>
        <v>8000</v>
      </c>
      <c r="P893" s="15">
        <f t="shared" si="209"/>
        <v>56000</v>
      </c>
      <c r="Q893" s="12"/>
    </row>
    <row r="894" spans="1:31" ht="23.25" customHeight="1">
      <c r="A894" s="13" t="s">
        <v>882</v>
      </c>
      <c r="B894" s="13" t="s">
        <v>1509</v>
      </c>
      <c r="C894" s="1" t="s">
        <v>617</v>
      </c>
      <c r="D894" s="12" t="s">
        <v>618</v>
      </c>
      <c r="E894" s="12"/>
      <c r="F894" s="19" t="s">
        <v>258</v>
      </c>
      <c r="G894" s="15">
        <v>18</v>
      </c>
      <c r="H894" s="15">
        <f>합산자재!H192</f>
        <v>2400</v>
      </c>
      <c r="I894" s="36">
        <f t="shared" si="205"/>
        <v>43200</v>
      </c>
      <c r="J894" s="15">
        <v>18</v>
      </c>
      <c r="K894" s="15">
        <f>합산자재!I192</f>
        <v>0</v>
      </c>
      <c r="L894" s="36" t="str">
        <f t="shared" si="206"/>
        <v/>
      </c>
      <c r="M894" s="15">
        <f>합산자재!J192</f>
        <v>0</v>
      </c>
      <c r="N894" s="36" t="str">
        <f t="shared" si="207"/>
        <v/>
      </c>
      <c r="O894" s="15">
        <f t="shared" si="208"/>
        <v>2400</v>
      </c>
      <c r="P894" s="15">
        <f t="shared" si="209"/>
        <v>43200</v>
      </c>
      <c r="Q894" s="12"/>
    </row>
    <row r="895" spans="1:31" ht="23.25" customHeight="1">
      <c r="A895" s="13" t="s">
        <v>778</v>
      </c>
      <c r="B895" s="13" t="s">
        <v>1509</v>
      </c>
      <c r="C895" s="1" t="s">
        <v>377</v>
      </c>
      <c r="D895" s="12" t="s">
        <v>378</v>
      </c>
      <c r="E895" s="12" t="s">
        <v>379</v>
      </c>
      <c r="F895" s="19" t="s">
        <v>187</v>
      </c>
      <c r="G895" s="15">
        <v>2</v>
      </c>
      <c r="H895" s="15">
        <f>합산자재!H89</f>
        <v>3316</v>
      </c>
      <c r="I895" s="36">
        <f t="shared" si="205"/>
        <v>6632</v>
      </c>
      <c r="J895" s="15">
        <v>2</v>
      </c>
      <c r="K895" s="15">
        <f>합산자재!I89</f>
        <v>0</v>
      </c>
      <c r="L895" s="36" t="str">
        <f t="shared" si="206"/>
        <v/>
      </c>
      <c r="M895" s="15">
        <f>합산자재!J89</f>
        <v>0</v>
      </c>
      <c r="N895" s="36" t="str">
        <f t="shared" si="207"/>
        <v/>
      </c>
      <c r="O895" s="15">
        <f t="shared" si="208"/>
        <v>3316</v>
      </c>
      <c r="P895" s="15">
        <f t="shared" si="209"/>
        <v>6632</v>
      </c>
      <c r="Q895" s="12"/>
    </row>
    <row r="896" spans="1:31" ht="23.25" customHeight="1">
      <c r="A896" s="13" t="s">
        <v>746</v>
      </c>
      <c r="B896" s="13" t="s">
        <v>1509</v>
      </c>
      <c r="C896" s="1" t="s">
        <v>286</v>
      </c>
      <c r="D896" s="12" t="s">
        <v>278</v>
      </c>
      <c r="E896" s="12" t="s">
        <v>287</v>
      </c>
      <c r="F896" s="19" t="s">
        <v>139</v>
      </c>
      <c r="G896" s="15">
        <v>20</v>
      </c>
      <c r="H896" s="15">
        <f>합산자재!H57</f>
        <v>2545</v>
      </c>
      <c r="I896" s="36">
        <f t="shared" si="205"/>
        <v>50900</v>
      </c>
      <c r="J896" s="15">
        <v>20</v>
      </c>
      <c r="K896" s="15">
        <f>합산자재!I57</f>
        <v>0</v>
      </c>
      <c r="L896" s="36" t="str">
        <f t="shared" si="206"/>
        <v/>
      </c>
      <c r="M896" s="15">
        <f>합산자재!J57</f>
        <v>0</v>
      </c>
      <c r="N896" s="36" t="str">
        <f t="shared" si="207"/>
        <v/>
      </c>
      <c r="O896" s="15">
        <f t="shared" si="208"/>
        <v>2545</v>
      </c>
      <c r="P896" s="15">
        <f t="shared" si="209"/>
        <v>50900</v>
      </c>
      <c r="Q896" s="12"/>
      <c r="AC896" s="2">
        <f>G896*H896</f>
        <v>50900</v>
      </c>
    </row>
    <row r="897" spans="1:31" ht="23.25" customHeight="1">
      <c r="A897" s="13" t="s">
        <v>1605</v>
      </c>
      <c r="B897" s="13" t="s">
        <v>1509</v>
      </c>
      <c r="C897" s="1" t="s">
        <v>1606</v>
      </c>
      <c r="D897" s="12" t="s">
        <v>1607</v>
      </c>
      <c r="E897" s="12" t="s">
        <v>1608</v>
      </c>
      <c r="F897" s="19" t="s">
        <v>567</v>
      </c>
      <c r="G897" s="15">
        <v>1</v>
      </c>
      <c r="H897" s="15">
        <f>IF(TRUNC((AD897+AC897)/$AD$3,1)*$AD$3-AD897 &lt;0, AC897, TRUNC((AD897+AC897)/$AD$3,1)*$AD$3-AD897)</f>
        <v>53920.699999999255</v>
      </c>
      <c r="I897" s="36">
        <f>H897</f>
        <v>53920.699999999255</v>
      </c>
      <c r="J897" s="15">
        <v>1</v>
      </c>
      <c r="K897" s="15"/>
      <c r="L897" s="36" t="str">
        <f t="shared" si="206"/>
        <v/>
      </c>
      <c r="M897" s="15"/>
      <c r="N897" s="36" t="str">
        <f t="shared" si="207"/>
        <v/>
      </c>
      <c r="O897" s="15">
        <f t="shared" si="208"/>
        <v>53920.699999999255</v>
      </c>
      <c r="P897" s="15">
        <f t="shared" si="209"/>
        <v>53920.699999999255</v>
      </c>
      <c r="Q897" s="12"/>
      <c r="AC897" s="2">
        <f>TRUNC(TRUNC(SUM(AC886:AC896))*옵션!$B$33/100,1)</f>
        <v>53920.7</v>
      </c>
      <c r="AD897" s="2">
        <f>TRUNC(SUM(I886:I896))+TRUNC(SUM(N886:N896))</f>
        <v>8350668</v>
      </c>
    </row>
    <row r="898" spans="1:31" ht="23.25" customHeight="1">
      <c r="A898" s="13" t="s">
        <v>905</v>
      </c>
      <c r="B898" s="13" t="s">
        <v>1509</v>
      </c>
      <c r="C898" s="1" t="s">
        <v>670</v>
      </c>
      <c r="D898" s="12" t="s">
        <v>671</v>
      </c>
      <c r="E898" s="12" t="s">
        <v>672</v>
      </c>
      <c r="F898" s="19" t="s">
        <v>610</v>
      </c>
      <c r="G898" s="15">
        <f>일위노임!G420</f>
        <v>4.83</v>
      </c>
      <c r="H898" s="15">
        <f>합산자재!H210</f>
        <v>0</v>
      </c>
      <c r="I898" s="36" t="str">
        <f>IF(G898*H898&lt;&gt;0, TRUNC(G898*H898, 1), "")</f>
        <v/>
      </c>
      <c r="J898" s="15">
        <v>4.83</v>
      </c>
      <c r="K898" s="15">
        <f>합산자재!I210</f>
        <v>273676</v>
      </c>
      <c r="L898" s="36">
        <f t="shared" si="206"/>
        <v>1321855</v>
      </c>
      <c r="M898" s="15">
        <f>합산자재!J210</f>
        <v>0</v>
      </c>
      <c r="N898" s="36" t="str">
        <f t="shared" si="207"/>
        <v/>
      </c>
      <c r="O898" s="15">
        <f t="shared" si="208"/>
        <v>273676</v>
      </c>
      <c r="P898" s="15">
        <f t="shared" si="209"/>
        <v>1321855</v>
      </c>
      <c r="Q898" s="12"/>
      <c r="AE898" s="2">
        <f>L898</f>
        <v>1321855</v>
      </c>
    </row>
    <row r="899" spans="1:31" ht="23.25" customHeight="1">
      <c r="A899" s="13" t="s">
        <v>911</v>
      </c>
      <c r="B899" s="13" t="s">
        <v>1509</v>
      </c>
      <c r="C899" s="1" t="s">
        <v>683</v>
      </c>
      <c r="D899" s="12" t="s">
        <v>671</v>
      </c>
      <c r="E899" s="12" t="s">
        <v>684</v>
      </c>
      <c r="F899" s="19" t="s">
        <v>610</v>
      </c>
      <c r="G899" s="15">
        <f>일위노임!G421</f>
        <v>4.0384799999999998</v>
      </c>
      <c r="H899" s="15">
        <f>합산자재!H216</f>
        <v>0</v>
      </c>
      <c r="I899" s="36" t="str">
        <f>IF(G899*H899&lt;&gt;0, TRUNC(G899*H899, 1), "")</f>
        <v/>
      </c>
      <c r="J899" s="15">
        <v>4.0384799999999998</v>
      </c>
      <c r="K899" s="15">
        <f>합산자재!I216</f>
        <v>172068</v>
      </c>
      <c r="L899" s="36">
        <f t="shared" si="206"/>
        <v>694893.1</v>
      </c>
      <c r="M899" s="15">
        <f>합산자재!J216</f>
        <v>0</v>
      </c>
      <c r="N899" s="36" t="str">
        <f t="shared" si="207"/>
        <v/>
      </c>
      <c r="O899" s="15">
        <f t="shared" si="208"/>
        <v>172068</v>
      </c>
      <c r="P899" s="15">
        <f t="shared" si="209"/>
        <v>694893.1</v>
      </c>
      <c r="Q899" s="12"/>
      <c r="AE899" s="2">
        <f>L899</f>
        <v>694893.1</v>
      </c>
    </row>
    <row r="900" spans="1:31" ht="23.25" customHeight="1">
      <c r="A900" s="13" t="s">
        <v>1601</v>
      </c>
      <c r="B900" s="13" t="s">
        <v>1509</v>
      </c>
      <c r="C900" s="1" t="s">
        <v>1602</v>
      </c>
      <c r="D900" s="12" t="s">
        <v>1603</v>
      </c>
      <c r="E900" s="12" t="s">
        <v>1604</v>
      </c>
      <c r="F900" s="19" t="s">
        <v>567</v>
      </c>
      <c r="G900" s="15">
        <v>1</v>
      </c>
      <c r="H900" s="15">
        <f>IF(TRUNC((AD901+AC901)/$AE$3,1)*$AE$3-AD901 &lt;0, AC901, TRUNC((AD901+AC901)/$AE$3,1)*$AE$3-AD901)</f>
        <v>60502.399999999907</v>
      </c>
      <c r="I900" s="36">
        <f>H900</f>
        <v>60502.399999999907</v>
      </c>
      <c r="J900" s="15">
        <v>1</v>
      </c>
      <c r="K900" s="15"/>
      <c r="L900" s="36" t="str">
        <f t="shared" si="206"/>
        <v/>
      </c>
      <c r="M900" s="15"/>
      <c r="N900" s="36" t="str">
        <f t="shared" si="207"/>
        <v/>
      </c>
      <c r="O900" s="15">
        <f t="shared" si="208"/>
        <v>60502.399999999907</v>
      </c>
      <c r="P900" s="15">
        <f t="shared" si="209"/>
        <v>60502.399999999907</v>
      </c>
      <c r="Q900" s="12"/>
    </row>
    <row r="901" spans="1:31" ht="23.25" customHeight="1">
      <c r="B901" s="13" t="s">
        <v>1597</v>
      </c>
      <c r="D901" s="12" t="s">
        <v>1598</v>
      </c>
      <c r="E901" s="12"/>
      <c r="F901" s="19"/>
      <c r="G901" s="15"/>
      <c r="H901" s="15"/>
      <c r="I901" s="36">
        <f>TRUNC(SUM(I886:I900))</f>
        <v>8465091</v>
      </c>
      <c r="J901" s="15"/>
      <c r="K901" s="15"/>
      <c r="L901" s="36">
        <f>TRUNC(SUM(L886:L900))</f>
        <v>2016748</v>
      </c>
      <c r="M901" s="15"/>
      <c r="N901" s="36">
        <f>TRUNC(SUM(N886:N900))</f>
        <v>0</v>
      </c>
      <c r="O901" s="15" t="str">
        <f t="shared" si="208"/>
        <v/>
      </c>
      <c r="P901" s="15">
        <f t="shared" si="209"/>
        <v>10481839</v>
      </c>
      <c r="Q901" s="12"/>
      <c r="AC901" s="2">
        <f>TRUNC(AE901*옵션!$B$36/100,1)</f>
        <v>60502.400000000001</v>
      </c>
      <c r="AD901" s="2">
        <f>TRUNC(SUM(L886:L899))</f>
        <v>2016748</v>
      </c>
      <c r="AE901" s="2">
        <f>TRUNC(SUM(AE886:AE900))</f>
        <v>2016748</v>
      </c>
    </row>
    <row r="902" spans="1:31" ht="23.25" customHeight="1">
      <c r="D902" s="12"/>
      <c r="E902" s="12"/>
      <c r="F902" s="19"/>
      <c r="G902" s="15"/>
      <c r="H902" s="15"/>
      <c r="I902" s="36"/>
      <c r="J902" s="15"/>
      <c r="K902" s="15"/>
      <c r="L902" s="36"/>
      <c r="M902" s="15"/>
      <c r="N902" s="36"/>
      <c r="O902" s="15"/>
      <c r="P902" s="15"/>
      <c r="Q902" s="12"/>
    </row>
    <row r="903" spans="1:31" ht="23.25" customHeight="1">
      <c r="A903" s="13" t="s">
        <v>1968</v>
      </c>
      <c r="B903" s="13" t="s">
        <v>1623</v>
      </c>
      <c r="C903" s="1" t="s">
        <v>1969</v>
      </c>
      <c r="D903" s="346" t="s">
        <v>1967</v>
      </c>
      <c r="E903" s="348"/>
      <c r="F903" s="19"/>
      <c r="G903" s="15"/>
      <c r="H903" s="15"/>
      <c r="I903" s="36"/>
      <c r="J903" s="15"/>
      <c r="K903" s="15"/>
      <c r="L903" s="36"/>
      <c r="M903" s="15"/>
      <c r="N903" s="36"/>
      <c r="O903" s="15"/>
      <c r="P903" s="15"/>
      <c r="Q903" s="12"/>
    </row>
    <row r="904" spans="1:31" ht="23.25" customHeight="1">
      <c r="A904" s="13" t="s">
        <v>892</v>
      </c>
      <c r="B904" s="13" t="s">
        <v>1513</v>
      </c>
      <c r="C904" s="1" t="s">
        <v>644</v>
      </c>
      <c r="D904" s="12" t="s">
        <v>645</v>
      </c>
      <c r="E904" s="12" t="s">
        <v>646</v>
      </c>
      <c r="F904" s="19" t="s">
        <v>258</v>
      </c>
      <c r="G904" s="15">
        <v>4</v>
      </c>
      <c r="H904" s="15">
        <f>합산자재!H202</f>
        <v>65000</v>
      </c>
      <c r="I904" s="36">
        <f t="shared" ref="I904:I914" si="210">IF(G904*H904&lt;&gt;0, TRUNC(G904*H904, 1), "")</f>
        <v>260000</v>
      </c>
      <c r="J904" s="15">
        <v>4</v>
      </c>
      <c r="K904" s="15">
        <f>합산자재!I202</f>
        <v>0</v>
      </c>
      <c r="L904" s="36" t="str">
        <f t="shared" ref="L904:L919" si="211">IF(G904*K904&lt;&gt;0, TRUNC(G904*K904, 1), "")</f>
        <v/>
      </c>
      <c r="M904" s="15">
        <f>합산자재!J202</f>
        <v>0</v>
      </c>
      <c r="N904" s="36" t="str">
        <f t="shared" ref="N904:N919" si="212">IF(G904*M904&lt;&gt;0, TRUNC(G904*M904, 1), "")</f>
        <v/>
      </c>
      <c r="O904" s="15">
        <f t="shared" ref="O904:O920" si="213">IF((H904+K904+M904)=0, "", (H904+K904+M904))</f>
        <v>65000</v>
      </c>
      <c r="P904" s="15">
        <f t="shared" ref="P904:P920" si="214">IF(SUM(I904,L904,N904)&lt;&gt;0,SUM(I904,L904,N904),"")</f>
        <v>260000</v>
      </c>
      <c r="Q904" s="12"/>
    </row>
    <row r="905" spans="1:31" ht="23.25" customHeight="1">
      <c r="A905" s="13" t="s">
        <v>893</v>
      </c>
      <c r="B905" s="13" t="s">
        <v>1513</v>
      </c>
      <c r="C905" s="1" t="s">
        <v>648</v>
      </c>
      <c r="D905" s="12" t="s">
        <v>649</v>
      </c>
      <c r="E905" s="12" t="s">
        <v>650</v>
      </c>
      <c r="F905" s="19" t="s">
        <v>602</v>
      </c>
      <c r="G905" s="15">
        <v>4</v>
      </c>
      <c r="H905" s="15">
        <f>합산자재!H203</f>
        <v>360000</v>
      </c>
      <c r="I905" s="36">
        <f t="shared" si="210"/>
        <v>1440000</v>
      </c>
      <c r="J905" s="15">
        <v>4</v>
      </c>
      <c r="K905" s="15">
        <f>합산자재!I203</f>
        <v>0</v>
      </c>
      <c r="L905" s="36" t="str">
        <f t="shared" si="211"/>
        <v/>
      </c>
      <c r="M905" s="15">
        <f>합산자재!J203</f>
        <v>0</v>
      </c>
      <c r="N905" s="36" t="str">
        <f t="shared" si="212"/>
        <v/>
      </c>
      <c r="O905" s="15">
        <f t="shared" si="213"/>
        <v>360000</v>
      </c>
      <c r="P905" s="15">
        <f t="shared" si="214"/>
        <v>1440000</v>
      </c>
      <c r="Q905" s="12"/>
    </row>
    <row r="906" spans="1:31" ht="23.25" customHeight="1">
      <c r="A906" s="13" t="s">
        <v>748</v>
      </c>
      <c r="B906" s="13" t="s">
        <v>1513</v>
      </c>
      <c r="C906" s="1" t="s">
        <v>290</v>
      </c>
      <c r="D906" s="12" t="s">
        <v>278</v>
      </c>
      <c r="E906" s="12" t="s">
        <v>291</v>
      </c>
      <c r="F906" s="19" t="s">
        <v>139</v>
      </c>
      <c r="G906" s="15">
        <v>5</v>
      </c>
      <c r="H906" s="15">
        <f>합산자재!H59</f>
        <v>7507</v>
      </c>
      <c r="I906" s="36">
        <f t="shared" si="210"/>
        <v>37535</v>
      </c>
      <c r="J906" s="15">
        <v>5</v>
      </c>
      <c r="K906" s="15">
        <f>합산자재!I59</f>
        <v>0</v>
      </c>
      <c r="L906" s="36" t="str">
        <f t="shared" si="211"/>
        <v/>
      </c>
      <c r="M906" s="15">
        <f>합산자재!J59</f>
        <v>0</v>
      </c>
      <c r="N906" s="36" t="str">
        <f t="shared" si="212"/>
        <v/>
      </c>
      <c r="O906" s="15">
        <f t="shared" si="213"/>
        <v>7507</v>
      </c>
      <c r="P906" s="15">
        <f t="shared" si="214"/>
        <v>37535</v>
      </c>
      <c r="Q906" s="12"/>
      <c r="AC906" s="2">
        <f>G906*H906</f>
        <v>37535</v>
      </c>
    </row>
    <row r="907" spans="1:31" ht="23.25" customHeight="1">
      <c r="A907" s="13" t="s">
        <v>881</v>
      </c>
      <c r="B907" s="13" t="s">
        <v>1513</v>
      </c>
      <c r="C907" s="1" t="s">
        <v>614</v>
      </c>
      <c r="D907" s="12" t="s">
        <v>615</v>
      </c>
      <c r="E907" s="12" t="s">
        <v>616</v>
      </c>
      <c r="F907" s="19" t="s">
        <v>139</v>
      </c>
      <c r="G907" s="15">
        <v>196</v>
      </c>
      <c r="H907" s="15">
        <f>합산자재!H191</f>
        <v>3500</v>
      </c>
      <c r="I907" s="36">
        <f t="shared" si="210"/>
        <v>686000</v>
      </c>
      <c r="J907" s="15">
        <v>196</v>
      </c>
      <c r="K907" s="15">
        <f>합산자재!I191</f>
        <v>0</v>
      </c>
      <c r="L907" s="36" t="str">
        <f t="shared" si="211"/>
        <v/>
      </c>
      <c r="M907" s="15">
        <f>합산자재!J191</f>
        <v>0</v>
      </c>
      <c r="N907" s="36" t="str">
        <f t="shared" si="212"/>
        <v/>
      </c>
      <c r="O907" s="15">
        <f t="shared" si="213"/>
        <v>3500</v>
      </c>
      <c r="P907" s="15">
        <f t="shared" si="214"/>
        <v>686000</v>
      </c>
      <c r="Q907" s="12"/>
    </row>
    <row r="908" spans="1:31" ht="23.25" customHeight="1">
      <c r="A908" s="13" t="s">
        <v>878</v>
      </c>
      <c r="B908" s="13" t="s">
        <v>1513</v>
      </c>
      <c r="C908" s="1" t="s">
        <v>604</v>
      </c>
      <c r="D908" s="12" t="s">
        <v>605</v>
      </c>
      <c r="E908" s="12" t="s">
        <v>606</v>
      </c>
      <c r="F908" s="19" t="s">
        <v>258</v>
      </c>
      <c r="G908" s="15">
        <v>196</v>
      </c>
      <c r="H908" s="15">
        <f>합산자재!H188</f>
        <v>6900</v>
      </c>
      <c r="I908" s="36">
        <f t="shared" si="210"/>
        <v>1352400</v>
      </c>
      <c r="J908" s="15">
        <v>196</v>
      </c>
      <c r="K908" s="15">
        <f>합산자재!I188</f>
        <v>0</v>
      </c>
      <c r="L908" s="36" t="str">
        <f t="shared" si="211"/>
        <v/>
      </c>
      <c r="M908" s="15">
        <f>합산자재!J188</f>
        <v>0</v>
      </c>
      <c r="N908" s="36" t="str">
        <f t="shared" si="212"/>
        <v/>
      </c>
      <c r="O908" s="15">
        <f t="shared" si="213"/>
        <v>6900</v>
      </c>
      <c r="P908" s="15">
        <f t="shared" si="214"/>
        <v>1352400</v>
      </c>
      <c r="Q908" s="12"/>
    </row>
    <row r="909" spans="1:31" ht="23.25" customHeight="1">
      <c r="A909" s="13" t="s">
        <v>883</v>
      </c>
      <c r="B909" s="13" t="s">
        <v>1513</v>
      </c>
      <c r="C909" s="1" t="s">
        <v>620</v>
      </c>
      <c r="D909" s="12" t="s">
        <v>621</v>
      </c>
      <c r="E909" s="12" t="s">
        <v>622</v>
      </c>
      <c r="F909" s="19" t="s">
        <v>258</v>
      </c>
      <c r="G909" s="15">
        <v>66</v>
      </c>
      <c r="H909" s="15">
        <f>합산자재!H193</f>
        <v>3000</v>
      </c>
      <c r="I909" s="36">
        <f t="shared" si="210"/>
        <v>198000</v>
      </c>
      <c r="J909" s="15">
        <v>66</v>
      </c>
      <c r="K909" s="15">
        <f>합산자재!I193</f>
        <v>0</v>
      </c>
      <c r="L909" s="36" t="str">
        <f t="shared" si="211"/>
        <v/>
      </c>
      <c r="M909" s="15">
        <f>합산자재!J193</f>
        <v>0</v>
      </c>
      <c r="N909" s="36" t="str">
        <f t="shared" si="212"/>
        <v/>
      </c>
      <c r="O909" s="15">
        <f t="shared" si="213"/>
        <v>3000</v>
      </c>
      <c r="P909" s="15">
        <f t="shared" si="214"/>
        <v>198000</v>
      </c>
      <c r="Q909" s="12"/>
    </row>
    <row r="910" spans="1:31" ht="23.25" customHeight="1">
      <c r="A910" s="13" t="s">
        <v>884</v>
      </c>
      <c r="B910" s="13" t="s">
        <v>1513</v>
      </c>
      <c r="C910" s="1" t="s">
        <v>623</v>
      </c>
      <c r="D910" s="12" t="s">
        <v>621</v>
      </c>
      <c r="E910" s="12" t="s">
        <v>624</v>
      </c>
      <c r="F910" s="19" t="s">
        <v>258</v>
      </c>
      <c r="G910" s="15">
        <v>2</v>
      </c>
      <c r="H910" s="15">
        <f>합산자재!H194</f>
        <v>3500</v>
      </c>
      <c r="I910" s="36">
        <f t="shared" si="210"/>
        <v>7000</v>
      </c>
      <c r="J910" s="15">
        <v>2</v>
      </c>
      <c r="K910" s="15">
        <f>합산자재!I194</f>
        <v>0</v>
      </c>
      <c r="L910" s="36" t="str">
        <f t="shared" si="211"/>
        <v/>
      </c>
      <c r="M910" s="15">
        <f>합산자재!J194</f>
        <v>0</v>
      </c>
      <c r="N910" s="36" t="str">
        <f t="shared" si="212"/>
        <v/>
      </c>
      <c r="O910" s="15">
        <f t="shared" si="213"/>
        <v>3500</v>
      </c>
      <c r="P910" s="15">
        <f t="shared" si="214"/>
        <v>7000</v>
      </c>
      <c r="Q910" s="12"/>
    </row>
    <row r="911" spans="1:31" ht="23.25" customHeight="1">
      <c r="A911" s="13" t="s">
        <v>875</v>
      </c>
      <c r="B911" s="13" t="s">
        <v>1513</v>
      </c>
      <c r="C911" s="1" t="s">
        <v>593</v>
      </c>
      <c r="D911" s="12" t="s">
        <v>594</v>
      </c>
      <c r="E911" s="12" t="s">
        <v>595</v>
      </c>
      <c r="F911" s="19" t="s">
        <v>258</v>
      </c>
      <c r="G911" s="15">
        <v>10</v>
      </c>
      <c r="H911" s="15">
        <f>합산자재!H185</f>
        <v>8000</v>
      </c>
      <c r="I911" s="36">
        <f t="shared" si="210"/>
        <v>80000</v>
      </c>
      <c r="J911" s="15">
        <v>10</v>
      </c>
      <c r="K911" s="15">
        <f>합산자재!I185</f>
        <v>0</v>
      </c>
      <c r="L911" s="36" t="str">
        <f t="shared" si="211"/>
        <v/>
      </c>
      <c r="M911" s="15">
        <f>합산자재!J185</f>
        <v>0</v>
      </c>
      <c r="N911" s="36" t="str">
        <f t="shared" si="212"/>
        <v/>
      </c>
      <c r="O911" s="15">
        <f t="shared" si="213"/>
        <v>8000</v>
      </c>
      <c r="P911" s="15">
        <f t="shared" si="214"/>
        <v>80000</v>
      </c>
      <c r="Q911" s="12"/>
    </row>
    <row r="912" spans="1:31" ht="23.25" customHeight="1">
      <c r="A912" s="13" t="s">
        <v>885</v>
      </c>
      <c r="B912" s="13" t="s">
        <v>1513</v>
      </c>
      <c r="C912" s="1" t="s">
        <v>625</v>
      </c>
      <c r="D912" s="12" t="s">
        <v>626</v>
      </c>
      <c r="E912" s="12" t="s">
        <v>627</v>
      </c>
      <c r="F912" s="19" t="s">
        <v>258</v>
      </c>
      <c r="G912" s="15">
        <v>14</v>
      </c>
      <c r="H912" s="15">
        <f>합산자재!H195</f>
        <v>7000</v>
      </c>
      <c r="I912" s="36">
        <f t="shared" si="210"/>
        <v>98000</v>
      </c>
      <c r="J912" s="15">
        <v>14</v>
      </c>
      <c r="K912" s="15">
        <f>합산자재!I195</f>
        <v>0</v>
      </c>
      <c r="L912" s="36" t="str">
        <f t="shared" si="211"/>
        <v/>
      </c>
      <c r="M912" s="15">
        <f>합산자재!J195</f>
        <v>0</v>
      </c>
      <c r="N912" s="36" t="str">
        <f t="shared" si="212"/>
        <v/>
      </c>
      <c r="O912" s="15">
        <f t="shared" si="213"/>
        <v>7000</v>
      </c>
      <c r="P912" s="15">
        <f t="shared" si="214"/>
        <v>98000</v>
      </c>
      <c r="Q912" s="12"/>
    </row>
    <row r="913" spans="1:31" ht="23.25" customHeight="1">
      <c r="A913" s="13" t="s">
        <v>876</v>
      </c>
      <c r="B913" s="13" t="s">
        <v>1513</v>
      </c>
      <c r="C913" s="1" t="s">
        <v>596</v>
      </c>
      <c r="D913" s="12" t="s">
        <v>597</v>
      </c>
      <c r="E913" s="12" t="s">
        <v>598</v>
      </c>
      <c r="F913" s="19" t="s">
        <v>258</v>
      </c>
      <c r="G913" s="15">
        <v>10</v>
      </c>
      <c r="H913" s="15">
        <f>합산자재!H186</f>
        <v>40000</v>
      </c>
      <c r="I913" s="36">
        <f t="shared" si="210"/>
        <v>400000</v>
      </c>
      <c r="J913" s="15">
        <v>10</v>
      </c>
      <c r="K913" s="15">
        <f>합산자재!I186</f>
        <v>0</v>
      </c>
      <c r="L913" s="36" t="str">
        <f t="shared" si="211"/>
        <v/>
      </c>
      <c r="M913" s="15">
        <f>합산자재!J186</f>
        <v>0</v>
      </c>
      <c r="N913" s="36" t="str">
        <f t="shared" si="212"/>
        <v/>
      </c>
      <c r="O913" s="15">
        <f t="shared" si="213"/>
        <v>40000</v>
      </c>
      <c r="P913" s="15">
        <f t="shared" si="214"/>
        <v>400000</v>
      </c>
      <c r="Q913" s="12"/>
    </row>
    <row r="914" spans="1:31" ht="23.25" customHeight="1">
      <c r="A914" s="13" t="s">
        <v>748</v>
      </c>
      <c r="B914" s="13" t="s">
        <v>1513</v>
      </c>
      <c r="C914" s="1" t="s">
        <v>290</v>
      </c>
      <c r="D914" s="12" t="s">
        <v>278</v>
      </c>
      <c r="E914" s="12" t="s">
        <v>291</v>
      </c>
      <c r="F914" s="19" t="s">
        <v>139</v>
      </c>
      <c r="G914" s="15">
        <v>10</v>
      </c>
      <c r="H914" s="15">
        <f>합산자재!H59</f>
        <v>7507</v>
      </c>
      <c r="I914" s="36">
        <f t="shared" si="210"/>
        <v>75070</v>
      </c>
      <c r="J914" s="15">
        <v>10</v>
      </c>
      <c r="K914" s="15">
        <f>합산자재!I59</f>
        <v>0</v>
      </c>
      <c r="L914" s="36" t="str">
        <f t="shared" si="211"/>
        <v/>
      </c>
      <c r="M914" s="15">
        <f>합산자재!J59</f>
        <v>0</v>
      </c>
      <c r="N914" s="36" t="str">
        <f t="shared" si="212"/>
        <v/>
      </c>
      <c r="O914" s="15">
        <f t="shared" si="213"/>
        <v>7507</v>
      </c>
      <c r="P914" s="15">
        <f t="shared" si="214"/>
        <v>75070</v>
      </c>
      <c r="Q914" s="12"/>
      <c r="AC914" s="2">
        <f>G914*H914</f>
        <v>75070</v>
      </c>
    </row>
    <row r="915" spans="1:31" ht="23.25" customHeight="1">
      <c r="A915" s="13" t="s">
        <v>1605</v>
      </c>
      <c r="B915" s="13" t="s">
        <v>1513</v>
      </c>
      <c r="C915" s="1" t="s">
        <v>1606</v>
      </c>
      <c r="D915" s="12" t="s">
        <v>1607</v>
      </c>
      <c r="E915" s="12" t="s">
        <v>1608</v>
      </c>
      <c r="F915" s="19" t="s">
        <v>567</v>
      </c>
      <c r="G915" s="15">
        <v>1</v>
      </c>
      <c r="H915" s="15">
        <f>IF(TRUNC((AD915+AC915)/$AD$3,1)*$AD$3-AD915 &lt;0, AC915, TRUNC((AD915+AC915)/$AD$3,1)*$AD$3-AD915)</f>
        <v>2252.0999999996275</v>
      </c>
      <c r="I915" s="36">
        <f>H915</f>
        <v>2252.0999999996275</v>
      </c>
      <c r="J915" s="15">
        <v>1</v>
      </c>
      <c r="K915" s="15"/>
      <c r="L915" s="36" t="str">
        <f t="shared" si="211"/>
        <v/>
      </c>
      <c r="M915" s="15"/>
      <c r="N915" s="36" t="str">
        <f t="shared" si="212"/>
        <v/>
      </c>
      <c r="O915" s="15">
        <f t="shared" si="213"/>
        <v>2252.0999999996275</v>
      </c>
      <c r="P915" s="15">
        <f t="shared" si="214"/>
        <v>2252.0999999996275</v>
      </c>
      <c r="Q915" s="12"/>
      <c r="AC915" s="2">
        <f>TRUNC(TRUNC(SUM(AC903:AC914))*옵션!$B$33/100,1)</f>
        <v>2252.1</v>
      </c>
      <c r="AD915" s="2">
        <f>TRUNC(SUM(I903:I914))+TRUNC(SUM(N903:N914))</f>
        <v>4634005</v>
      </c>
    </row>
    <row r="916" spans="1:31" ht="23.25" customHeight="1">
      <c r="A916" s="13" t="s">
        <v>905</v>
      </c>
      <c r="B916" s="13" t="s">
        <v>1513</v>
      </c>
      <c r="C916" s="1" t="s">
        <v>670</v>
      </c>
      <c r="D916" s="12" t="s">
        <v>671</v>
      </c>
      <c r="E916" s="12" t="s">
        <v>672</v>
      </c>
      <c r="F916" s="19" t="s">
        <v>610</v>
      </c>
      <c r="G916" s="15">
        <f>일위노임!G436</f>
        <v>13.154</v>
      </c>
      <c r="H916" s="15">
        <f>합산자재!H210</f>
        <v>0</v>
      </c>
      <c r="I916" s="36" t="str">
        <f>IF(G916*H916&lt;&gt;0, TRUNC(G916*H916, 1), "")</f>
        <v/>
      </c>
      <c r="J916" s="15">
        <v>13.154</v>
      </c>
      <c r="K916" s="15">
        <f>합산자재!I210</f>
        <v>273676</v>
      </c>
      <c r="L916" s="36">
        <f t="shared" si="211"/>
        <v>3599934.1</v>
      </c>
      <c r="M916" s="15">
        <f>합산자재!J210</f>
        <v>0</v>
      </c>
      <c r="N916" s="36" t="str">
        <f t="shared" si="212"/>
        <v/>
      </c>
      <c r="O916" s="15">
        <f t="shared" si="213"/>
        <v>273676</v>
      </c>
      <c r="P916" s="15">
        <f t="shared" si="214"/>
        <v>3599934.1</v>
      </c>
      <c r="Q916" s="12"/>
      <c r="AE916" s="2">
        <f>L916</f>
        <v>3599934.1</v>
      </c>
    </row>
    <row r="917" spans="1:31" ht="23.25" customHeight="1">
      <c r="A917" s="13" t="s">
        <v>909</v>
      </c>
      <c r="B917" s="13" t="s">
        <v>1513</v>
      </c>
      <c r="C917" s="1" t="s">
        <v>679</v>
      </c>
      <c r="D917" s="12" t="s">
        <v>671</v>
      </c>
      <c r="E917" s="12" t="s">
        <v>680</v>
      </c>
      <c r="F917" s="19" t="s">
        <v>610</v>
      </c>
      <c r="G917" s="15">
        <f>일위노임!G437</f>
        <v>0.748</v>
      </c>
      <c r="H917" s="15">
        <f>합산자재!H214</f>
        <v>0</v>
      </c>
      <c r="I917" s="36" t="str">
        <f>IF(G917*H917&lt;&gt;0, TRUNC(G917*H917, 1), "")</f>
        <v/>
      </c>
      <c r="J917" s="15">
        <v>0.748</v>
      </c>
      <c r="K917" s="15">
        <f>합산자재!I214</f>
        <v>485075</v>
      </c>
      <c r="L917" s="36">
        <f t="shared" si="211"/>
        <v>362836.1</v>
      </c>
      <c r="M917" s="15">
        <f>합산자재!J214</f>
        <v>0</v>
      </c>
      <c r="N917" s="36" t="str">
        <f t="shared" si="212"/>
        <v/>
      </c>
      <c r="O917" s="15">
        <f t="shared" si="213"/>
        <v>485075</v>
      </c>
      <c r="P917" s="15">
        <f t="shared" si="214"/>
        <v>362836.1</v>
      </c>
      <c r="Q917" s="12"/>
      <c r="AE917" s="2">
        <f>L917</f>
        <v>362836.1</v>
      </c>
    </row>
    <row r="918" spans="1:31" ht="23.25" customHeight="1">
      <c r="A918" s="13" t="s">
        <v>911</v>
      </c>
      <c r="B918" s="13" t="s">
        <v>1513</v>
      </c>
      <c r="C918" s="1" t="s">
        <v>683</v>
      </c>
      <c r="D918" s="12" t="s">
        <v>671</v>
      </c>
      <c r="E918" s="12" t="s">
        <v>684</v>
      </c>
      <c r="F918" s="19" t="s">
        <v>610</v>
      </c>
      <c r="G918" s="15">
        <f>일위노임!G438</f>
        <v>2.044</v>
      </c>
      <c r="H918" s="15">
        <f>합산자재!H216</f>
        <v>0</v>
      </c>
      <c r="I918" s="36" t="str">
        <f>IF(G918*H918&lt;&gt;0, TRUNC(G918*H918, 1), "")</f>
        <v/>
      </c>
      <c r="J918" s="15">
        <v>2.044</v>
      </c>
      <c r="K918" s="15">
        <f>합산자재!I216</f>
        <v>172068</v>
      </c>
      <c r="L918" s="36">
        <f t="shared" si="211"/>
        <v>351706.9</v>
      </c>
      <c r="M918" s="15">
        <f>합산자재!J216</f>
        <v>0</v>
      </c>
      <c r="N918" s="36" t="str">
        <f t="shared" si="212"/>
        <v/>
      </c>
      <c r="O918" s="15">
        <f t="shared" si="213"/>
        <v>172068</v>
      </c>
      <c r="P918" s="15">
        <f t="shared" si="214"/>
        <v>351706.9</v>
      </c>
      <c r="Q918" s="12"/>
      <c r="AE918" s="2">
        <f>L918</f>
        <v>351706.9</v>
      </c>
    </row>
    <row r="919" spans="1:31" ht="23.25" customHeight="1">
      <c r="A919" s="13" t="s">
        <v>1601</v>
      </c>
      <c r="B919" s="13" t="s">
        <v>1513</v>
      </c>
      <c r="C919" s="1" t="s">
        <v>1602</v>
      </c>
      <c r="D919" s="12" t="s">
        <v>1603</v>
      </c>
      <c r="E919" s="12" t="s">
        <v>1604</v>
      </c>
      <c r="F919" s="19" t="s">
        <v>567</v>
      </c>
      <c r="G919" s="15">
        <v>1</v>
      </c>
      <c r="H919" s="15">
        <f>IF(TRUNC((AD920+AC920)/$AE$3,1)*$AE$3-AD920 &lt;0, AC920, TRUNC((AD920+AC920)/$AE$3,1)*$AE$3-AD920)</f>
        <v>129434.29999999981</v>
      </c>
      <c r="I919" s="36">
        <f>H919</f>
        <v>129434.29999999981</v>
      </c>
      <c r="J919" s="15">
        <v>1</v>
      </c>
      <c r="K919" s="15"/>
      <c r="L919" s="36" t="str">
        <f t="shared" si="211"/>
        <v/>
      </c>
      <c r="M919" s="15"/>
      <c r="N919" s="36" t="str">
        <f t="shared" si="212"/>
        <v/>
      </c>
      <c r="O919" s="15">
        <f t="shared" si="213"/>
        <v>129434.29999999981</v>
      </c>
      <c r="P919" s="15">
        <f t="shared" si="214"/>
        <v>129434.29999999981</v>
      </c>
      <c r="Q919" s="12"/>
    </row>
    <row r="920" spans="1:31" ht="23.25" customHeight="1">
      <c r="B920" s="13" t="s">
        <v>1597</v>
      </c>
      <c r="D920" s="12" t="s">
        <v>1598</v>
      </c>
      <c r="E920" s="12"/>
      <c r="F920" s="19"/>
      <c r="G920" s="15"/>
      <c r="H920" s="15"/>
      <c r="I920" s="36">
        <f>TRUNC(SUM(I903:I919))</f>
        <v>4765691</v>
      </c>
      <c r="J920" s="15"/>
      <c r="K920" s="15"/>
      <c r="L920" s="36">
        <f>TRUNC(SUM(L903:L919))</f>
        <v>4314477</v>
      </c>
      <c r="M920" s="15"/>
      <c r="N920" s="36">
        <f>TRUNC(SUM(N903:N919))</f>
        <v>0</v>
      </c>
      <c r="O920" s="15" t="str">
        <f t="shared" si="213"/>
        <v/>
      </c>
      <c r="P920" s="15">
        <f t="shared" si="214"/>
        <v>9080168</v>
      </c>
      <c r="Q920" s="12"/>
      <c r="AC920" s="2">
        <f>TRUNC(AE920*옵션!$B$36/100,1)</f>
        <v>129434.3</v>
      </c>
      <c r="AD920" s="2">
        <f>TRUNC(SUM(L903:L918))</f>
        <v>4314477</v>
      </c>
      <c r="AE920" s="2">
        <f>TRUNC(SUM(AE903:AE919))</f>
        <v>4314477</v>
      </c>
    </row>
    <row r="921" spans="1:31" ht="23.25" customHeight="1">
      <c r="D921" s="12"/>
      <c r="E921" s="12"/>
      <c r="F921" s="19"/>
      <c r="G921" s="15"/>
      <c r="H921" s="15"/>
      <c r="I921" s="36"/>
      <c r="J921" s="15"/>
      <c r="K921" s="15"/>
      <c r="L921" s="36"/>
      <c r="M921" s="15"/>
      <c r="N921" s="36"/>
      <c r="O921" s="15"/>
      <c r="P921" s="15"/>
      <c r="Q921" s="12"/>
    </row>
    <row r="922" spans="1:31" ht="23.25" customHeight="1">
      <c r="A922" s="13" t="s">
        <v>1971</v>
      </c>
      <c r="B922" s="13" t="s">
        <v>1623</v>
      </c>
      <c r="C922" s="1" t="s">
        <v>1972</v>
      </c>
      <c r="D922" s="346" t="s">
        <v>1970</v>
      </c>
      <c r="E922" s="348"/>
      <c r="F922" s="19"/>
      <c r="G922" s="15"/>
      <c r="H922" s="15"/>
      <c r="I922" s="36"/>
      <c r="J922" s="15"/>
      <c r="K922" s="15"/>
      <c r="L922" s="36"/>
      <c r="M922" s="15"/>
      <c r="N922" s="36"/>
      <c r="O922" s="15"/>
      <c r="P922" s="15"/>
      <c r="Q922" s="12"/>
    </row>
    <row r="923" spans="1:31" ht="23.25" customHeight="1">
      <c r="A923" s="13" t="s">
        <v>837</v>
      </c>
      <c r="B923" s="13" t="s">
        <v>1517</v>
      </c>
      <c r="C923" s="1" t="s">
        <v>530</v>
      </c>
      <c r="D923" s="12" t="s">
        <v>531</v>
      </c>
      <c r="E923" s="12" t="s">
        <v>532</v>
      </c>
      <c r="F923" s="19" t="s">
        <v>258</v>
      </c>
      <c r="G923" s="15">
        <v>1</v>
      </c>
      <c r="H923" s="15"/>
      <c r="I923" s="36" t="str">
        <f>IF(G923*H923&lt;&gt;0, TRUNC(G923*H923, 1), "")</f>
        <v/>
      </c>
      <c r="J923" s="15">
        <v>1</v>
      </c>
      <c r="K923" s="15">
        <f>합산자재!I148</f>
        <v>0</v>
      </c>
      <c r="L923" s="36" t="str">
        <f>IF(G923*K923&lt;&gt;0, TRUNC(G923*K923, 1), "")</f>
        <v/>
      </c>
      <c r="M923" s="15">
        <f>합산자재!J148</f>
        <v>0</v>
      </c>
      <c r="N923" s="36" t="str">
        <f>IF(G923*M923&lt;&gt;0, TRUNC(G923*M923, 1), "")</f>
        <v/>
      </c>
      <c r="O923" s="15" t="str">
        <f>IF((H923+K923+M923)=0, "", (H923+K923+M923))</f>
        <v/>
      </c>
      <c r="P923" s="15" t="str">
        <f>IF(SUM(I923,L923,N923)&lt;&gt;0,SUM(I923,L923,N923),"")</f>
        <v/>
      </c>
      <c r="Q923" s="12" t="s">
        <v>1620</v>
      </c>
      <c r="AB923" s="2">
        <f>합산자재!H148*J923</f>
        <v>90000</v>
      </c>
    </row>
    <row r="924" spans="1:31" ht="23.25" customHeight="1">
      <c r="A924" s="13" t="s">
        <v>905</v>
      </c>
      <c r="B924" s="13" t="s">
        <v>1517</v>
      </c>
      <c r="C924" s="1" t="s">
        <v>670</v>
      </c>
      <c r="D924" s="12" t="s">
        <v>671</v>
      </c>
      <c r="E924" s="12" t="s">
        <v>672</v>
      </c>
      <c r="F924" s="19" t="s">
        <v>610</v>
      </c>
      <c r="G924" s="15">
        <f>일위노임!G441</f>
        <v>0.26300000000000001</v>
      </c>
      <c r="H924" s="15">
        <f>합산자재!H210</f>
        <v>0</v>
      </c>
      <c r="I924" s="36" t="str">
        <f>IF(G924*H924&lt;&gt;0, TRUNC(G924*H924, 1), "")</f>
        <v/>
      </c>
      <c r="J924" s="15">
        <v>0.26300000000000001</v>
      </c>
      <c r="K924" s="15">
        <f>합산자재!I210</f>
        <v>273676</v>
      </c>
      <c r="L924" s="36">
        <f>IF(G924*K924&lt;&gt;0, TRUNC(G924*K924, 1), "")</f>
        <v>71976.7</v>
      </c>
      <c r="M924" s="15">
        <f>합산자재!J210</f>
        <v>0</v>
      </c>
      <c r="N924" s="36" t="str">
        <f>IF(G924*M924&lt;&gt;0, TRUNC(G924*M924, 1), "")</f>
        <v/>
      </c>
      <c r="O924" s="15">
        <f>IF((H924+K924+M924)=0, "", (H924+K924+M924))</f>
        <v>273676</v>
      </c>
      <c r="P924" s="15">
        <f>IF(SUM(I924,L924,N924)&lt;&gt;0,SUM(I924,L924,N924),"")</f>
        <v>71976.7</v>
      </c>
      <c r="Q924" s="12"/>
      <c r="AE924" s="2">
        <f>L924</f>
        <v>71976.7</v>
      </c>
    </row>
    <row r="925" spans="1:31" ht="23.25" customHeight="1">
      <c r="A925" s="13" t="s">
        <v>1601</v>
      </c>
      <c r="B925" s="13" t="s">
        <v>1517</v>
      </c>
      <c r="C925" s="1" t="s">
        <v>1602</v>
      </c>
      <c r="D925" s="12" t="s">
        <v>1603</v>
      </c>
      <c r="E925" s="12" t="s">
        <v>1604</v>
      </c>
      <c r="F925" s="19" t="s">
        <v>567</v>
      </c>
      <c r="G925" s="15">
        <v>1</v>
      </c>
      <c r="H925" s="15">
        <f>IF(TRUNC((AD926+AC926)/$AE$3,1)*$AE$3-AD926 &lt;0, AC926, TRUNC((AD926+AC926)/$AE$3,1)*$AE$3-AD926)</f>
        <v>2159.1999999999971</v>
      </c>
      <c r="I925" s="36">
        <f>H925</f>
        <v>2159.1999999999971</v>
      </c>
      <c r="J925" s="15">
        <v>1</v>
      </c>
      <c r="K925" s="15"/>
      <c r="L925" s="36" t="str">
        <f>IF(G925*K925&lt;&gt;0, TRUNC(G925*K925, 1), "")</f>
        <v/>
      </c>
      <c r="M925" s="15"/>
      <c r="N925" s="36" t="str">
        <f>IF(G925*M925&lt;&gt;0, TRUNC(G925*M925, 1), "")</f>
        <v/>
      </c>
      <c r="O925" s="15">
        <f>IF((H925+K925+M925)=0, "", (H925+K925+M925))</f>
        <v>2159.1999999999971</v>
      </c>
      <c r="P925" s="15">
        <f>IF(SUM(I925,L925,N925)&lt;&gt;0,SUM(I925,L925,N925),"")</f>
        <v>2159.1999999999971</v>
      </c>
      <c r="Q925" s="12"/>
    </row>
    <row r="926" spans="1:31" ht="23.25" customHeight="1">
      <c r="B926" s="13" t="s">
        <v>1597</v>
      </c>
      <c r="D926" s="12" t="s">
        <v>1598</v>
      </c>
      <c r="E926" s="12"/>
      <c r="F926" s="19"/>
      <c r="G926" s="15"/>
      <c r="H926" s="15"/>
      <c r="I926" s="36">
        <f>TRUNC(SUM(I922:I925))</f>
        <v>2159</v>
      </c>
      <c r="J926" s="15"/>
      <c r="K926" s="15"/>
      <c r="L926" s="36">
        <f>TRUNC(SUM(L922:L925))</f>
        <v>71976</v>
      </c>
      <c r="M926" s="15"/>
      <c r="N926" s="36">
        <f>TRUNC(SUM(N922:N925))</f>
        <v>0</v>
      </c>
      <c r="O926" s="15" t="str">
        <f>IF((H926+K926+M926)=0, "", (H926+K926+M926))</f>
        <v/>
      </c>
      <c r="P926" s="15">
        <f>IF(SUM(I926,L926,N926)&lt;&gt;0,SUM(I926,L926,N926),"")</f>
        <v>74135</v>
      </c>
      <c r="Q926" s="12"/>
      <c r="AC926" s="2">
        <f>TRUNC(AE926*옵션!$B$36/100,1)</f>
        <v>2159.1999999999998</v>
      </c>
      <c r="AD926" s="2">
        <f>TRUNC(SUM(L922:L924))</f>
        <v>71976</v>
      </c>
      <c r="AE926" s="2">
        <f>TRUNC(SUM(AE922:AE925))</f>
        <v>71976</v>
      </c>
    </row>
    <row r="927" spans="1:31" ht="23.25" customHeight="1">
      <c r="D927" s="12"/>
      <c r="E927" s="12"/>
      <c r="F927" s="19"/>
      <c r="G927" s="15"/>
      <c r="H927" s="15"/>
      <c r="I927" s="36"/>
      <c r="J927" s="15"/>
      <c r="K927" s="15"/>
      <c r="L927" s="36"/>
      <c r="M927" s="15"/>
      <c r="N927" s="36"/>
      <c r="O927" s="15"/>
      <c r="P927" s="15"/>
      <c r="Q927" s="12"/>
    </row>
    <row r="928" spans="1:31" ht="23.25" customHeight="1">
      <c r="A928" s="13" t="s">
        <v>1974</v>
      </c>
      <c r="B928" s="13" t="s">
        <v>1623</v>
      </c>
      <c r="C928" s="1" t="s">
        <v>1975</v>
      </c>
      <c r="D928" s="346" t="s">
        <v>1973</v>
      </c>
      <c r="E928" s="348"/>
      <c r="F928" s="19"/>
      <c r="G928" s="15"/>
      <c r="H928" s="15"/>
      <c r="I928" s="36"/>
      <c r="J928" s="15"/>
      <c r="K928" s="15"/>
      <c r="L928" s="36"/>
      <c r="M928" s="15"/>
      <c r="N928" s="36"/>
      <c r="O928" s="15"/>
      <c r="P928" s="15"/>
      <c r="Q928" s="12"/>
    </row>
    <row r="929" spans="1:31" ht="23.25" customHeight="1">
      <c r="A929" s="13" t="s">
        <v>838</v>
      </c>
      <c r="B929" s="13" t="s">
        <v>1520</v>
      </c>
      <c r="C929" s="1" t="s">
        <v>530</v>
      </c>
      <c r="D929" s="12" t="s">
        <v>536</v>
      </c>
      <c r="E929" s="12" t="s">
        <v>537</v>
      </c>
      <c r="F929" s="19" t="s">
        <v>258</v>
      </c>
      <c r="G929" s="15">
        <v>1</v>
      </c>
      <c r="H929" s="15"/>
      <c r="I929" s="36" t="str">
        <f>IF(G929*H929&lt;&gt;0, TRUNC(G929*H929, 1), "")</f>
        <v/>
      </c>
      <c r="J929" s="15">
        <v>1</v>
      </c>
      <c r="K929" s="15">
        <f>합산자재!I149</f>
        <v>0</v>
      </c>
      <c r="L929" s="36" t="str">
        <f>IF(G929*K929&lt;&gt;0, TRUNC(G929*K929, 1), "")</f>
        <v/>
      </c>
      <c r="M929" s="15">
        <f>합산자재!J149</f>
        <v>0</v>
      </c>
      <c r="N929" s="36" t="str">
        <f>IF(G929*M929&lt;&gt;0, TRUNC(G929*M929, 1), "")</f>
        <v/>
      </c>
      <c r="O929" s="15" t="str">
        <f>IF((H929+K929+M929)=0, "", (H929+K929+M929))</f>
        <v/>
      </c>
      <c r="P929" s="15" t="str">
        <f>IF(SUM(I929,L929,N929)&lt;&gt;0,SUM(I929,L929,N929),"")</f>
        <v/>
      </c>
      <c r="Q929" s="12" t="s">
        <v>1620</v>
      </c>
      <c r="AB929" s="2">
        <f>합산자재!H149*J929</f>
        <v>173000</v>
      </c>
    </row>
    <row r="930" spans="1:31" ht="23.25" customHeight="1">
      <c r="A930" s="13" t="s">
        <v>905</v>
      </c>
      <c r="B930" s="13" t="s">
        <v>1520</v>
      </c>
      <c r="C930" s="1" t="s">
        <v>670</v>
      </c>
      <c r="D930" s="12" t="s">
        <v>671</v>
      </c>
      <c r="E930" s="12" t="s">
        <v>672</v>
      </c>
      <c r="F930" s="19" t="s">
        <v>610</v>
      </c>
      <c r="G930" s="15">
        <f>일위노임!G444</f>
        <v>0.26300000000000001</v>
      </c>
      <c r="H930" s="15">
        <f>합산자재!H210</f>
        <v>0</v>
      </c>
      <c r="I930" s="36" t="str">
        <f>IF(G930*H930&lt;&gt;0, TRUNC(G930*H930, 1), "")</f>
        <v/>
      </c>
      <c r="J930" s="15">
        <v>0.26300000000000001</v>
      </c>
      <c r="K930" s="15">
        <f>합산자재!I210</f>
        <v>273676</v>
      </c>
      <c r="L930" s="36">
        <f>IF(G930*K930&lt;&gt;0, TRUNC(G930*K930, 1), "")</f>
        <v>71976.7</v>
      </c>
      <c r="M930" s="15">
        <f>합산자재!J210</f>
        <v>0</v>
      </c>
      <c r="N930" s="36" t="str">
        <f>IF(G930*M930&lt;&gt;0, TRUNC(G930*M930, 1), "")</f>
        <v/>
      </c>
      <c r="O930" s="15">
        <f>IF((H930+K930+M930)=0, "", (H930+K930+M930))</f>
        <v>273676</v>
      </c>
      <c r="P930" s="15">
        <f>IF(SUM(I930,L930,N930)&lt;&gt;0,SUM(I930,L930,N930),"")</f>
        <v>71976.7</v>
      </c>
      <c r="Q930" s="12"/>
      <c r="AE930" s="2">
        <f>L930</f>
        <v>71976.7</v>
      </c>
    </row>
    <row r="931" spans="1:31" ht="23.25" customHeight="1">
      <c r="A931" s="13" t="s">
        <v>1601</v>
      </c>
      <c r="B931" s="13" t="s">
        <v>1520</v>
      </c>
      <c r="C931" s="1" t="s">
        <v>1602</v>
      </c>
      <c r="D931" s="12" t="s">
        <v>1603</v>
      </c>
      <c r="E931" s="12" t="s">
        <v>1604</v>
      </c>
      <c r="F931" s="19" t="s">
        <v>567</v>
      </c>
      <c r="G931" s="15">
        <v>1</v>
      </c>
      <c r="H931" s="15">
        <f>IF(TRUNC((AD932+AC932)/$AE$3,1)*$AE$3-AD932 &lt;0, AC932, TRUNC((AD932+AC932)/$AE$3,1)*$AE$3-AD932)</f>
        <v>2159.1999999999971</v>
      </c>
      <c r="I931" s="36">
        <f>H931</f>
        <v>2159.1999999999971</v>
      </c>
      <c r="J931" s="15">
        <v>1</v>
      </c>
      <c r="K931" s="15"/>
      <c r="L931" s="36" t="str">
        <f>IF(G931*K931&lt;&gt;0, TRUNC(G931*K931, 1), "")</f>
        <v/>
      </c>
      <c r="M931" s="15"/>
      <c r="N931" s="36" t="str">
        <f>IF(G931*M931&lt;&gt;0, TRUNC(G931*M931, 1), "")</f>
        <v/>
      </c>
      <c r="O931" s="15">
        <f>IF((H931+K931+M931)=0, "", (H931+K931+M931))</f>
        <v>2159.1999999999971</v>
      </c>
      <c r="P931" s="15">
        <f>IF(SUM(I931,L931,N931)&lt;&gt;0,SUM(I931,L931,N931),"")</f>
        <v>2159.1999999999971</v>
      </c>
      <c r="Q931" s="12"/>
    </row>
    <row r="932" spans="1:31" ht="23.25" customHeight="1">
      <c r="B932" s="13" t="s">
        <v>1597</v>
      </c>
      <c r="D932" s="12" t="s">
        <v>1598</v>
      </c>
      <c r="E932" s="12"/>
      <c r="F932" s="19"/>
      <c r="G932" s="15"/>
      <c r="H932" s="15"/>
      <c r="I932" s="36">
        <f>TRUNC(SUM(I928:I931))</f>
        <v>2159</v>
      </c>
      <c r="J932" s="15"/>
      <c r="K932" s="15"/>
      <c r="L932" s="36">
        <f>TRUNC(SUM(L928:L931))</f>
        <v>71976</v>
      </c>
      <c r="M932" s="15"/>
      <c r="N932" s="36">
        <f>TRUNC(SUM(N928:N931))</f>
        <v>0</v>
      </c>
      <c r="O932" s="15" t="str">
        <f>IF((H932+K932+M932)=0, "", (H932+K932+M932))</f>
        <v/>
      </c>
      <c r="P932" s="15">
        <f>IF(SUM(I932,L932,N932)&lt;&gt;0,SUM(I932,L932,N932),"")</f>
        <v>74135</v>
      </c>
      <c r="Q932" s="12"/>
      <c r="AC932" s="2">
        <f>TRUNC(AE932*옵션!$B$36/100,1)</f>
        <v>2159.1999999999998</v>
      </c>
      <c r="AD932" s="2">
        <f>TRUNC(SUM(L928:L930))</f>
        <v>71976</v>
      </c>
      <c r="AE932" s="2">
        <f>TRUNC(SUM(AE928:AE931))</f>
        <v>71976</v>
      </c>
    </row>
    <row r="933" spans="1:31" ht="23.25" customHeight="1">
      <c r="D933" s="12"/>
      <c r="E933" s="12"/>
      <c r="F933" s="19"/>
      <c r="G933" s="15"/>
      <c r="H933" s="15"/>
      <c r="I933" s="36"/>
      <c r="J933" s="15"/>
      <c r="K933" s="15"/>
      <c r="L933" s="36"/>
      <c r="M933" s="15"/>
      <c r="N933" s="36"/>
      <c r="O933" s="15"/>
      <c r="P933" s="15"/>
      <c r="Q933" s="12"/>
    </row>
    <row r="934" spans="1:31" ht="23.25" customHeight="1">
      <c r="A934" s="13" t="s">
        <v>1977</v>
      </c>
      <c r="B934" s="13" t="s">
        <v>1623</v>
      </c>
      <c r="C934" s="1" t="s">
        <v>1978</v>
      </c>
      <c r="D934" s="346" t="s">
        <v>1976</v>
      </c>
      <c r="E934" s="348"/>
      <c r="F934" s="19"/>
      <c r="G934" s="15"/>
      <c r="H934" s="15"/>
      <c r="I934" s="36"/>
      <c r="J934" s="15"/>
      <c r="K934" s="15"/>
      <c r="L934" s="36"/>
      <c r="M934" s="15"/>
      <c r="N934" s="36"/>
      <c r="O934" s="15"/>
      <c r="P934" s="15"/>
      <c r="Q934" s="12"/>
    </row>
    <row r="935" spans="1:31" ht="23.25" customHeight="1">
      <c r="A935" s="13" t="s">
        <v>840</v>
      </c>
      <c r="B935" s="13" t="s">
        <v>1523</v>
      </c>
      <c r="C935" s="1" t="s">
        <v>530</v>
      </c>
      <c r="D935" s="12" t="s">
        <v>538</v>
      </c>
      <c r="E935" s="12" t="s">
        <v>539</v>
      </c>
      <c r="F935" s="19" t="s">
        <v>258</v>
      </c>
      <c r="G935" s="15">
        <v>1</v>
      </c>
      <c r="H935" s="15"/>
      <c r="I935" s="36" t="str">
        <f>IF(G935*H935&lt;&gt;0, TRUNC(G935*H935, 1), "")</f>
        <v/>
      </c>
      <c r="J935" s="15">
        <v>1</v>
      </c>
      <c r="K935" s="15">
        <f>합산자재!I150</f>
        <v>0</v>
      </c>
      <c r="L935" s="36" t="str">
        <f>IF(G935*K935&lt;&gt;0, TRUNC(G935*K935, 1), "")</f>
        <v/>
      </c>
      <c r="M935" s="15">
        <f>합산자재!J150</f>
        <v>0</v>
      </c>
      <c r="N935" s="36" t="str">
        <f>IF(G935*M935&lt;&gt;0, TRUNC(G935*M935, 1), "")</f>
        <v/>
      </c>
      <c r="O935" s="15" t="str">
        <f>IF((H935+K935+M935)=0, "", (H935+K935+M935))</f>
        <v/>
      </c>
      <c r="P935" s="15" t="str">
        <f>IF(SUM(I935,L935,N935)&lt;&gt;0,SUM(I935,L935,N935),"")</f>
        <v/>
      </c>
      <c r="Q935" s="12" t="s">
        <v>1620</v>
      </c>
      <c r="AB935" s="2">
        <f>합산자재!H150*J935</f>
        <v>35000</v>
      </c>
    </row>
    <row r="936" spans="1:31" ht="23.25" customHeight="1">
      <c r="A936" s="13" t="s">
        <v>905</v>
      </c>
      <c r="B936" s="13" t="s">
        <v>1523</v>
      </c>
      <c r="C936" s="1" t="s">
        <v>670</v>
      </c>
      <c r="D936" s="12" t="s">
        <v>671</v>
      </c>
      <c r="E936" s="12" t="s">
        <v>672</v>
      </c>
      <c r="F936" s="19" t="s">
        <v>610</v>
      </c>
      <c r="G936" s="15">
        <f>일위노임!G447</f>
        <v>0.155</v>
      </c>
      <c r="H936" s="15">
        <f>합산자재!H210</f>
        <v>0</v>
      </c>
      <c r="I936" s="36" t="str">
        <f>IF(G936*H936&lt;&gt;0, TRUNC(G936*H936, 1), "")</f>
        <v/>
      </c>
      <c r="J936" s="15">
        <v>0.155</v>
      </c>
      <c r="K936" s="15">
        <f>합산자재!I210</f>
        <v>273676</v>
      </c>
      <c r="L936" s="36">
        <f>IF(G936*K936&lt;&gt;0, TRUNC(G936*K936, 1), "")</f>
        <v>42419.7</v>
      </c>
      <c r="M936" s="15">
        <f>합산자재!J210</f>
        <v>0</v>
      </c>
      <c r="N936" s="36" t="str">
        <f>IF(G936*M936&lt;&gt;0, TRUNC(G936*M936, 1), "")</f>
        <v/>
      </c>
      <c r="O936" s="15">
        <f>IF((H936+K936+M936)=0, "", (H936+K936+M936))</f>
        <v>273676</v>
      </c>
      <c r="P936" s="15">
        <f>IF(SUM(I936,L936,N936)&lt;&gt;0,SUM(I936,L936,N936),"")</f>
        <v>42419.7</v>
      </c>
      <c r="Q936" s="12"/>
      <c r="AE936" s="2">
        <f>L936</f>
        <v>42419.7</v>
      </c>
    </row>
    <row r="937" spans="1:31" ht="23.25" customHeight="1">
      <c r="A937" s="13" t="s">
        <v>1601</v>
      </c>
      <c r="B937" s="13" t="s">
        <v>1523</v>
      </c>
      <c r="C937" s="1" t="s">
        <v>1602</v>
      </c>
      <c r="D937" s="12" t="s">
        <v>1603</v>
      </c>
      <c r="E937" s="12" t="s">
        <v>1604</v>
      </c>
      <c r="F937" s="19" t="s">
        <v>567</v>
      </c>
      <c r="G937" s="15">
        <v>1</v>
      </c>
      <c r="H937" s="15">
        <f>IF(TRUNC((AD938+AC938)/$AE$3,1)*$AE$3-AD938 &lt;0, AC938, TRUNC((AD938+AC938)/$AE$3,1)*$AE$3-AD938)</f>
        <v>1272.5</v>
      </c>
      <c r="I937" s="36">
        <f>H937</f>
        <v>1272.5</v>
      </c>
      <c r="J937" s="15">
        <v>1</v>
      </c>
      <c r="K937" s="15"/>
      <c r="L937" s="36" t="str">
        <f>IF(G937*K937&lt;&gt;0, TRUNC(G937*K937, 1), "")</f>
        <v/>
      </c>
      <c r="M937" s="15"/>
      <c r="N937" s="36" t="str">
        <f>IF(G937*M937&lt;&gt;0, TRUNC(G937*M937, 1), "")</f>
        <v/>
      </c>
      <c r="O937" s="15">
        <f>IF((H937+K937+M937)=0, "", (H937+K937+M937))</f>
        <v>1272.5</v>
      </c>
      <c r="P937" s="15">
        <f>IF(SUM(I937,L937,N937)&lt;&gt;0,SUM(I937,L937,N937),"")</f>
        <v>1272.5</v>
      </c>
      <c r="Q937" s="12"/>
    </row>
    <row r="938" spans="1:31" ht="23.25" customHeight="1">
      <c r="B938" s="13" t="s">
        <v>1597</v>
      </c>
      <c r="D938" s="12" t="s">
        <v>1598</v>
      </c>
      <c r="E938" s="12"/>
      <c r="F938" s="19"/>
      <c r="G938" s="15"/>
      <c r="H938" s="15"/>
      <c r="I938" s="36">
        <f>TRUNC(SUM(I934:I937))</f>
        <v>1272</v>
      </c>
      <c r="J938" s="15"/>
      <c r="K938" s="15"/>
      <c r="L938" s="36">
        <f>TRUNC(SUM(L934:L937))</f>
        <v>42419</v>
      </c>
      <c r="M938" s="15"/>
      <c r="N938" s="36">
        <f>TRUNC(SUM(N934:N937))</f>
        <v>0</v>
      </c>
      <c r="O938" s="15" t="str">
        <f>IF((H938+K938+M938)=0, "", (H938+K938+M938))</f>
        <v/>
      </c>
      <c r="P938" s="15">
        <f>IF(SUM(I938,L938,N938)&lt;&gt;0,SUM(I938,L938,N938),"")</f>
        <v>43691</v>
      </c>
      <c r="Q938" s="12"/>
      <c r="AC938" s="2">
        <f>TRUNC(AE938*옵션!$B$36/100,1)</f>
        <v>1272.5</v>
      </c>
      <c r="AD938" s="2">
        <f>TRUNC(SUM(L934:L936))</f>
        <v>42419</v>
      </c>
      <c r="AE938" s="2">
        <f>TRUNC(SUM(AE934:AE937))</f>
        <v>42419</v>
      </c>
    </row>
    <row r="939" spans="1:31" ht="23.25" customHeight="1">
      <c r="D939" s="12"/>
      <c r="E939" s="12"/>
      <c r="F939" s="19"/>
      <c r="G939" s="15"/>
      <c r="H939" s="15"/>
      <c r="I939" s="36"/>
      <c r="J939" s="15"/>
      <c r="K939" s="15"/>
      <c r="L939" s="36"/>
      <c r="M939" s="15"/>
      <c r="N939" s="36"/>
      <c r="O939" s="15"/>
      <c r="P939" s="15"/>
      <c r="Q939" s="12"/>
    </row>
    <row r="940" spans="1:31" ht="23.25" customHeight="1">
      <c r="A940" s="13" t="s">
        <v>1980</v>
      </c>
      <c r="B940" s="13" t="s">
        <v>1623</v>
      </c>
      <c r="C940" s="1" t="s">
        <v>1981</v>
      </c>
      <c r="D940" s="346" t="s">
        <v>1979</v>
      </c>
      <c r="E940" s="348"/>
      <c r="F940" s="19"/>
      <c r="G940" s="15"/>
      <c r="H940" s="15"/>
      <c r="I940" s="36"/>
      <c r="J940" s="15"/>
      <c r="K940" s="15"/>
      <c r="L940" s="36"/>
      <c r="M940" s="15"/>
      <c r="N940" s="36"/>
      <c r="O940" s="15"/>
      <c r="P940" s="15"/>
      <c r="Q940" s="12"/>
    </row>
    <row r="941" spans="1:31" ht="23.25" customHeight="1">
      <c r="A941" s="13" t="s">
        <v>841</v>
      </c>
      <c r="B941" s="13" t="s">
        <v>1526</v>
      </c>
      <c r="C941" s="1" t="s">
        <v>530</v>
      </c>
      <c r="D941" s="12" t="s">
        <v>540</v>
      </c>
      <c r="E941" s="12" t="s">
        <v>541</v>
      </c>
      <c r="F941" s="19" t="s">
        <v>258</v>
      </c>
      <c r="G941" s="15">
        <v>1</v>
      </c>
      <c r="H941" s="15"/>
      <c r="I941" s="36" t="str">
        <f>IF(G941*H941&lt;&gt;0, TRUNC(G941*H941, 1), "")</f>
        <v/>
      </c>
      <c r="J941" s="15">
        <v>1</v>
      </c>
      <c r="K941" s="15">
        <f>합산자재!I151</f>
        <v>0</v>
      </c>
      <c r="L941" s="36" t="str">
        <f>IF(G941*K941&lt;&gt;0, TRUNC(G941*K941, 1), "")</f>
        <v/>
      </c>
      <c r="M941" s="15">
        <f>합산자재!J151</f>
        <v>0</v>
      </c>
      <c r="N941" s="36" t="str">
        <f>IF(G941*M941&lt;&gt;0, TRUNC(G941*M941, 1), "")</f>
        <v/>
      </c>
      <c r="O941" s="15" t="str">
        <f>IF((H941+K941+M941)=0, "", (H941+K941+M941))</f>
        <v/>
      </c>
      <c r="P941" s="15" t="str">
        <f>IF(SUM(I941,L941,N941)&lt;&gt;0,SUM(I941,L941,N941),"")</f>
        <v/>
      </c>
      <c r="Q941" s="12" t="s">
        <v>1620</v>
      </c>
      <c r="AB941" s="2">
        <f>합산자재!H151*J941</f>
        <v>38000</v>
      </c>
    </row>
    <row r="942" spans="1:31" ht="23.25" customHeight="1">
      <c r="A942" s="13" t="s">
        <v>905</v>
      </c>
      <c r="B942" s="13" t="s">
        <v>1526</v>
      </c>
      <c r="C942" s="1" t="s">
        <v>670</v>
      </c>
      <c r="D942" s="12" t="s">
        <v>671</v>
      </c>
      <c r="E942" s="12" t="s">
        <v>672</v>
      </c>
      <c r="F942" s="19" t="s">
        <v>610</v>
      </c>
      <c r="G942" s="15">
        <f>일위노임!G450</f>
        <v>0.11700000000000001</v>
      </c>
      <c r="H942" s="15">
        <f>합산자재!H210</f>
        <v>0</v>
      </c>
      <c r="I942" s="36" t="str">
        <f>IF(G942*H942&lt;&gt;0, TRUNC(G942*H942, 1), "")</f>
        <v/>
      </c>
      <c r="J942" s="15">
        <v>0.11700000000000001</v>
      </c>
      <c r="K942" s="15">
        <f>합산자재!I210</f>
        <v>273676</v>
      </c>
      <c r="L942" s="36">
        <f>IF(G942*K942&lt;&gt;0, TRUNC(G942*K942, 1), "")</f>
        <v>32020</v>
      </c>
      <c r="M942" s="15">
        <f>합산자재!J210</f>
        <v>0</v>
      </c>
      <c r="N942" s="36" t="str">
        <f>IF(G942*M942&lt;&gt;0, TRUNC(G942*M942, 1), "")</f>
        <v/>
      </c>
      <c r="O942" s="15">
        <f>IF((H942+K942+M942)=0, "", (H942+K942+M942))</f>
        <v>273676</v>
      </c>
      <c r="P942" s="15">
        <f>IF(SUM(I942,L942,N942)&lt;&gt;0,SUM(I942,L942,N942),"")</f>
        <v>32020</v>
      </c>
      <c r="Q942" s="12"/>
      <c r="AE942" s="2">
        <f>L942</f>
        <v>32020</v>
      </c>
    </row>
    <row r="943" spans="1:31" ht="23.25" customHeight="1">
      <c r="A943" s="13" t="s">
        <v>1601</v>
      </c>
      <c r="B943" s="13" t="s">
        <v>1526</v>
      </c>
      <c r="C943" s="1" t="s">
        <v>1602</v>
      </c>
      <c r="D943" s="12" t="s">
        <v>1603</v>
      </c>
      <c r="E943" s="12" t="s">
        <v>1604</v>
      </c>
      <c r="F943" s="19" t="s">
        <v>567</v>
      </c>
      <c r="G943" s="15">
        <v>1</v>
      </c>
      <c r="H943" s="15">
        <f>IF(TRUNC((AD944+AC944)/$AE$3,1)*$AE$3-AD944 &lt;0, AC944, TRUNC((AD944+AC944)/$AE$3,1)*$AE$3-AD944)</f>
        <v>960.59999999999854</v>
      </c>
      <c r="I943" s="36">
        <f>H943</f>
        <v>960.59999999999854</v>
      </c>
      <c r="J943" s="15">
        <v>1</v>
      </c>
      <c r="K943" s="15"/>
      <c r="L943" s="36" t="str">
        <f>IF(G943*K943&lt;&gt;0, TRUNC(G943*K943, 1), "")</f>
        <v/>
      </c>
      <c r="M943" s="15"/>
      <c r="N943" s="36" t="str">
        <f>IF(G943*M943&lt;&gt;0, TRUNC(G943*M943, 1), "")</f>
        <v/>
      </c>
      <c r="O943" s="15">
        <f>IF((H943+K943+M943)=0, "", (H943+K943+M943))</f>
        <v>960.59999999999854</v>
      </c>
      <c r="P943" s="15">
        <f>IF(SUM(I943,L943,N943)&lt;&gt;0,SUM(I943,L943,N943),"")</f>
        <v>960.59999999999854</v>
      </c>
      <c r="Q943" s="12"/>
    </row>
    <row r="944" spans="1:31" ht="23.25" customHeight="1">
      <c r="B944" s="13" t="s">
        <v>1597</v>
      </c>
      <c r="D944" s="12" t="s">
        <v>1598</v>
      </c>
      <c r="E944" s="12"/>
      <c r="F944" s="19"/>
      <c r="G944" s="15"/>
      <c r="H944" s="15"/>
      <c r="I944" s="36">
        <f>TRUNC(SUM(I940:I943))</f>
        <v>960</v>
      </c>
      <c r="J944" s="15"/>
      <c r="K944" s="15"/>
      <c r="L944" s="36">
        <f>TRUNC(SUM(L940:L943))</f>
        <v>32020</v>
      </c>
      <c r="M944" s="15"/>
      <c r="N944" s="36">
        <f>TRUNC(SUM(N940:N943))</f>
        <v>0</v>
      </c>
      <c r="O944" s="15" t="str">
        <f>IF((H944+K944+M944)=0, "", (H944+K944+M944))</f>
        <v/>
      </c>
      <c r="P944" s="15">
        <f>IF(SUM(I944,L944,N944)&lt;&gt;0,SUM(I944,L944,N944),"")</f>
        <v>32980</v>
      </c>
      <c r="Q944" s="12"/>
      <c r="AC944" s="2">
        <f>TRUNC(AE944*옵션!$B$36/100,1)</f>
        <v>960.6</v>
      </c>
      <c r="AD944" s="2">
        <f>TRUNC(SUM(L940:L942))</f>
        <v>32020</v>
      </c>
      <c r="AE944" s="2">
        <f>TRUNC(SUM(AE940:AE943))</f>
        <v>32020</v>
      </c>
    </row>
    <row r="945" spans="1:31" ht="23.25" customHeight="1">
      <c r="D945" s="12"/>
      <c r="E945" s="12"/>
      <c r="F945" s="19"/>
      <c r="G945" s="15"/>
      <c r="H945" s="15"/>
      <c r="I945" s="36"/>
      <c r="J945" s="15"/>
      <c r="K945" s="15"/>
      <c r="L945" s="36"/>
      <c r="M945" s="15"/>
      <c r="N945" s="36"/>
      <c r="O945" s="15"/>
      <c r="P945" s="15"/>
      <c r="Q945" s="12"/>
    </row>
    <row r="946" spans="1:31" ht="23.25" customHeight="1">
      <c r="A946" s="13" t="s">
        <v>1983</v>
      </c>
      <c r="B946" s="13" t="s">
        <v>1623</v>
      </c>
      <c r="C946" s="1" t="s">
        <v>1984</v>
      </c>
      <c r="D946" s="346" t="s">
        <v>1982</v>
      </c>
      <c r="E946" s="348"/>
      <c r="F946" s="19"/>
      <c r="G946" s="15"/>
      <c r="H946" s="15"/>
      <c r="I946" s="36"/>
      <c r="J946" s="15"/>
      <c r="K946" s="15"/>
      <c r="L946" s="36"/>
      <c r="M946" s="15"/>
      <c r="N946" s="36"/>
      <c r="O946" s="15"/>
      <c r="P946" s="15"/>
      <c r="Q946" s="12"/>
    </row>
    <row r="947" spans="1:31" ht="23.25" customHeight="1">
      <c r="A947" s="13" t="s">
        <v>842</v>
      </c>
      <c r="B947" s="13" t="s">
        <v>1529</v>
      </c>
      <c r="C947" s="1" t="s">
        <v>530</v>
      </c>
      <c r="D947" s="12" t="s">
        <v>542</v>
      </c>
      <c r="E947" s="12" t="s">
        <v>543</v>
      </c>
      <c r="F947" s="19" t="s">
        <v>258</v>
      </c>
      <c r="G947" s="15">
        <v>1</v>
      </c>
      <c r="H947" s="15"/>
      <c r="I947" s="36" t="str">
        <f>IF(G947*H947&lt;&gt;0, TRUNC(G947*H947, 1), "")</f>
        <v/>
      </c>
      <c r="J947" s="15">
        <v>1</v>
      </c>
      <c r="K947" s="15">
        <f>합산자재!I152</f>
        <v>0</v>
      </c>
      <c r="L947" s="36" t="str">
        <f>IF(G947*K947&lt;&gt;0, TRUNC(G947*K947, 1), "")</f>
        <v/>
      </c>
      <c r="M947" s="15">
        <f>합산자재!J152</f>
        <v>0</v>
      </c>
      <c r="N947" s="36" t="str">
        <f>IF(G947*M947&lt;&gt;0, TRUNC(G947*M947, 1), "")</f>
        <v/>
      </c>
      <c r="O947" s="15" t="str">
        <f>IF((H947+K947+M947)=0, "", (H947+K947+M947))</f>
        <v/>
      </c>
      <c r="P947" s="15" t="str">
        <f>IF(SUM(I947,L947,N947)&lt;&gt;0,SUM(I947,L947,N947),"")</f>
        <v/>
      </c>
      <c r="Q947" s="12" t="s">
        <v>1620</v>
      </c>
      <c r="AB947" s="2">
        <f>합산자재!H152*J947</f>
        <v>30000</v>
      </c>
    </row>
    <row r="948" spans="1:31" ht="23.25" customHeight="1">
      <c r="A948" s="13" t="s">
        <v>905</v>
      </c>
      <c r="B948" s="13" t="s">
        <v>1529</v>
      </c>
      <c r="C948" s="1" t="s">
        <v>670</v>
      </c>
      <c r="D948" s="12" t="s">
        <v>671</v>
      </c>
      <c r="E948" s="12" t="s">
        <v>672</v>
      </c>
      <c r="F948" s="19" t="s">
        <v>610</v>
      </c>
      <c r="G948" s="15">
        <f>일위노임!G453</f>
        <v>0.11700000000000001</v>
      </c>
      <c r="H948" s="15">
        <f>합산자재!H210</f>
        <v>0</v>
      </c>
      <c r="I948" s="36" t="str">
        <f>IF(G948*H948&lt;&gt;0, TRUNC(G948*H948, 1), "")</f>
        <v/>
      </c>
      <c r="J948" s="15">
        <v>0.11700000000000001</v>
      </c>
      <c r="K948" s="15">
        <f>합산자재!I210</f>
        <v>273676</v>
      </c>
      <c r="L948" s="36">
        <f>IF(G948*K948&lt;&gt;0, TRUNC(G948*K948, 1), "")</f>
        <v>32020</v>
      </c>
      <c r="M948" s="15">
        <f>합산자재!J210</f>
        <v>0</v>
      </c>
      <c r="N948" s="36" t="str">
        <f>IF(G948*M948&lt;&gt;0, TRUNC(G948*M948, 1), "")</f>
        <v/>
      </c>
      <c r="O948" s="15">
        <f>IF((H948+K948+M948)=0, "", (H948+K948+M948))</f>
        <v>273676</v>
      </c>
      <c r="P948" s="15">
        <f>IF(SUM(I948,L948,N948)&lt;&gt;0,SUM(I948,L948,N948),"")</f>
        <v>32020</v>
      </c>
      <c r="Q948" s="12"/>
      <c r="AE948" s="2">
        <f>L948</f>
        <v>32020</v>
      </c>
    </row>
    <row r="949" spans="1:31" ht="23.25" customHeight="1">
      <c r="A949" s="13" t="s">
        <v>1601</v>
      </c>
      <c r="B949" s="13" t="s">
        <v>1529</v>
      </c>
      <c r="C949" s="1" t="s">
        <v>1602</v>
      </c>
      <c r="D949" s="12" t="s">
        <v>1603</v>
      </c>
      <c r="E949" s="12" t="s">
        <v>1604</v>
      </c>
      <c r="F949" s="19" t="s">
        <v>567</v>
      </c>
      <c r="G949" s="15">
        <v>1</v>
      </c>
      <c r="H949" s="15">
        <f>IF(TRUNC((AD950+AC950)/$AE$3,1)*$AE$3-AD950 &lt;0, AC950, TRUNC((AD950+AC950)/$AE$3,1)*$AE$3-AD950)</f>
        <v>960.59999999999854</v>
      </c>
      <c r="I949" s="36">
        <f>H949</f>
        <v>960.59999999999854</v>
      </c>
      <c r="J949" s="15">
        <v>1</v>
      </c>
      <c r="K949" s="15"/>
      <c r="L949" s="36" t="str">
        <f>IF(G949*K949&lt;&gt;0, TRUNC(G949*K949, 1), "")</f>
        <v/>
      </c>
      <c r="M949" s="15"/>
      <c r="N949" s="36" t="str">
        <f>IF(G949*M949&lt;&gt;0, TRUNC(G949*M949, 1), "")</f>
        <v/>
      </c>
      <c r="O949" s="15">
        <f>IF((H949+K949+M949)=0, "", (H949+K949+M949))</f>
        <v>960.59999999999854</v>
      </c>
      <c r="P949" s="15">
        <f>IF(SUM(I949,L949,N949)&lt;&gt;0,SUM(I949,L949,N949),"")</f>
        <v>960.59999999999854</v>
      </c>
      <c r="Q949" s="12"/>
    </row>
    <row r="950" spans="1:31" ht="23.25" customHeight="1">
      <c r="B950" s="13" t="s">
        <v>1597</v>
      </c>
      <c r="D950" s="12" t="s">
        <v>1598</v>
      </c>
      <c r="E950" s="12"/>
      <c r="F950" s="19"/>
      <c r="G950" s="15"/>
      <c r="H950" s="15"/>
      <c r="I950" s="36">
        <f>TRUNC(SUM(I946:I949))</f>
        <v>960</v>
      </c>
      <c r="J950" s="15"/>
      <c r="K950" s="15"/>
      <c r="L950" s="36">
        <f>TRUNC(SUM(L946:L949))</f>
        <v>32020</v>
      </c>
      <c r="M950" s="15"/>
      <c r="N950" s="36">
        <f>TRUNC(SUM(N946:N949))</f>
        <v>0</v>
      </c>
      <c r="O950" s="15" t="str">
        <f>IF((H950+K950+M950)=0, "", (H950+K950+M950))</f>
        <v/>
      </c>
      <c r="P950" s="15">
        <f>IF(SUM(I950,L950,N950)&lt;&gt;0,SUM(I950,L950,N950),"")</f>
        <v>32980</v>
      </c>
      <c r="Q950" s="12"/>
      <c r="AC950" s="2">
        <f>TRUNC(AE950*옵션!$B$36/100,1)</f>
        <v>960.6</v>
      </c>
      <c r="AD950" s="2">
        <f>TRUNC(SUM(L946:L948))</f>
        <v>32020</v>
      </c>
      <c r="AE950" s="2">
        <f>TRUNC(SUM(AE946:AE949))</f>
        <v>32020</v>
      </c>
    </row>
    <row r="951" spans="1:31" ht="23.25" customHeight="1">
      <c r="D951" s="12"/>
      <c r="E951" s="12"/>
      <c r="F951" s="19"/>
      <c r="G951" s="15"/>
      <c r="H951" s="15"/>
      <c r="I951" s="36"/>
      <c r="J951" s="15"/>
      <c r="K951" s="15"/>
      <c r="L951" s="36"/>
      <c r="M951" s="15"/>
      <c r="N951" s="36"/>
      <c r="O951" s="15"/>
      <c r="P951" s="15"/>
      <c r="Q951" s="12"/>
    </row>
    <row r="952" spans="1:31" ht="23.25" customHeight="1">
      <c r="A952" s="13" t="s">
        <v>1986</v>
      </c>
      <c r="B952" s="13" t="s">
        <v>1623</v>
      </c>
      <c r="C952" s="1" t="s">
        <v>1987</v>
      </c>
      <c r="D952" s="346" t="s">
        <v>1985</v>
      </c>
      <c r="E952" s="348"/>
      <c r="F952" s="19"/>
      <c r="G952" s="15"/>
      <c r="H952" s="15"/>
      <c r="I952" s="36"/>
      <c r="J952" s="15"/>
      <c r="K952" s="15"/>
      <c r="L952" s="36"/>
      <c r="M952" s="15"/>
      <c r="N952" s="36"/>
      <c r="O952" s="15"/>
      <c r="P952" s="15"/>
      <c r="Q952" s="12"/>
    </row>
    <row r="953" spans="1:31" ht="23.25" customHeight="1">
      <c r="A953" s="13" t="s">
        <v>843</v>
      </c>
      <c r="B953" s="13" t="s">
        <v>1532</v>
      </c>
      <c r="C953" s="1" t="s">
        <v>530</v>
      </c>
      <c r="D953" s="12" t="s">
        <v>544</v>
      </c>
      <c r="E953" s="12" t="s">
        <v>545</v>
      </c>
      <c r="F953" s="19" t="s">
        <v>258</v>
      </c>
      <c r="G953" s="15">
        <v>1</v>
      </c>
      <c r="H953" s="15"/>
      <c r="I953" s="36" t="str">
        <f>IF(G953*H953&lt;&gt;0, TRUNC(G953*H953, 1), "")</f>
        <v/>
      </c>
      <c r="J953" s="15">
        <v>1</v>
      </c>
      <c r="K953" s="15">
        <f>합산자재!I153</f>
        <v>0</v>
      </c>
      <c r="L953" s="36" t="str">
        <f>IF(G953*K953&lt;&gt;0, TRUNC(G953*K953, 1), "")</f>
        <v/>
      </c>
      <c r="M953" s="15">
        <f>합산자재!J153</f>
        <v>0</v>
      </c>
      <c r="N953" s="36" t="str">
        <f>IF(G953*M953&lt;&gt;0, TRUNC(G953*M953, 1), "")</f>
        <v/>
      </c>
      <c r="O953" s="15" t="str">
        <f>IF((H953+K953+M953)=0, "", (H953+K953+M953))</f>
        <v/>
      </c>
      <c r="P953" s="15" t="str">
        <f>IF(SUM(I953,L953,N953)&lt;&gt;0,SUM(I953,L953,N953),"")</f>
        <v/>
      </c>
      <c r="Q953" s="12" t="s">
        <v>1620</v>
      </c>
      <c r="AB953" s="2">
        <f>합산자재!H153*J953</f>
        <v>55000</v>
      </c>
    </row>
    <row r="954" spans="1:31" ht="23.25" customHeight="1">
      <c r="A954" s="13" t="s">
        <v>905</v>
      </c>
      <c r="B954" s="13" t="s">
        <v>1532</v>
      </c>
      <c r="C954" s="1" t="s">
        <v>670</v>
      </c>
      <c r="D954" s="12" t="s">
        <v>671</v>
      </c>
      <c r="E954" s="12" t="s">
        <v>672</v>
      </c>
      <c r="F954" s="19" t="s">
        <v>610</v>
      </c>
      <c r="G954" s="15">
        <f>일위노임!G456</f>
        <v>0.11700000000000001</v>
      </c>
      <c r="H954" s="15">
        <f>합산자재!H210</f>
        <v>0</v>
      </c>
      <c r="I954" s="36" t="str">
        <f>IF(G954*H954&lt;&gt;0, TRUNC(G954*H954, 1), "")</f>
        <v/>
      </c>
      <c r="J954" s="15">
        <v>0.11700000000000001</v>
      </c>
      <c r="K954" s="15">
        <f>합산자재!I210</f>
        <v>273676</v>
      </c>
      <c r="L954" s="36">
        <f>IF(G954*K954&lt;&gt;0, TRUNC(G954*K954, 1), "")</f>
        <v>32020</v>
      </c>
      <c r="M954" s="15">
        <f>합산자재!J210</f>
        <v>0</v>
      </c>
      <c r="N954" s="36" t="str">
        <f>IF(G954*M954&lt;&gt;0, TRUNC(G954*M954, 1), "")</f>
        <v/>
      </c>
      <c r="O954" s="15">
        <f>IF((H954+K954+M954)=0, "", (H954+K954+M954))</f>
        <v>273676</v>
      </c>
      <c r="P954" s="15">
        <f>IF(SUM(I954,L954,N954)&lt;&gt;0,SUM(I954,L954,N954),"")</f>
        <v>32020</v>
      </c>
      <c r="Q954" s="12"/>
      <c r="AE954" s="2">
        <f>L954</f>
        <v>32020</v>
      </c>
    </row>
    <row r="955" spans="1:31" ht="23.25" customHeight="1">
      <c r="A955" s="13" t="s">
        <v>1601</v>
      </c>
      <c r="B955" s="13" t="s">
        <v>1532</v>
      </c>
      <c r="C955" s="1" t="s">
        <v>1602</v>
      </c>
      <c r="D955" s="12" t="s">
        <v>1603</v>
      </c>
      <c r="E955" s="12" t="s">
        <v>1604</v>
      </c>
      <c r="F955" s="19" t="s">
        <v>567</v>
      </c>
      <c r="G955" s="15">
        <v>1</v>
      </c>
      <c r="H955" s="15">
        <f>IF(TRUNC((AD956+AC956)/$AE$3,1)*$AE$3-AD956 &lt;0, AC956, TRUNC((AD956+AC956)/$AE$3,1)*$AE$3-AD956)</f>
        <v>960.59999999999854</v>
      </c>
      <c r="I955" s="36">
        <f>H955</f>
        <v>960.59999999999854</v>
      </c>
      <c r="J955" s="15">
        <v>1</v>
      </c>
      <c r="K955" s="15"/>
      <c r="L955" s="36" t="str">
        <f>IF(G955*K955&lt;&gt;0, TRUNC(G955*K955, 1), "")</f>
        <v/>
      </c>
      <c r="M955" s="15"/>
      <c r="N955" s="36" t="str">
        <f>IF(G955*M955&lt;&gt;0, TRUNC(G955*M955, 1), "")</f>
        <v/>
      </c>
      <c r="O955" s="15">
        <f>IF((H955+K955+M955)=0, "", (H955+K955+M955))</f>
        <v>960.59999999999854</v>
      </c>
      <c r="P955" s="15">
        <f>IF(SUM(I955,L955,N955)&lt;&gt;0,SUM(I955,L955,N955),"")</f>
        <v>960.59999999999854</v>
      </c>
      <c r="Q955" s="12"/>
    </row>
    <row r="956" spans="1:31" ht="23.25" customHeight="1">
      <c r="B956" s="13" t="s">
        <v>1597</v>
      </c>
      <c r="D956" s="12" t="s">
        <v>1598</v>
      </c>
      <c r="E956" s="12"/>
      <c r="F956" s="19"/>
      <c r="G956" s="15"/>
      <c r="H956" s="15"/>
      <c r="I956" s="36">
        <f>TRUNC(SUM(I952:I955))</f>
        <v>960</v>
      </c>
      <c r="J956" s="15"/>
      <c r="K956" s="15"/>
      <c r="L956" s="36">
        <f>TRUNC(SUM(L952:L955))</f>
        <v>32020</v>
      </c>
      <c r="M956" s="15"/>
      <c r="N956" s="36">
        <f>TRUNC(SUM(N952:N955))</f>
        <v>0</v>
      </c>
      <c r="O956" s="15" t="str">
        <f>IF((H956+K956+M956)=0, "", (H956+K956+M956))</f>
        <v/>
      </c>
      <c r="P956" s="15">
        <f>IF(SUM(I956,L956,N956)&lt;&gt;0,SUM(I956,L956,N956),"")</f>
        <v>32980</v>
      </c>
      <c r="Q956" s="12"/>
      <c r="AC956" s="2">
        <f>TRUNC(AE956*옵션!$B$36/100,1)</f>
        <v>960.6</v>
      </c>
      <c r="AD956" s="2">
        <f>TRUNC(SUM(L952:L954))</f>
        <v>32020</v>
      </c>
      <c r="AE956" s="2">
        <f>TRUNC(SUM(AE952:AE955))</f>
        <v>32020</v>
      </c>
    </row>
    <row r="957" spans="1:31" ht="23.25" customHeight="1">
      <c r="D957" s="12"/>
      <c r="E957" s="12"/>
      <c r="F957" s="19"/>
      <c r="G957" s="15"/>
      <c r="H957" s="15"/>
      <c r="I957" s="36"/>
      <c r="J957" s="15"/>
      <c r="K957" s="15"/>
      <c r="L957" s="36"/>
      <c r="M957" s="15"/>
      <c r="N957" s="36"/>
      <c r="O957" s="15"/>
      <c r="P957" s="15"/>
      <c r="Q957" s="12"/>
    </row>
    <row r="958" spans="1:31" ht="23.25" customHeight="1">
      <c r="A958" s="13" t="s">
        <v>1989</v>
      </c>
      <c r="B958" s="13" t="s">
        <v>1623</v>
      </c>
      <c r="C958" s="1" t="s">
        <v>1990</v>
      </c>
      <c r="D958" s="346" t="s">
        <v>1988</v>
      </c>
      <c r="E958" s="348"/>
      <c r="F958" s="19"/>
      <c r="G958" s="15"/>
      <c r="H958" s="15"/>
      <c r="I958" s="36"/>
      <c r="J958" s="15"/>
      <c r="K958" s="15"/>
      <c r="L958" s="36"/>
      <c r="M958" s="15"/>
      <c r="N958" s="36"/>
      <c r="O958" s="15"/>
      <c r="P958" s="15"/>
      <c r="Q958" s="12"/>
    </row>
    <row r="959" spans="1:31" ht="23.25" customHeight="1">
      <c r="A959" s="13" t="s">
        <v>862</v>
      </c>
      <c r="B959" s="13" t="s">
        <v>1535</v>
      </c>
      <c r="C959" s="1" t="s">
        <v>530</v>
      </c>
      <c r="D959" s="12" t="s">
        <v>574</v>
      </c>
      <c r="E959" s="12" t="s">
        <v>575</v>
      </c>
      <c r="F959" s="19" t="s">
        <v>258</v>
      </c>
      <c r="G959" s="15">
        <v>1</v>
      </c>
      <c r="H959" s="15"/>
      <c r="I959" s="36" t="str">
        <f>IF(G959*H959&lt;&gt;0, TRUNC(G959*H959, 1), "")</f>
        <v/>
      </c>
      <c r="J959" s="15">
        <v>1</v>
      </c>
      <c r="K959" s="15">
        <f>합산자재!I172</f>
        <v>0</v>
      </c>
      <c r="L959" s="36" t="str">
        <f>IF(G959*K959&lt;&gt;0, TRUNC(G959*K959, 1), "")</f>
        <v/>
      </c>
      <c r="M959" s="15">
        <f>합산자재!J172</f>
        <v>0</v>
      </c>
      <c r="N959" s="36" t="str">
        <f>IF(G959*M959&lt;&gt;0, TRUNC(G959*M959, 1), "")</f>
        <v/>
      </c>
      <c r="O959" s="15" t="str">
        <f>IF((H959+K959+M959)=0, "", (H959+K959+M959))</f>
        <v/>
      </c>
      <c r="P959" s="15" t="str">
        <f>IF(SUM(I959,L959,N959)&lt;&gt;0,SUM(I959,L959,N959),"")</f>
        <v/>
      </c>
      <c r="Q959" s="12" t="s">
        <v>1620</v>
      </c>
      <c r="AB959" s="2">
        <f>합산자재!H172*J959</f>
        <v>88000</v>
      </c>
    </row>
    <row r="960" spans="1:31" ht="23.25" customHeight="1">
      <c r="A960" s="13" t="s">
        <v>905</v>
      </c>
      <c r="B960" s="13" t="s">
        <v>1535</v>
      </c>
      <c r="C960" s="1" t="s">
        <v>670</v>
      </c>
      <c r="D960" s="12" t="s">
        <v>671</v>
      </c>
      <c r="E960" s="12" t="s">
        <v>672</v>
      </c>
      <c r="F960" s="19" t="s">
        <v>610</v>
      </c>
      <c r="G960" s="15">
        <f>일위노임!G459</f>
        <v>0.221</v>
      </c>
      <c r="H960" s="15">
        <f>합산자재!H210</f>
        <v>0</v>
      </c>
      <c r="I960" s="36" t="str">
        <f>IF(G960*H960&lt;&gt;0, TRUNC(G960*H960, 1), "")</f>
        <v/>
      </c>
      <c r="J960" s="15">
        <v>0.221</v>
      </c>
      <c r="K960" s="15">
        <f>합산자재!I210</f>
        <v>273676</v>
      </c>
      <c r="L960" s="36">
        <f>IF(G960*K960&lt;&gt;0, TRUNC(G960*K960, 1), "")</f>
        <v>60482.3</v>
      </c>
      <c r="M960" s="15">
        <f>합산자재!J210</f>
        <v>0</v>
      </c>
      <c r="N960" s="36" t="str">
        <f>IF(G960*M960&lt;&gt;0, TRUNC(G960*M960, 1), "")</f>
        <v/>
      </c>
      <c r="O960" s="15">
        <f>IF((H960+K960+M960)=0, "", (H960+K960+M960))</f>
        <v>273676</v>
      </c>
      <c r="P960" s="15">
        <f>IF(SUM(I960,L960,N960)&lt;&gt;0,SUM(I960,L960,N960),"")</f>
        <v>60482.3</v>
      </c>
      <c r="Q960" s="12"/>
      <c r="AE960" s="2">
        <f>L960</f>
        <v>60482.3</v>
      </c>
    </row>
    <row r="961" spans="1:31" ht="23.25" customHeight="1">
      <c r="A961" s="13" t="s">
        <v>1601</v>
      </c>
      <c r="B961" s="13" t="s">
        <v>1535</v>
      </c>
      <c r="C961" s="1" t="s">
        <v>1602</v>
      </c>
      <c r="D961" s="12" t="s">
        <v>1603</v>
      </c>
      <c r="E961" s="12" t="s">
        <v>1604</v>
      </c>
      <c r="F961" s="19" t="s">
        <v>567</v>
      </c>
      <c r="G961" s="15">
        <v>1</v>
      </c>
      <c r="H961" s="15">
        <f>IF(TRUNC((AD962+AC962)/$AE$3,1)*$AE$3-AD962 &lt;0, AC962, TRUNC((AD962+AC962)/$AE$3,1)*$AE$3-AD962)</f>
        <v>1814.4000000000015</v>
      </c>
      <c r="I961" s="36">
        <f>H961</f>
        <v>1814.4000000000015</v>
      </c>
      <c r="J961" s="15">
        <v>1</v>
      </c>
      <c r="K961" s="15"/>
      <c r="L961" s="36" t="str">
        <f>IF(G961*K961&lt;&gt;0, TRUNC(G961*K961, 1), "")</f>
        <v/>
      </c>
      <c r="M961" s="15"/>
      <c r="N961" s="36" t="str">
        <f>IF(G961*M961&lt;&gt;0, TRUNC(G961*M961, 1), "")</f>
        <v/>
      </c>
      <c r="O961" s="15">
        <f>IF((H961+K961+M961)=0, "", (H961+K961+M961))</f>
        <v>1814.4000000000015</v>
      </c>
      <c r="P961" s="15">
        <f>IF(SUM(I961,L961,N961)&lt;&gt;0,SUM(I961,L961,N961),"")</f>
        <v>1814.4000000000015</v>
      </c>
      <c r="Q961" s="12"/>
    </row>
    <row r="962" spans="1:31" ht="23.25" customHeight="1">
      <c r="B962" s="13" t="s">
        <v>1597</v>
      </c>
      <c r="D962" s="12" t="s">
        <v>1598</v>
      </c>
      <c r="E962" s="12"/>
      <c r="F962" s="19"/>
      <c r="G962" s="15"/>
      <c r="H962" s="15"/>
      <c r="I962" s="36">
        <f>TRUNC(SUM(I958:I961))</f>
        <v>1814</v>
      </c>
      <c r="J962" s="15"/>
      <c r="K962" s="15"/>
      <c r="L962" s="36">
        <f>TRUNC(SUM(L958:L961))</f>
        <v>60482</v>
      </c>
      <c r="M962" s="15"/>
      <c r="N962" s="36">
        <f>TRUNC(SUM(N958:N961))</f>
        <v>0</v>
      </c>
      <c r="O962" s="15" t="str">
        <f>IF((H962+K962+M962)=0, "", (H962+K962+M962))</f>
        <v/>
      </c>
      <c r="P962" s="15">
        <f>IF(SUM(I962,L962,N962)&lt;&gt;0,SUM(I962,L962,N962),"")</f>
        <v>62296</v>
      </c>
      <c r="Q962" s="12"/>
      <c r="AC962" s="2">
        <f>TRUNC(AE962*옵션!$B$36/100,1)</f>
        <v>1814.4</v>
      </c>
      <c r="AD962" s="2">
        <f>TRUNC(SUM(L958:L960))</f>
        <v>60482</v>
      </c>
      <c r="AE962" s="2">
        <f>TRUNC(SUM(AE958:AE961))</f>
        <v>60482</v>
      </c>
    </row>
    <row r="963" spans="1:31" ht="23.25" customHeight="1">
      <c r="D963" s="12"/>
      <c r="E963" s="12"/>
      <c r="F963" s="19"/>
      <c r="G963" s="15"/>
      <c r="H963" s="15"/>
      <c r="I963" s="36"/>
      <c r="J963" s="15"/>
      <c r="K963" s="15"/>
      <c r="L963" s="36"/>
      <c r="M963" s="15"/>
      <c r="N963" s="36"/>
      <c r="O963" s="15"/>
      <c r="P963" s="15"/>
      <c r="Q963" s="12"/>
    </row>
    <row r="964" spans="1:31" ht="23.25" customHeight="1">
      <c r="A964" s="13" t="s">
        <v>1992</v>
      </c>
      <c r="B964" s="13" t="s">
        <v>1623</v>
      </c>
      <c r="C964" s="1" t="s">
        <v>1993</v>
      </c>
      <c r="D964" s="346" t="s">
        <v>1991</v>
      </c>
      <c r="E964" s="348"/>
      <c r="F964" s="19"/>
      <c r="G964" s="15"/>
      <c r="H964" s="15"/>
      <c r="I964" s="36"/>
      <c r="J964" s="15"/>
      <c r="K964" s="15"/>
      <c r="L964" s="36"/>
      <c r="M964" s="15"/>
      <c r="N964" s="36"/>
      <c r="O964" s="15"/>
      <c r="P964" s="15"/>
      <c r="Q964" s="12"/>
    </row>
    <row r="965" spans="1:31" ht="23.25" customHeight="1">
      <c r="A965" s="13" t="s">
        <v>844</v>
      </c>
      <c r="B965" s="13" t="s">
        <v>1538</v>
      </c>
      <c r="C965" s="1" t="s">
        <v>530</v>
      </c>
      <c r="D965" s="12" t="s">
        <v>546</v>
      </c>
      <c r="E965" s="12" t="s">
        <v>547</v>
      </c>
      <c r="F965" s="19" t="s">
        <v>258</v>
      </c>
      <c r="G965" s="15">
        <v>1</v>
      </c>
      <c r="H965" s="15"/>
      <c r="I965" s="36" t="str">
        <f>IF(G965*H965&lt;&gt;0, TRUNC(G965*H965, 1), "")</f>
        <v/>
      </c>
      <c r="J965" s="15">
        <v>1</v>
      </c>
      <c r="K965" s="15">
        <f>합산자재!I154</f>
        <v>0</v>
      </c>
      <c r="L965" s="36" t="str">
        <f>IF(G965*K965&lt;&gt;0, TRUNC(G965*K965, 1), "")</f>
        <v/>
      </c>
      <c r="M965" s="15">
        <f>합산자재!J154</f>
        <v>0</v>
      </c>
      <c r="N965" s="36" t="str">
        <f>IF(G965*M965&lt;&gt;0, TRUNC(G965*M965, 1), "")</f>
        <v/>
      </c>
      <c r="O965" s="15" t="str">
        <f>IF((H965+K965+M965)=0, "", (H965+K965+M965))</f>
        <v/>
      </c>
      <c r="P965" s="15" t="str">
        <f>IF(SUM(I965,L965,N965)&lt;&gt;0,SUM(I965,L965,N965),"")</f>
        <v/>
      </c>
      <c r="Q965" s="12" t="s">
        <v>1620</v>
      </c>
      <c r="AB965" s="2">
        <f>합산자재!H154*J965</f>
        <v>264000</v>
      </c>
    </row>
    <row r="966" spans="1:31" ht="23.25" customHeight="1">
      <c r="A966" s="13" t="s">
        <v>905</v>
      </c>
      <c r="B966" s="13" t="s">
        <v>1538</v>
      </c>
      <c r="C966" s="1" t="s">
        <v>670</v>
      </c>
      <c r="D966" s="12" t="s">
        <v>671</v>
      </c>
      <c r="E966" s="12" t="s">
        <v>672</v>
      </c>
      <c r="F966" s="19" t="s">
        <v>610</v>
      </c>
      <c r="G966" s="15">
        <f>일위노임!G462</f>
        <v>0.183</v>
      </c>
      <c r="H966" s="15">
        <f>합산자재!H210</f>
        <v>0</v>
      </c>
      <c r="I966" s="36" t="str">
        <f>IF(G966*H966&lt;&gt;0, TRUNC(G966*H966, 1), "")</f>
        <v/>
      </c>
      <c r="J966" s="15">
        <v>0.183</v>
      </c>
      <c r="K966" s="15">
        <f>합산자재!I210</f>
        <v>273676</v>
      </c>
      <c r="L966" s="36">
        <f>IF(G966*K966&lt;&gt;0, TRUNC(G966*K966, 1), "")</f>
        <v>50082.7</v>
      </c>
      <c r="M966" s="15">
        <f>합산자재!J210</f>
        <v>0</v>
      </c>
      <c r="N966" s="36" t="str">
        <f>IF(G966*M966&lt;&gt;0, TRUNC(G966*M966, 1), "")</f>
        <v/>
      </c>
      <c r="O966" s="15">
        <f>IF((H966+K966+M966)=0, "", (H966+K966+M966))</f>
        <v>273676</v>
      </c>
      <c r="P966" s="15">
        <f>IF(SUM(I966,L966,N966)&lt;&gt;0,SUM(I966,L966,N966),"")</f>
        <v>50082.7</v>
      </c>
      <c r="Q966" s="12"/>
      <c r="AE966" s="2">
        <f>L966</f>
        <v>50082.7</v>
      </c>
    </row>
    <row r="967" spans="1:31" ht="23.25" customHeight="1">
      <c r="A967" s="13" t="s">
        <v>1601</v>
      </c>
      <c r="B967" s="13" t="s">
        <v>1538</v>
      </c>
      <c r="C967" s="1" t="s">
        <v>1602</v>
      </c>
      <c r="D967" s="12" t="s">
        <v>1603</v>
      </c>
      <c r="E967" s="12" t="s">
        <v>1604</v>
      </c>
      <c r="F967" s="19" t="s">
        <v>567</v>
      </c>
      <c r="G967" s="15">
        <v>1</v>
      </c>
      <c r="H967" s="15">
        <f>IF(TRUNC((AD968+AC968)/$AE$3,1)*$AE$3-AD968 &lt;0, AC968, TRUNC((AD968+AC968)/$AE$3,1)*$AE$3-AD968)</f>
        <v>1502.4000000000015</v>
      </c>
      <c r="I967" s="36">
        <f>H967</f>
        <v>1502.4000000000015</v>
      </c>
      <c r="J967" s="15">
        <v>1</v>
      </c>
      <c r="K967" s="15"/>
      <c r="L967" s="36" t="str">
        <f>IF(G967*K967&lt;&gt;0, TRUNC(G967*K967, 1), "")</f>
        <v/>
      </c>
      <c r="M967" s="15"/>
      <c r="N967" s="36" t="str">
        <f>IF(G967*M967&lt;&gt;0, TRUNC(G967*M967, 1), "")</f>
        <v/>
      </c>
      <c r="O967" s="15">
        <f>IF((H967+K967+M967)=0, "", (H967+K967+M967))</f>
        <v>1502.4000000000015</v>
      </c>
      <c r="P967" s="15">
        <f>IF(SUM(I967,L967,N967)&lt;&gt;0,SUM(I967,L967,N967),"")</f>
        <v>1502.4000000000015</v>
      </c>
      <c r="Q967" s="12"/>
    </row>
    <row r="968" spans="1:31" ht="23.25" customHeight="1">
      <c r="B968" s="13" t="s">
        <v>1597</v>
      </c>
      <c r="D968" s="12" t="s">
        <v>1598</v>
      </c>
      <c r="E968" s="12"/>
      <c r="F968" s="19"/>
      <c r="G968" s="15"/>
      <c r="H968" s="15"/>
      <c r="I968" s="36">
        <f>TRUNC(SUM(I964:I967))</f>
        <v>1502</v>
      </c>
      <c r="J968" s="15"/>
      <c r="K968" s="15"/>
      <c r="L968" s="36">
        <f>TRUNC(SUM(L964:L967))</f>
        <v>50082</v>
      </c>
      <c r="M968" s="15"/>
      <c r="N968" s="36">
        <f>TRUNC(SUM(N964:N967))</f>
        <v>0</v>
      </c>
      <c r="O968" s="15" t="str">
        <f>IF((H968+K968+M968)=0, "", (H968+K968+M968))</f>
        <v/>
      </c>
      <c r="P968" s="15">
        <f>IF(SUM(I968,L968,N968)&lt;&gt;0,SUM(I968,L968,N968),"")</f>
        <v>51584</v>
      </c>
      <c r="Q968" s="12"/>
      <c r="AC968" s="2">
        <f>TRUNC(AE968*옵션!$B$36/100,1)</f>
        <v>1502.4</v>
      </c>
      <c r="AD968" s="2">
        <f>TRUNC(SUM(L964:L966))</f>
        <v>50082</v>
      </c>
      <c r="AE968" s="2">
        <f>TRUNC(SUM(AE964:AE967))</f>
        <v>50082</v>
      </c>
    </row>
    <row r="969" spans="1:31" ht="23.25" customHeight="1">
      <c r="D969" s="12"/>
      <c r="E969" s="12"/>
      <c r="F969" s="19"/>
      <c r="G969" s="15"/>
      <c r="H969" s="15"/>
      <c r="I969" s="36"/>
      <c r="J969" s="15"/>
      <c r="K969" s="15"/>
      <c r="L969" s="36"/>
      <c r="M969" s="15"/>
      <c r="N969" s="36"/>
      <c r="O969" s="15"/>
      <c r="P969" s="15"/>
      <c r="Q969" s="12"/>
    </row>
    <row r="970" spans="1:31" ht="23.25" customHeight="1">
      <c r="A970" s="13" t="s">
        <v>1995</v>
      </c>
      <c r="B970" s="13" t="s">
        <v>1623</v>
      </c>
      <c r="C970" s="1" t="s">
        <v>1996</v>
      </c>
      <c r="D970" s="346" t="s">
        <v>1994</v>
      </c>
      <c r="E970" s="348"/>
      <c r="F970" s="19"/>
      <c r="G970" s="15"/>
      <c r="H970" s="15"/>
      <c r="I970" s="36"/>
      <c r="J970" s="15"/>
      <c r="K970" s="15"/>
      <c r="L970" s="36"/>
      <c r="M970" s="15"/>
      <c r="N970" s="36"/>
      <c r="O970" s="15"/>
      <c r="P970" s="15"/>
      <c r="Q970" s="12"/>
    </row>
    <row r="971" spans="1:31" ht="23.25" customHeight="1">
      <c r="A971" s="13" t="s">
        <v>776</v>
      </c>
      <c r="B971" s="13" t="s">
        <v>1541</v>
      </c>
      <c r="C971" s="1" t="s">
        <v>369</v>
      </c>
      <c r="D971" s="12" t="s">
        <v>370</v>
      </c>
      <c r="E971" s="12" t="s">
        <v>371</v>
      </c>
      <c r="F971" s="19" t="s">
        <v>187</v>
      </c>
      <c r="G971" s="15">
        <v>1</v>
      </c>
      <c r="H971" s="15">
        <f>합산자재!H87</f>
        <v>8400</v>
      </c>
      <c r="I971" s="36">
        <f>IF(G971*H971&lt;&gt;0, TRUNC(G971*H971, 1), "")</f>
        <v>8400</v>
      </c>
      <c r="J971" s="15">
        <v>1</v>
      </c>
      <c r="K971" s="15">
        <f>합산자재!I87</f>
        <v>0</v>
      </c>
      <c r="L971" s="36" t="str">
        <f>IF(G971*K971&lt;&gt;0, TRUNC(G971*K971, 1), "")</f>
        <v/>
      </c>
      <c r="M971" s="15">
        <f>합산자재!J87</f>
        <v>0</v>
      </c>
      <c r="N971" s="36" t="str">
        <f>IF(G971*M971&lt;&gt;0, TRUNC(G971*M971, 1), "")</f>
        <v/>
      </c>
      <c r="O971" s="15">
        <f>IF((H971+K971+M971)=0, "", (H971+K971+M971))</f>
        <v>8400</v>
      </c>
      <c r="P971" s="15">
        <f>IF(SUM(I971,L971,N971)&lt;&gt;0,SUM(I971,L971,N971),"")</f>
        <v>8400</v>
      </c>
      <c r="Q971" s="12"/>
    </row>
    <row r="972" spans="1:31" ht="23.25" customHeight="1">
      <c r="A972" s="13" t="s">
        <v>739</v>
      </c>
      <c r="B972" s="13" t="s">
        <v>1541</v>
      </c>
      <c r="C972" s="1" t="s">
        <v>261</v>
      </c>
      <c r="D972" s="12" t="s">
        <v>262</v>
      </c>
      <c r="E972" s="12" t="s">
        <v>263</v>
      </c>
      <c r="F972" s="19" t="s">
        <v>187</v>
      </c>
      <c r="G972" s="15">
        <v>2</v>
      </c>
      <c r="H972" s="15">
        <f>합산자재!H50</f>
        <v>120</v>
      </c>
      <c r="I972" s="36">
        <f>IF(G972*H972&lt;&gt;0, TRUNC(G972*H972, 1), "")</f>
        <v>240</v>
      </c>
      <c r="J972" s="15">
        <v>2</v>
      </c>
      <c r="K972" s="15">
        <f>합산자재!I50</f>
        <v>0</v>
      </c>
      <c r="L972" s="36" t="str">
        <f>IF(G972*K972&lt;&gt;0, TRUNC(G972*K972, 1), "")</f>
        <v/>
      </c>
      <c r="M972" s="15">
        <f>합산자재!J50</f>
        <v>0</v>
      </c>
      <c r="N972" s="36" t="str">
        <f>IF(G972*M972&lt;&gt;0, TRUNC(G972*M972, 1), "")</f>
        <v/>
      </c>
      <c r="O972" s="15">
        <f>IF((H972+K972+M972)=0, "", (H972+K972+M972))</f>
        <v>120</v>
      </c>
      <c r="P972" s="15">
        <f>IF(SUM(I972,L972,N972)&lt;&gt;0,SUM(I972,L972,N972),"")</f>
        <v>240</v>
      </c>
      <c r="Q972" s="12"/>
    </row>
    <row r="973" spans="1:31" ht="23.25" customHeight="1">
      <c r="A973" s="13" t="s">
        <v>905</v>
      </c>
      <c r="B973" s="13" t="s">
        <v>1541</v>
      </c>
      <c r="C973" s="1" t="s">
        <v>670</v>
      </c>
      <c r="D973" s="12" t="s">
        <v>671</v>
      </c>
      <c r="E973" s="12" t="s">
        <v>672</v>
      </c>
      <c r="F973" s="19" t="s">
        <v>610</v>
      </c>
      <c r="G973" s="15">
        <f>일위노임!G466</f>
        <v>0.16059999999999999</v>
      </c>
      <c r="H973" s="15">
        <f>합산자재!H210</f>
        <v>0</v>
      </c>
      <c r="I973" s="36" t="str">
        <f>IF(G973*H973&lt;&gt;0, TRUNC(G973*H973, 1), "")</f>
        <v/>
      </c>
      <c r="J973" s="15">
        <v>0.16059999999999999</v>
      </c>
      <c r="K973" s="15">
        <f>합산자재!I210</f>
        <v>273676</v>
      </c>
      <c r="L973" s="36">
        <f>IF(G973*K973&lt;&gt;0, TRUNC(G973*K973, 1), "")</f>
        <v>43952.3</v>
      </c>
      <c r="M973" s="15">
        <f>합산자재!J210</f>
        <v>0</v>
      </c>
      <c r="N973" s="36" t="str">
        <f>IF(G973*M973&lt;&gt;0, TRUNC(G973*M973, 1), "")</f>
        <v/>
      </c>
      <c r="O973" s="15">
        <f>IF((H973+K973+M973)=0, "", (H973+K973+M973))</f>
        <v>273676</v>
      </c>
      <c r="P973" s="15">
        <f>IF(SUM(I973,L973,N973)&lt;&gt;0,SUM(I973,L973,N973),"")</f>
        <v>43952.3</v>
      </c>
      <c r="Q973" s="12"/>
      <c r="AE973" s="2">
        <f>L973</f>
        <v>43952.3</v>
      </c>
    </row>
    <row r="974" spans="1:31" ht="23.25" customHeight="1">
      <c r="A974" s="13" t="s">
        <v>1601</v>
      </c>
      <c r="B974" s="13" t="s">
        <v>1541</v>
      </c>
      <c r="C974" s="1" t="s">
        <v>1602</v>
      </c>
      <c r="D974" s="12" t="s">
        <v>1603</v>
      </c>
      <c r="E974" s="12" t="s">
        <v>1604</v>
      </c>
      <c r="F974" s="19" t="s">
        <v>567</v>
      </c>
      <c r="G974" s="15">
        <v>1</v>
      </c>
      <c r="H974" s="15">
        <f>IF(TRUNC((AD975+AC975)/$AE$3,1)*$AE$3-AD975 &lt;0, AC975, TRUNC((AD975+AC975)/$AE$3,1)*$AE$3-AD975)</f>
        <v>1318.5</v>
      </c>
      <c r="I974" s="36">
        <f>H974</f>
        <v>1318.5</v>
      </c>
      <c r="J974" s="15">
        <v>1</v>
      </c>
      <c r="K974" s="15"/>
      <c r="L974" s="36" t="str">
        <f>IF(G974*K974&lt;&gt;0, TRUNC(G974*K974, 1), "")</f>
        <v/>
      </c>
      <c r="M974" s="15"/>
      <c r="N974" s="36" t="str">
        <f>IF(G974*M974&lt;&gt;0, TRUNC(G974*M974, 1), "")</f>
        <v/>
      </c>
      <c r="O974" s="15">
        <f>IF((H974+K974+M974)=0, "", (H974+K974+M974))</f>
        <v>1318.5</v>
      </c>
      <c r="P974" s="15">
        <f>IF(SUM(I974,L974,N974)&lt;&gt;0,SUM(I974,L974,N974),"")</f>
        <v>1318.5</v>
      </c>
      <c r="Q974" s="12"/>
    </row>
    <row r="975" spans="1:31" ht="23.25" customHeight="1">
      <c r="B975" s="13" t="s">
        <v>1597</v>
      </c>
      <c r="D975" s="12" t="s">
        <v>1598</v>
      </c>
      <c r="E975" s="12"/>
      <c r="F975" s="19"/>
      <c r="G975" s="15"/>
      <c r="H975" s="15"/>
      <c r="I975" s="36">
        <f>TRUNC(SUM(I970:I974))</f>
        <v>9958</v>
      </c>
      <c r="J975" s="15"/>
      <c r="K975" s="15"/>
      <c r="L975" s="36">
        <f>TRUNC(SUM(L970:L974))</f>
        <v>43952</v>
      </c>
      <c r="M975" s="15"/>
      <c r="N975" s="36">
        <f>TRUNC(SUM(N970:N974))</f>
        <v>0</v>
      </c>
      <c r="O975" s="15" t="str">
        <f>IF((H975+K975+M975)=0, "", (H975+K975+M975))</f>
        <v/>
      </c>
      <c r="P975" s="15">
        <f>IF(SUM(I975,L975,N975)&lt;&gt;0,SUM(I975,L975,N975),"")</f>
        <v>53910</v>
      </c>
      <c r="Q975" s="12"/>
      <c r="AC975" s="2">
        <f>TRUNC(AE975*옵션!$B$36/100,1)</f>
        <v>1318.5</v>
      </c>
      <c r="AD975" s="2">
        <f>TRUNC(SUM(L970:L973))</f>
        <v>43952</v>
      </c>
      <c r="AE975" s="2">
        <f>TRUNC(SUM(AE970:AE974))</f>
        <v>43952</v>
      </c>
    </row>
    <row r="976" spans="1:31" ht="23.25" customHeight="1">
      <c r="D976" s="12"/>
      <c r="E976" s="12"/>
      <c r="F976" s="19"/>
      <c r="G976" s="15"/>
      <c r="H976" s="15"/>
      <c r="I976" s="36"/>
      <c r="J976" s="15"/>
      <c r="K976" s="15"/>
      <c r="L976" s="36"/>
      <c r="M976" s="15"/>
      <c r="N976" s="36"/>
      <c r="O976" s="15"/>
      <c r="P976" s="15"/>
      <c r="Q976" s="12"/>
    </row>
    <row r="977" spans="1:31" ht="23.25" customHeight="1">
      <c r="A977" s="13" t="s">
        <v>1998</v>
      </c>
      <c r="B977" s="13" t="s">
        <v>1623</v>
      </c>
      <c r="C977" s="1" t="s">
        <v>1999</v>
      </c>
      <c r="D977" s="346" t="s">
        <v>1997</v>
      </c>
      <c r="E977" s="348"/>
      <c r="F977" s="19"/>
      <c r="G977" s="15"/>
      <c r="H977" s="15"/>
      <c r="I977" s="36"/>
      <c r="J977" s="15"/>
      <c r="K977" s="15"/>
      <c r="L977" s="36"/>
      <c r="M977" s="15"/>
      <c r="N977" s="36"/>
      <c r="O977" s="15"/>
      <c r="P977" s="15"/>
      <c r="Q977" s="12"/>
    </row>
    <row r="978" spans="1:31" ht="23.25" customHeight="1">
      <c r="A978" s="13" t="s">
        <v>777</v>
      </c>
      <c r="B978" s="13" t="s">
        <v>1546</v>
      </c>
      <c r="C978" s="1" t="s">
        <v>373</v>
      </c>
      <c r="D978" s="12" t="s">
        <v>374</v>
      </c>
      <c r="E978" s="12" t="s">
        <v>375</v>
      </c>
      <c r="F978" s="19" t="s">
        <v>187</v>
      </c>
      <c r="G978" s="15">
        <v>1</v>
      </c>
      <c r="H978" s="15">
        <f>합산자재!H88</f>
        <v>329000</v>
      </c>
      <c r="I978" s="36">
        <f>IF(G978*H978&lt;&gt;0, TRUNC(G978*H978, 1), "")</f>
        <v>329000</v>
      </c>
      <c r="J978" s="15">
        <v>1</v>
      </c>
      <c r="K978" s="15">
        <f>합산자재!I88</f>
        <v>0</v>
      </c>
      <c r="L978" s="36" t="str">
        <f t="shared" ref="L978:L983" si="215">IF(G978*K978&lt;&gt;0, TRUNC(G978*K978, 1), "")</f>
        <v/>
      </c>
      <c r="M978" s="15">
        <f>합산자재!J88</f>
        <v>0</v>
      </c>
      <c r="N978" s="36" t="str">
        <f t="shared" ref="N978:N983" si="216">IF(G978*M978&lt;&gt;0, TRUNC(G978*M978, 1), "")</f>
        <v/>
      </c>
      <c r="O978" s="15">
        <f t="shared" ref="O978:O984" si="217">IF((H978+K978+M978)=0, "", (H978+K978+M978))</f>
        <v>329000</v>
      </c>
      <c r="P978" s="15">
        <f t="shared" ref="P978:P984" si="218">IF(SUM(I978,L978,N978)&lt;&gt;0,SUM(I978,L978,N978),"")</f>
        <v>329000</v>
      </c>
      <c r="Q978" s="12"/>
    </row>
    <row r="979" spans="1:31" ht="23.25" customHeight="1">
      <c r="A979" s="13" t="s">
        <v>899</v>
      </c>
      <c r="B979" s="13" t="s">
        <v>1546</v>
      </c>
      <c r="C979" s="1" t="s">
        <v>664</v>
      </c>
      <c r="D979" s="12" t="s">
        <v>665</v>
      </c>
      <c r="E979" s="12" t="s">
        <v>666</v>
      </c>
      <c r="F979" s="19" t="s">
        <v>663</v>
      </c>
      <c r="G979" s="15">
        <v>25.8</v>
      </c>
      <c r="H979" s="15">
        <f>합산자재!H207</f>
        <v>151</v>
      </c>
      <c r="I979" s="36">
        <f>IF(G979*H979&lt;&gt;0, TRUNC(G979*H979, 1), "")</f>
        <v>3895.8</v>
      </c>
      <c r="J979" s="15">
        <v>25.8</v>
      </c>
      <c r="K979" s="15">
        <f>합산자재!I207</f>
        <v>928</v>
      </c>
      <c r="L979" s="36">
        <f t="shared" si="215"/>
        <v>23942.400000000001</v>
      </c>
      <c r="M979" s="15">
        <f>합산자재!J207</f>
        <v>223</v>
      </c>
      <c r="N979" s="36">
        <f t="shared" si="216"/>
        <v>5753.4</v>
      </c>
      <c r="O979" s="15">
        <f t="shared" si="217"/>
        <v>1302</v>
      </c>
      <c r="P979" s="15">
        <f t="shared" si="218"/>
        <v>33591.599999999999</v>
      </c>
      <c r="Q979" s="12" t="s">
        <v>895</v>
      </c>
      <c r="R979" s="2" t="s">
        <v>1600</v>
      </c>
    </row>
    <row r="980" spans="1:31" ht="23.25" customHeight="1">
      <c r="A980" s="13" t="s">
        <v>900</v>
      </c>
      <c r="B980" s="13" t="s">
        <v>1546</v>
      </c>
      <c r="C980" s="1" t="s">
        <v>667</v>
      </c>
      <c r="D980" s="12" t="s">
        <v>668</v>
      </c>
      <c r="E980" s="12" t="s">
        <v>669</v>
      </c>
      <c r="F980" s="19" t="s">
        <v>663</v>
      </c>
      <c r="G980" s="15">
        <v>6.1920000000000002</v>
      </c>
      <c r="H980" s="15">
        <f>합산자재!H208</f>
        <v>17</v>
      </c>
      <c r="I980" s="36">
        <f>IF(G980*H980&lt;&gt;0, TRUNC(G980*H980, 1), "")</f>
        <v>105.2</v>
      </c>
      <c r="J980" s="15">
        <v>6.1920000000000002</v>
      </c>
      <c r="K980" s="15">
        <f>합산자재!I208</f>
        <v>475</v>
      </c>
      <c r="L980" s="36">
        <f t="shared" si="215"/>
        <v>2941.2</v>
      </c>
      <c r="M980" s="15">
        <f>합산자재!J208</f>
        <v>8</v>
      </c>
      <c r="N980" s="36">
        <f t="shared" si="216"/>
        <v>49.5</v>
      </c>
      <c r="O980" s="15">
        <f t="shared" si="217"/>
        <v>500</v>
      </c>
      <c r="P980" s="15">
        <f t="shared" si="218"/>
        <v>3095.8999999999996</v>
      </c>
      <c r="Q980" s="12" t="s">
        <v>901</v>
      </c>
      <c r="R980" s="2" t="s">
        <v>1600</v>
      </c>
    </row>
    <row r="981" spans="1:31" ht="23.25" customHeight="1">
      <c r="A981" s="13" t="s">
        <v>905</v>
      </c>
      <c r="B981" s="13" t="s">
        <v>1546</v>
      </c>
      <c r="C981" s="1" t="s">
        <v>670</v>
      </c>
      <c r="D981" s="12" t="s">
        <v>671</v>
      </c>
      <c r="E981" s="12" t="s">
        <v>672</v>
      </c>
      <c r="F981" s="19" t="s">
        <v>610</v>
      </c>
      <c r="G981" s="15">
        <f>일위노임!G470</f>
        <v>0.08</v>
      </c>
      <c r="H981" s="15">
        <f>합산자재!H210</f>
        <v>0</v>
      </c>
      <c r="I981" s="36" t="str">
        <f>IF(G981*H981&lt;&gt;0, TRUNC(G981*H981, 1), "")</f>
        <v/>
      </c>
      <c r="J981" s="15">
        <v>0.08</v>
      </c>
      <c r="K981" s="15">
        <f>합산자재!I210</f>
        <v>273676</v>
      </c>
      <c r="L981" s="36">
        <f t="shared" si="215"/>
        <v>21894</v>
      </c>
      <c r="M981" s="15">
        <f>합산자재!J210</f>
        <v>0</v>
      </c>
      <c r="N981" s="36" t="str">
        <f t="shared" si="216"/>
        <v/>
      </c>
      <c r="O981" s="15">
        <f t="shared" si="217"/>
        <v>273676</v>
      </c>
      <c r="P981" s="15">
        <f t="shared" si="218"/>
        <v>21894</v>
      </c>
      <c r="Q981" s="12"/>
      <c r="AE981" s="2">
        <f>L981</f>
        <v>21894</v>
      </c>
    </row>
    <row r="982" spans="1:31" ht="23.25" customHeight="1">
      <c r="A982" s="13" t="s">
        <v>911</v>
      </c>
      <c r="B982" s="13" t="s">
        <v>1546</v>
      </c>
      <c r="C982" s="1" t="s">
        <v>683</v>
      </c>
      <c r="D982" s="12" t="s">
        <v>671</v>
      </c>
      <c r="E982" s="12" t="s">
        <v>684</v>
      </c>
      <c r="F982" s="19" t="s">
        <v>610</v>
      </c>
      <c r="G982" s="15">
        <f>일위노임!G471</f>
        <v>0.19</v>
      </c>
      <c r="H982" s="15">
        <f>합산자재!H216</f>
        <v>0</v>
      </c>
      <c r="I982" s="36" t="str">
        <f>IF(G982*H982&lt;&gt;0, TRUNC(G982*H982, 1), "")</f>
        <v/>
      </c>
      <c r="J982" s="15">
        <v>0.19</v>
      </c>
      <c r="K982" s="15">
        <f>합산자재!I216</f>
        <v>172068</v>
      </c>
      <c r="L982" s="36">
        <f t="shared" si="215"/>
        <v>32692.9</v>
      </c>
      <c r="M982" s="15">
        <f>합산자재!J216</f>
        <v>0</v>
      </c>
      <c r="N982" s="36" t="str">
        <f t="shared" si="216"/>
        <v/>
      </c>
      <c r="O982" s="15">
        <f t="shared" si="217"/>
        <v>172068</v>
      </c>
      <c r="P982" s="15">
        <f t="shared" si="218"/>
        <v>32692.9</v>
      </c>
      <c r="Q982" s="12"/>
      <c r="AE982" s="2">
        <f>L982</f>
        <v>32692.9</v>
      </c>
    </row>
    <row r="983" spans="1:31" ht="23.25" customHeight="1">
      <c r="A983" s="13" t="s">
        <v>1601</v>
      </c>
      <c r="B983" s="13" t="s">
        <v>1546</v>
      </c>
      <c r="C983" s="1" t="s">
        <v>1602</v>
      </c>
      <c r="D983" s="12" t="s">
        <v>1603</v>
      </c>
      <c r="E983" s="12" t="s">
        <v>1604</v>
      </c>
      <c r="F983" s="19" t="s">
        <v>567</v>
      </c>
      <c r="G983" s="15">
        <v>1</v>
      </c>
      <c r="H983" s="15">
        <f>IF(TRUNC((AD984+AC984)/$AE$3,1)*$AE$3-AD984 &lt;0, AC984, TRUNC((AD984+AC984)/$AE$3,1)*$AE$3-AD984)</f>
        <v>1637.5</v>
      </c>
      <c r="I983" s="36">
        <f>H983</f>
        <v>1637.5</v>
      </c>
      <c r="J983" s="15">
        <v>1</v>
      </c>
      <c r="K983" s="15"/>
      <c r="L983" s="36" t="str">
        <f t="shared" si="215"/>
        <v/>
      </c>
      <c r="M983" s="15"/>
      <c r="N983" s="36" t="str">
        <f t="shared" si="216"/>
        <v/>
      </c>
      <c r="O983" s="15">
        <f t="shared" si="217"/>
        <v>1637.5</v>
      </c>
      <c r="P983" s="15">
        <f t="shared" si="218"/>
        <v>1637.5</v>
      </c>
      <c r="Q983" s="12"/>
    </row>
    <row r="984" spans="1:31" ht="23.25" customHeight="1">
      <c r="B984" s="13" t="s">
        <v>1597</v>
      </c>
      <c r="D984" s="12" t="s">
        <v>1598</v>
      </c>
      <c r="E984" s="12"/>
      <c r="F984" s="19"/>
      <c r="G984" s="15"/>
      <c r="H984" s="15"/>
      <c r="I984" s="36">
        <f>TRUNC(SUM(I977:I983))</f>
        <v>334638</v>
      </c>
      <c r="J984" s="15"/>
      <c r="K984" s="15"/>
      <c r="L984" s="36">
        <f>TRUNC(SUM(L977:L983))</f>
        <v>81470</v>
      </c>
      <c r="M984" s="15"/>
      <c r="N984" s="36">
        <f>TRUNC(SUM(N977:N983))</f>
        <v>5802</v>
      </c>
      <c r="O984" s="15" t="str">
        <f t="shared" si="217"/>
        <v/>
      </c>
      <c r="P984" s="15">
        <f t="shared" si="218"/>
        <v>421910</v>
      </c>
      <c r="Q984" s="12"/>
      <c r="AC984" s="2">
        <f>TRUNC(AE984*옵션!$B$36/100,1)</f>
        <v>1637.5</v>
      </c>
      <c r="AD984" s="2">
        <f>TRUNC(SUM(L977:L982))</f>
        <v>81470</v>
      </c>
      <c r="AE984" s="2">
        <f>TRUNC(SUM(AE977:AE983))</f>
        <v>54586</v>
      </c>
    </row>
    <row r="985" spans="1:31" ht="23.25" customHeight="1">
      <c r="D985" s="12"/>
      <c r="E985" s="12"/>
      <c r="F985" s="19"/>
      <c r="G985" s="15"/>
      <c r="H985" s="15"/>
      <c r="I985" s="36"/>
      <c r="J985" s="15"/>
      <c r="K985" s="15"/>
      <c r="L985" s="36"/>
      <c r="M985" s="15"/>
      <c r="N985" s="36"/>
      <c r="O985" s="15"/>
      <c r="P985" s="15"/>
      <c r="Q985" s="12"/>
    </row>
    <row r="986" spans="1:31" ht="23.25" customHeight="1">
      <c r="A986" s="13" t="s">
        <v>2001</v>
      </c>
      <c r="B986" s="13" t="s">
        <v>1623</v>
      </c>
      <c r="C986" s="1" t="s">
        <v>2002</v>
      </c>
      <c r="D986" s="346" t="s">
        <v>2000</v>
      </c>
      <c r="E986" s="348"/>
      <c r="F986" s="19"/>
      <c r="G986" s="15"/>
      <c r="H986" s="15"/>
      <c r="I986" s="36"/>
      <c r="J986" s="15"/>
      <c r="K986" s="15"/>
      <c r="L986" s="36"/>
      <c r="M986" s="15"/>
      <c r="N986" s="36"/>
      <c r="O986" s="15"/>
      <c r="P986" s="15"/>
      <c r="Q986" s="12"/>
    </row>
    <row r="987" spans="1:31" ht="23.25" customHeight="1">
      <c r="A987" s="13" t="s">
        <v>902</v>
      </c>
      <c r="B987" s="13" t="s">
        <v>1550</v>
      </c>
      <c r="D987" s="12" t="s">
        <v>661</v>
      </c>
      <c r="E987" s="12" t="s">
        <v>903</v>
      </c>
      <c r="F987" s="19" t="s">
        <v>904</v>
      </c>
      <c r="G987" s="15">
        <v>0.55000000000000004</v>
      </c>
      <c r="H987" s="15">
        <f>합산자재!H209</f>
        <v>8968</v>
      </c>
      <c r="I987" s="36">
        <f>IF(G987*H987&lt;&gt;0, TRUNC(G987*H987, 1), "")</f>
        <v>4932.3999999999996</v>
      </c>
      <c r="J987" s="15">
        <v>0.55000000000000004</v>
      </c>
      <c r="K987" s="15">
        <f>합산자재!I209</f>
        <v>48741</v>
      </c>
      <c r="L987" s="36">
        <f>IF(G987*K987&lt;&gt;0, TRUNC(G987*K987, 1), "")</f>
        <v>26807.5</v>
      </c>
      <c r="M987" s="15">
        <f>합산자재!J209</f>
        <v>10327</v>
      </c>
      <c r="N987" s="36">
        <f>IF(G987*M987&lt;&gt;0, TRUNC(G987*M987, 1), "")</f>
        <v>5679.8</v>
      </c>
      <c r="O987" s="15">
        <f>IF((H987+K987+M987)=0, "", (H987+K987+M987))</f>
        <v>68036</v>
      </c>
      <c r="P987" s="15">
        <f>IF(SUM(I987,L987,N987)&lt;&gt;0,SUM(I987,L987,N987),"")</f>
        <v>37419.700000000004</v>
      </c>
      <c r="Q987" s="12"/>
      <c r="R987" s="2" t="s">
        <v>1600</v>
      </c>
    </row>
    <row r="988" spans="1:31" ht="23.25" customHeight="1">
      <c r="A988" s="13" t="s">
        <v>905</v>
      </c>
      <c r="B988" s="13" t="s">
        <v>1550</v>
      </c>
      <c r="C988" s="1" t="s">
        <v>670</v>
      </c>
      <c r="D988" s="12" t="s">
        <v>671</v>
      </c>
      <c r="E988" s="12" t="s">
        <v>672</v>
      </c>
      <c r="F988" s="19" t="s">
        <v>610</v>
      </c>
      <c r="G988" s="15">
        <f>일위노임!G474</f>
        <v>0.31</v>
      </c>
      <c r="H988" s="15">
        <f>합산자재!H210</f>
        <v>0</v>
      </c>
      <c r="I988" s="36" t="str">
        <f>IF(G988*H988&lt;&gt;0, TRUNC(G988*H988, 1), "")</f>
        <v/>
      </c>
      <c r="J988" s="15">
        <v>0.31</v>
      </c>
      <c r="K988" s="15">
        <f>합산자재!I210</f>
        <v>273676</v>
      </c>
      <c r="L988" s="36">
        <f>IF(G988*K988&lt;&gt;0, TRUNC(G988*K988, 1), "")</f>
        <v>84839.5</v>
      </c>
      <c r="M988" s="15">
        <f>합산자재!J210</f>
        <v>0</v>
      </c>
      <c r="N988" s="36" t="str">
        <f>IF(G988*M988&lt;&gt;0, TRUNC(G988*M988, 1), "")</f>
        <v/>
      </c>
      <c r="O988" s="15">
        <f>IF((H988+K988+M988)=0, "", (H988+K988+M988))</f>
        <v>273676</v>
      </c>
      <c r="P988" s="15">
        <f>IF(SUM(I988,L988,N988)&lt;&gt;0,SUM(I988,L988,N988),"")</f>
        <v>84839.5</v>
      </c>
      <c r="Q988" s="12"/>
      <c r="AE988" s="2">
        <f>L988</f>
        <v>84839.5</v>
      </c>
    </row>
    <row r="989" spans="1:31" ht="23.25" customHeight="1">
      <c r="A989" s="13" t="s">
        <v>1601</v>
      </c>
      <c r="B989" s="13" t="s">
        <v>1550</v>
      </c>
      <c r="C989" s="1" t="s">
        <v>1602</v>
      </c>
      <c r="D989" s="12" t="s">
        <v>1603</v>
      </c>
      <c r="E989" s="12" t="s">
        <v>1604</v>
      </c>
      <c r="F989" s="19" t="s">
        <v>567</v>
      </c>
      <c r="G989" s="15">
        <v>1</v>
      </c>
      <c r="H989" s="15">
        <f>IF(TRUNC((AD990+AC990)/$AE$3,1)*$AE$3-AD990 &lt;0, AC990, TRUNC((AD990+AC990)/$AE$3,1)*$AE$3-AD990)</f>
        <v>2545.1000000000058</v>
      </c>
      <c r="I989" s="36">
        <f>H989</f>
        <v>2545.1000000000058</v>
      </c>
      <c r="J989" s="15">
        <v>1</v>
      </c>
      <c r="K989" s="15"/>
      <c r="L989" s="36" t="str">
        <f>IF(G989*K989&lt;&gt;0, TRUNC(G989*K989, 1), "")</f>
        <v/>
      </c>
      <c r="M989" s="15"/>
      <c r="N989" s="36" t="str">
        <f>IF(G989*M989&lt;&gt;0, TRUNC(G989*M989, 1), "")</f>
        <v/>
      </c>
      <c r="O989" s="15">
        <f>IF((H989+K989+M989)=0, "", (H989+K989+M989))</f>
        <v>2545.1000000000058</v>
      </c>
      <c r="P989" s="15">
        <f>IF(SUM(I989,L989,N989)&lt;&gt;0,SUM(I989,L989,N989),"")</f>
        <v>2545.1000000000058</v>
      </c>
      <c r="Q989" s="12"/>
    </row>
    <row r="990" spans="1:31" ht="23.25" customHeight="1">
      <c r="B990" s="13" t="s">
        <v>1597</v>
      </c>
      <c r="D990" s="12" t="s">
        <v>1598</v>
      </c>
      <c r="E990" s="12"/>
      <c r="F990" s="19"/>
      <c r="G990" s="15"/>
      <c r="H990" s="15"/>
      <c r="I990" s="36">
        <f>TRUNC(SUM(I986:I989))</f>
        <v>7477</v>
      </c>
      <c r="J990" s="15"/>
      <c r="K990" s="15"/>
      <c r="L990" s="36">
        <f>TRUNC(SUM(L986:L989))</f>
        <v>111647</v>
      </c>
      <c r="M990" s="15"/>
      <c r="N990" s="36">
        <f>TRUNC(SUM(N986:N989))</f>
        <v>5679</v>
      </c>
      <c r="O990" s="15" t="str">
        <f>IF((H990+K990+M990)=0, "", (H990+K990+M990))</f>
        <v/>
      </c>
      <c r="P990" s="15">
        <f>IF(SUM(I990,L990,N990)&lt;&gt;0,SUM(I990,L990,N990),"")</f>
        <v>124803</v>
      </c>
      <c r="Q990" s="12"/>
      <c r="AC990" s="2">
        <f>TRUNC(AE990*옵션!$B$36/100,1)</f>
        <v>2545.1</v>
      </c>
      <c r="AD990" s="2">
        <f>TRUNC(SUM(L986:L988))</f>
        <v>111647</v>
      </c>
      <c r="AE990" s="2">
        <f>TRUNC(SUM(AE986:AE989))</f>
        <v>84839</v>
      </c>
    </row>
    <row r="991" spans="1:31" ht="23.25" customHeight="1">
      <c r="D991" s="12"/>
      <c r="E991" s="12"/>
      <c r="F991" s="19"/>
      <c r="G991" s="15"/>
      <c r="H991" s="15"/>
      <c r="I991" s="36"/>
      <c r="J991" s="15"/>
      <c r="K991" s="15"/>
      <c r="L991" s="36"/>
      <c r="M991" s="15"/>
      <c r="N991" s="36"/>
      <c r="O991" s="15"/>
      <c r="P991" s="15"/>
      <c r="Q991" s="12"/>
    </row>
    <row r="992" spans="1:31" ht="23.25" customHeight="1">
      <c r="A992" s="13" t="s">
        <v>2004</v>
      </c>
      <c r="B992" s="13" t="s">
        <v>1623</v>
      </c>
      <c r="C992" s="1" t="s">
        <v>2005</v>
      </c>
      <c r="D992" s="346" t="s">
        <v>2003</v>
      </c>
      <c r="E992" s="348"/>
      <c r="F992" s="19"/>
      <c r="G992" s="15"/>
      <c r="H992" s="15"/>
      <c r="I992" s="36"/>
      <c r="J992" s="15"/>
      <c r="K992" s="15"/>
      <c r="L992" s="36"/>
      <c r="M992" s="15"/>
      <c r="N992" s="36"/>
      <c r="O992" s="15"/>
      <c r="P992" s="15"/>
      <c r="Q992" s="12"/>
    </row>
    <row r="993" spans="1:31" ht="23.25" customHeight="1">
      <c r="A993" s="13" t="s">
        <v>802</v>
      </c>
      <c r="B993" s="13" t="s">
        <v>1555</v>
      </c>
      <c r="C993" s="1" t="s">
        <v>453</v>
      </c>
      <c r="D993" s="12" t="s">
        <v>454</v>
      </c>
      <c r="E993" s="12"/>
      <c r="F993" s="19" t="s">
        <v>455</v>
      </c>
      <c r="G993" s="15">
        <v>1</v>
      </c>
      <c r="H993" s="15">
        <f>합산자재!H113</f>
        <v>55000</v>
      </c>
      <c r="I993" s="36">
        <f>IF(G993*H993&lt;&gt;0, TRUNC(G993*H993, 1), "")</f>
        <v>55000</v>
      </c>
      <c r="J993" s="15">
        <v>1</v>
      </c>
      <c r="K993" s="15">
        <f>합산자재!I113</f>
        <v>0</v>
      </c>
      <c r="L993" s="36" t="str">
        <f>IF(G993*K993&lt;&gt;0, TRUNC(G993*K993, 1), "")</f>
        <v/>
      </c>
      <c r="M993" s="15">
        <f>합산자재!J113</f>
        <v>0</v>
      </c>
      <c r="N993" s="36" t="str">
        <f>IF(G993*M993&lt;&gt;0, TRUNC(G993*M993, 1), "")</f>
        <v/>
      </c>
      <c r="O993" s="15">
        <f>IF((H993+K993+M993)=0, "", (H993+K993+M993))</f>
        <v>55000</v>
      </c>
      <c r="P993" s="15">
        <f>IF(SUM(I993,L993,N993)&lt;&gt;0,SUM(I993,L993,N993),"")</f>
        <v>55000</v>
      </c>
      <c r="Q993" s="12"/>
    </row>
    <row r="994" spans="1:31" ht="23.25" customHeight="1">
      <c r="A994" s="13" t="s">
        <v>905</v>
      </c>
      <c r="B994" s="13" t="s">
        <v>1555</v>
      </c>
      <c r="C994" s="1" t="s">
        <v>670</v>
      </c>
      <c r="D994" s="12" t="s">
        <v>671</v>
      </c>
      <c r="E994" s="12" t="s">
        <v>672</v>
      </c>
      <c r="F994" s="19" t="s">
        <v>610</v>
      </c>
      <c r="G994" s="15">
        <f>일위노임!G477</f>
        <v>0.19</v>
      </c>
      <c r="H994" s="15">
        <f>합산자재!H210</f>
        <v>0</v>
      </c>
      <c r="I994" s="36" t="str">
        <f>IF(G994*H994&lt;&gt;0, TRUNC(G994*H994, 1), "")</f>
        <v/>
      </c>
      <c r="J994" s="15">
        <v>0.19</v>
      </c>
      <c r="K994" s="15">
        <f>합산자재!I210</f>
        <v>273676</v>
      </c>
      <c r="L994" s="36">
        <f>IF(G994*K994&lt;&gt;0, TRUNC(G994*K994, 1), "")</f>
        <v>51998.400000000001</v>
      </c>
      <c r="M994" s="15">
        <f>합산자재!J210</f>
        <v>0</v>
      </c>
      <c r="N994" s="36" t="str">
        <f>IF(G994*M994&lt;&gt;0, TRUNC(G994*M994, 1), "")</f>
        <v/>
      </c>
      <c r="O994" s="15">
        <f>IF((H994+K994+M994)=0, "", (H994+K994+M994))</f>
        <v>273676</v>
      </c>
      <c r="P994" s="15">
        <f>IF(SUM(I994,L994,N994)&lt;&gt;0,SUM(I994,L994,N994),"")</f>
        <v>51998.400000000001</v>
      </c>
      <c r="Q994" s="12"/>
      <c r="AE994" s="2">
        <f>L994</f>
        <v>51998.400000000001</v>
      </c>
    </row>
    <row r="995" spans="1:31" ht="23.25" customHeight="1">
      <c r="A995" s="13" t="s">
        <v>1601</v>
      </c>
      <c r="B995" s="13" t="s">
        <v>1555</v>
      </c>
      <c r="C995" s="1" t="s">
        <v>1602</v>
      </c>
      <c r="D995" s="12" t="s">
        <v>1603</v>
      </c>
      <c r="E995" s="12" t="s">
        <v>1604</v>
      </c>
      <c r="F995" s="19" t="s">
        <v>567</v>
      </c>
      <c r="G995" s="15">
        <v>1</v>
      </c>
      <c r="H995" s="15">
        <f>IF(TRUNC((AD996+AC996)/$AE$3,1)*$AE$3-AD996 &lt;0, AC996, TRUNC((AD996+AC996)/$AE$3,1)*$AE$3-AD996)</f>
        <v>1559.9000000000015</v>
      </c>
      <c r="I995" s="36">
        <f>H995</f>
        <v>1559.9000000000015</v>
      </c>
      <c r="J995" s="15">
        <v>1</v>
      </c>
      <c r="K995" s="15"/>
      <c r="L995" s="36" t="str">
        <f>IF(G995*K995&lt;&gt;0, TRUNC(G995*K995, 1), "")</f>
        <v/>
      </c>
      <c r="M995" s="15"/>
      <c r="N995" s="36" t="str">
        <f>IF(G995*M995&lt;&gt;0, TRUNC(G995*M995, 1), "")</f>
        <v/>
      </c>
      <c r="O995" s="15">
        <f>IF((H995+K995+M995)=0, "", (H995+K995+M995))</f>
        <v>1559.9000000000015</v>
      </c>
      <c r="P995" s="15">
        <f>IF(SUM(I995,L995,N995)&lt;&gt;0,SUM(I995,L995,N995),"")</f>
        <v>1559.9000000000015</v>
      </c>
      <c r="Q995" s="12"/>
    </row>
    <row r="996" spans="1:31" ht="23.25" customHeight="1">
      <c r="B996" s="13" t="s">
        <v>1597</v>
      </c>
      <c r="D996" s="12" t="s">
        <v>1598</v>
      </c>
      <c r="E996" s="12"/>
      <c r="F996" s="19"/>
      <c r="G996" s="15"/>
      <c r="H996" s="15"/>
      <c r="I996" s="36">
        <f>TRUNC(SUM(I992:I995))</f>
        <v>56559</v>
      </c>
      <c r="J996" s="15"/>
      <c r="K996" s="15"/>
      <c r="L996" s="36">
        <f>TRUNC(SUM(L992:L995))</f>
        <v>51998</v>
      </c>
      <c r="M996" s="15"/>
      <c r="N996" s="36">
        <f>TRUNC(SUM(N992:N995))</f>
        <v>0</v>
      </c>
      <c r="O996" s="15" t="str">
        <f>IF((H996+K996+M996)=0, "", (H996+K996+M996))</f>
        <v/>
      </c>
      <c r="P996" s="15">
        <f>IF(SUM(I996,L996,N996)&lt;&gt;0,SUM(I996,L996,N996),"")</f>
        <v>108557</v>
      </c>
      <c r="Q996" s="12"/>
      <c r="AC996" s="2">
        <f>TRUNC(AE996*옵션!$B$36/100,1)</f>
        <v>1559.9</v>
      </c>
      <c r="AD996" s="2">
        <f>TRUNC(SUM(L992:L994))</f>
        <v>51998</v>
      </c>
      <c r="AE996" s="2">
        <f>TRUNC(SUM(AE992:AE995))</f>
        <v>51998</v>
      </c>
    </row>
    <row r="997" spans="1:31" ht="23.25" customHeight="1">
      <c r="D997" s="12"/>
      <c r="E997" s="12"/>
      <c r="F997" s="19"/>
      <c r="G997" s="15"/>
      <c r="H997" s="15"/>
      <c r="I997" s="36"/>
      <c r="J997" s="15"/>
      <c r="K997" s="15"/>
      <c r="L997" s="36"/>
      <c r="M997" s="15"/>
      <c r="N997" s="36"/>
      <c r="O997" s="15"/>
      <c r="P997" s="15"/>
      <c r="Q997" s="12"/>
    </row>
    <row r="998" spans="1:31" ht="23.25" customHeight="1">
      <c r="A998" s="13" t="s">
        <v>2007</v>
      </c>
      <c r="B998" s="13" t="s">
        <v>1623</v>
      </c>
      <c r="C998" s="1" t="s">
        <v>2008</v>
      </c>
      <c r="D998" s="346" t="s">
        <v>2006</v>
      </c>
      <c r="E998" s="348"/>
      <c r="F998" s="19"/>
      <c r="G998" s="15"/>
      <c r="H998" s="15"/>
      <c r="I998" s="36"/>
      <c r="J998" s="15"/>
      <c r="K998" s="15"/>
      <c r="L998" s="36"/>
      <c r="M998" s="15"/>
      <c r="N998" s="36"/>
      <c r="O998" s="15"/>
      <c r="P998" s="15"/>
      <c r="Q998" s="12"/>
    </row>
    <row r="999" spans="1:31" ht="23.25" customHeight="1">
      <c r="A999" s="13" t="s">
        <v>848</v>
      </c>
      <c r="B999" s="13" t="s">
        <v>1558</v>
      </c>
      <c r="C999" s="1" t="s">
        <v>530</v>
      </c>
      <c r="D999" s="12" t="s">
        <v>553</v>
      </c>
      <c r="E999" s="12" t="s">
        <v>554</v>
      </c>
      <c r="F999" s="19" t="s">
        <v>455</v>
      </c>
      <c r="G999" s="15">
        <v>1</v>
      </c>
      <c r="H999" s="15"/>
      <c r="I999" s="36" t="str">
        <f>IF(G999*H999&lt;&gt;0, TRUNC(G999*H999, 1), "")</f>
        <v/>
      </c>
      <c r="J999" s="15">
        <v>1</v>
      </c>
      <c r="K999" s="15">
        <f>합산자재!I158</f>
        <v>0</v>
      </c>
      <c r="L999" s="36" t="str">
        <f>IF(G999*K999&lt;&gt;0, TRUNC(G999*K999, 1), "")</f>
        <v/>
      </c>
      <c r="M999" s="15">
        <f>합산자재!J158</f>
        <v>0</v>
      </c>
      <c r="N999" s="36" t="str">
        <f>IF(G999*M999&lt;&gt;0, TRUNC(G999*M999, 1), "")</f>
        <v/>
      </c>
      <c r="O999" s="15" t="str">
        <f>IF((H999+K999+M999)=0, "", (H999+K999+M999))</f>
        <v/>
      </c>
      <c r="P999" s="15" t="str">
        <f>IF(SUM(I999,L999,N999)&lt;&gt;0,SUM(I999,L999,N999),"")</f>
        <v/>
      </c>
      <c r="Q999" s="12" t="s">
        <v>1620</v>
      </c>
      <c r="AB999" s="2">
        <f>합산자재!H158*J999</f>
        <v>6743000</v>
      </c>
    </row>
    <row r="1000" spans="1:31" ht="23.25" customHeight="1">
      <c r="A1000" s="13" t="s">
        <v>905</v>
      </c>
      <c r="B1000" s="13" t="s">
        <v>1558</v>
      </c>
      <c r="C1000" s="1" t="s">
        <v>670</v>
      </c>
      <c r="D1000" s="12" t="s">
        <v>671</v>
      </c>
      <c r="E1000" s="12" t="s">
        <v>672</v>
      </c>
      <c r="F1000" s="19" t="s">
        <v>610</v>
      </c>
      <c r="G1000" s="15">
        <f>일위노임!G480</f>
        <v>1.23</v>
      </c>
      <c r="H1000" s="15">
        <f>합산자재!H210</f>
        <v>0</v>
      </c>
      <c r="I1000" s="36" t="str">
        <f>IF(G1000*H1000&lt;&gt;0, TRUNC(G1000*H1000, 1), "")</f>
        <v/>
      </c>
      <c r="J1000" s="15">
        <v>1.23</v>
      </c>
      <c r="K1000" s="15">
        <f>합산자재!I210</f>
        <v>273676</v>
      </c>
      <c r="L1000" s="36">
        <f>IF(G1000*K1000&lt;&gt;0, TRUNC(G1000*K1000, 1), "")</f>
        <v>336621.4</v>
      </c>
      <c r="M1000" s="15">
        <f>합산자재!J210</f>
        <v>0</v>
      </c>
      <c r="N1000" s="36" t="str">
        <f>IF(G1000*M1000&lt;&gt;0, TRUNC(G1000*M1000, 1), "")</f>
        <v/>
      </c>
      <c r="O1000" s="15">
        <f>IF((H1000+K1000+M1000)=0, "", (H1000+K1000+M1000))</f>
        <v>273676</v>
      </c>
      <c r="P1000" s="15">
        <f>IF(SUM(I1000,L1000,N1000)&lt;&gt;0,SUM(I1000,L1000,N1000),"")</f>
        <v>336621.4</v>
      </c>
      <c r="Q1000" s="12"/>
      <c r="AE1000" s="2">
        <f>L1000</f>
        <v>336621.4</v>
      </c>
    </row>
    <row r="1001" spans="1:31" ht="23.25" customHeight="1">
      <c r="A1001" s="13" t="s">
        <v>1601</v>
      </c>
      <c r="B1001" s="13" t="s">
        <v>1558</v>
      </c>
      <c r="C1001" s="1" t="s">
        <v>1602</v>
      </c>
      <c r="D1001" s="12" t="s">
        <v>1603</v>
      </c>
      <c r="E1001" s="12" t="s">
        <v>1604</v>
      </c>
      <c r="F1001" s="19" t="s">
        <v>567</v>
      </c>
      <c r="G1001" s="15">
        <v>1</v>
      </c>
      <c r="H1001" s="15">
        <f>IF(TRUNC((AD1002+AC1002)/$AE$3,1)*$AE$3-AD1002 &lt;0, AC1002, TRUNC((AD1002+AC1002)/$AE$3,1)*$AE$3-AD1002)</f>
        <v>10098.599999999977</v>
      </c>
      <c r="I1001" s="36">
        <f>H1001</f>
        <v>10098.599999999977</v>
      </c>
      <c r="J1001" s="15">
        <v>1</v>
      </c>
      <c r="K1001" s="15"/>
      <c r="L1001" s="36" t="str">
        <f>IF(G1001*K1001&lt;&gt;0, TRUNC(G1001*K1001, 1), "")</f>
        <v/>
      </c>
      <c r="M1001" s="15"/>
      <c r="N1001" s="36" t="str">
        <f>IF(G1001*M1001&lt;&gt;0, TRUNC(G1001*M1001, 1), "")</f>
        <v/>
      </c>
      <c r="O1001" s="15">
        <f>IF((H1001+K1001+M1001)=0, "", (H1001+K1001+M1001))</f>
        <v>10098.599999999977</v>
      </c>
      <c r="P1001" s="15">
        <f>IF(SUM(I1001,L1001,N1001)&lt;&gt;0,SUM(I1001,L1001,N1001),"")</f>
        <v>10098.599999999977</v>
      </c>
      <c r="Q1001" s="12"/>
    </row>
    <row r="1002" spans="1:31" ht="23.25" customHeight="1">
      <c r="B1002" s="13" t="s">
        <v>1597</v>
      </c>
      <c r="D1002" s="12" t="s">
        <v>1598</v>
      </c>
      <c r="E1002" s="12"/>
      <c r="F1002" s="19"/>
      <c r="G1002" s="15"/>
      <c r="H1002" s="15"/>
      <c r="I1002" s="36">
        <f>TRUNC(SUM(I998:I1001))</f>
        <v>10098</v>
      </c>
      <c r="J1002" s="15"/>
      <c r="K1002" s="15"/>
      <c r="L1002" s="36">
        <f>TRUNC(SUM(L998:L1001))</f>
        <v>336621</v>
      </c>
      <c r="M1002" s="15"/>
      <c r="N1002" s="36">
        <f>TRUNC(SUM(N998:N1001))</f>
        <v>0</v>
      </c>
      <c r="O1002" s="15" t="str">
        <f>IF((H1002+K1002+M1002)=0, "", (H1002+K1002+M1002))</f>
        <v/>
      </c>
      <c r="P1002" s="15">
        <f>IF(SUM(I1002,L1002,N1002)&lt;&gt;0,SUM(I1002,L1002,N1002),"")</f>
        <v>346719</v>
      </c>
      <c r="Q1002" s="12"/>
      <c r="AC1002" s="2">
        <f>TRUNC(AE1002*옵션!$B$36/100,1)</f>
        <v>10098.6</v>
      </c>
      <c r="AD1002" s="2">
        <f>TRUNC(SUM(L998:L1000))</f>
        <v>336621</v>
      </c>
      <c r="AE1002" s="2">
        <f>TRUNC(SUM(AE998:AE1001))</f>
        <v>336621</v>
      </c>
    </row>
    <row r="1003" spans="1:31" ht="23.25" customHeight="1">
      <c r="D1003" s="12"/>
      <c r="E1003" s="12"/>
      <c r="F1003" s="19"/>
      <c r="G1003" s="15"/>
      <c r="H1003" s="15"/>
      <c r="I1003" s="36"/>
      <c r="J1003" s="15"/>
      <c r="K1003" s="15"/>
      <c r="L1003" s="36"/>
      <c r="M1003" s="15"/>
      <c r="N1003" s="36"/>
      <c r="O1003" s="15"/>
      <c r="P1003" s="15"/>
      <c r="Q1003" s="12"/>
    </row>
    <row r="1004" spans="1:31" ht="23.25" customHeight="1">
      <c r="A1004" s="13" t="s">
        <v>2010</v>
      </c>
      <c r="B1004" s="13" t="s">
        <v>1623</v>
      </c>
      <c r="C1004" s="1" t="s">
        <v>2011</v>
      </c>
      <c r="D1004" s="346" t="s">
        <v>2009</v>
      </c>
      <c r="E1004" s="348"/>
      <c r="F1004" s="19"/>
      <c r="G1004" s="15"/>
      <c r="H1004" s="15"/>
      <c r="I1004" s="36"/>
      <c r="J1004" s="15"/>
      <c r="K1004" s="15"/>
      <c r="L1004" s="36"/>
      <c r="M1004" s="15"/>
      <c r="N1004" s="36"/>
      <c r="O1004" s="15"/>
      <c r="P1004" s="15"/>
      <c r="Q1004" s="12"/>
    </row>
    <row r="1005" spans="1:31" ht="23.25" customHeight="1">
      <c r="A1005" s="13" t="s">
        <v>849</v>
      </c>
      <c r="B1005" s="13" t="s">
        <v>1561</v>
      </c>
      <c r="C1005" s="1" t="s">
        <v>530</v>
      </c>
      <c r="D1005" s="12" t="s">
        <v>553</v>
      </c>
      <c r="E1005" s="12" t="s">
        <v>556</v>
      </c>
      <c r="F1005" s="19" t="s">
        <v>455</v>
      </c>
      <c r="G1005" s="15">
        <v>1</v>
      </c>
      <c r="H1005" s="15"/>
      <c r="I1005" s="36" t="str">
        <f>IF(G1005*H1005&lt;&gt;0, TRUNC(G1005*H1005, 1), "")</f>
        <v/>
      </c>
      <c r="J1005" s="15">
        <v>1</v>
      </c>
      <c r="K1005" s="15">
        <f>합산자재!I159</f>
        <v>0</v>
      </c>
      <c r="L1005" s="36" t="str">
        <f>IF(G1005*K1005&lt;&gt;0, TRUNC(G1005*K1005, 1), "")</f>
        <v/>
      </c>
      <c r="M1005" s="15">
        <f>합산자재!J159</f>
        <v>0</v>
      </c>
      <c r="N1005" s="36" t="str">
        <f>IF(G1005*M1005&lt;&gt;0, TRUNC(G1005*M1005, 1), "")</f>
        <v/>
      </c>
      <c r="O1005" s="15" t="str">
        <f>IF((H1005+K1005+M1005)=0, "", (H1005+K1005+M1005))</f>
        <v/>
      </c>
      <c r="P1005" s="15" t="str">
        <f>IF(SUM(I1005,L1005,N1005)&lt;&gt;0,SUM(I1005,L1005,N1005),"")</f>
        <v/>
      </c>
      <c r="Q1005" s="12" t="s">
        <v>1620</v>
      </c>
      <c r="AB1005" s="2">
        <f>합산자재!H159*J1005</f>
        <v>10532000</v>
      </c>
    </row>
    <row r="1006" spans="1:31" ht="23.25" customHeight="1">
      <c r="A1006" s="13" t="s">
        <v>905</v>
      </c>
      <c r="B1006" s="13" t="s">
        <v>1561</v>
      </c>
      <c r="C1006" s="1" t="s">
        <v>670</v>
      </c>
      <c r="D1006" s="12" t="s">
        <v>671</v>
      </c>
      <c r="E1006" s="12" t="s">
        <v>672</v>
      </c>
      <c r="F1006" s="19" t="s">
        <v>610</v>
      </c>
      <c r="G1006" s="15">
        <f>일위노임!G483</f>
        <v>1.23</v>
      </c>
      <c r="H1006" s="15">
        <f>합산자재!H210</f>
        <v>0</v>
      </c>
      <c r="I1006" s="36" t="str">
        <f>IF(G1006*H1006&lt;&gt;0, TRUNC(G1006*H1006, 1), "")</f>
        <v/>
      </c>
      <c r="J1006" s="15">
        <v>1.23</v>
      </c>
      <c r="K1006" s="15">
        <f>합산자재!I210</f>
        <v>273676</v>
      </c>
      <c r="L1006" s="36">
        <f>IF(G1006*K1006&lt;&gt;0, TRUNC(G1006*K1006, 1), "")</f>
        <v>336621.4</v>
      </c>
      <c r="M1006" s="15">
        <f>합산자재!J210</f>
        <v>0</v>
      </c>
      <c r="N1006" s="36" t="str">
        <f>IF(G1006*M1006&lt;&gt;0, TRUNC(G1006*M1006, 1), "")</f>
        <v/>
      </c>
      <c r="O1006" s="15">
        <f>IF((H1006+K1006+M1006)=0, "", (H1006+K1006+M1006))</f>
        <v>273676</v>
      </c>
      <c r="P1006" s="15">
        <f>IF(SUM(I1006,L1006,N1006)&lt;&gt;0,SUM(I1006,L1006,N1006),"")</f>
        <v>336621.4</v>
      </c>
      <c r="Q1006" s="12"/>
      <c r="AE1006" s="2">
        <f>L1006</f>
        <v>336621.4</v>
      </c>
    </row>
    <row r="1007" spans="1:31" ht="23.25" customHeight="1">
      <c r="A1007" s="13" t="s">
        <v>1601</v>
      </c>
      <c r="B1007" s="13" t="s">
        <v>1561</v>
      </c>
      <c r="C1007" s="1" t="s">
        <v>1602</v>
      </c>
      <c r="D1007" s="12" t="s">
        <v>1603</v>
      </c>
      <c r="E1007" s="12" t="s">
        <v>1604</v>
      </c>
      <c r="F1007" s="19" t="s">
        <v>567</v>
      </c>
      <c r="G1007" s="15">
        <v>1</v>
      </c>
      <c r="H1007" s="15">
        <f>IF(TRUNC((AD1008+AC1008)/$AE$3,1)*$AE$3-AD1008 &lt;0, AC1008, TRUNC((AD1008+AC1008)/$AE$3,1)*$AE$3-AD1008)</f>
        <v>10098.599999999977</v>
      </c>
      <c r="I1007" s="36">
        <f>H1007</f>
        <v>10098.599999999977</v>
      </c>
      <c r="J1007" s="15">
        <v>1</v>
      </c>
      <c r="K1007" s="15"/>
      <c r="L1007" s="36" t="str">
        <f>IF(G1007*K1007&lt;&gt;0, TRUNC(G1007*K1007, 1), "")</f>
        <v/>
      </c>
      <c r="M1007" s="15"/>
      <c r="N1007" s="36" t="str">
        <f>IF(G1007*M1007&lt;&gt;0, TRUNC(G1007*M1007, 1), "")</f>
        <v/>
      </c>
      <c r="O1007" s="15">
        <f>IF((H1007+K1007+M1007)=0, "", (H1007+K1007+M1007))</f>
        <v>10098.599999999977</v>
      </c>
      <c r="P1007" s="15">
        <f>IF(SUM(I1007,L1007,N1007)&lt;&gt;0,SUM(I1007,L1007,N1007),"")</f>
        <v>10098.599999999977</v>
      </c>
      <c r="Q1007" s="12"/>
    </row>
    <row r="1008" spans="1:31" ht="23.25" customHeight="1">
      <c r="B1008" s="13" t="s">
        <v>1597</v>
      </c>
      <c r="D1008" s="12" t="s">
        <v>1598</v>
      </c>
      <c r="E1008" s="12"/>
      <c r="F1008" s="19"/>
      <c r="G1008" s="15"/>
      <c r="H1008" s="15"/>
      <c r="I1008" s="36">
        <f>TRUNC(SUM(I1004:I1007))</f>
        <v>10098</v>
      </c>
      <c r="J1008" s="15"/>
      <c r="K1008" s="15"/>
      <c r="L1008" s="36">
        <f>TRUNC(SUM(L1004:L1007))</f>
        <v>336621</v>
      </c>
      <c r="M1008" s="15"/>
      <c r="N1008" s="36">
        <f>TRUNC(SUM(N1004:N1007))</f>
        <v>0</v>
      </c>
      <c r="O1008" s="15" t="str">
        <f>IF((H1008+K1008+M1008)=0, "", (H1008+K1008+M1008))</f>
        <v/>
      </c>
      <c r="P1008" s="15">
        <f>IF(SUM(I1008,L1008,N1008)&lt;&gt;0,SUM(I1008,L1008,N1008),"")</f>
        <v>346719</v>
      </c>
      <c r="Q1008" s="12"/>
      <c r="AC1008" s="2">
        <f>TRUNC(AE1008*옵션!$B$36/100,1)</f>
        <v>10098.6</v>
      </c>
      <c r="AD1008" s="2">
        <f>TRUNC(SUM(L1004:L1006))</f>
        <v>336621</v>
      </c>
      <c r="AE1008" s="2">
        <f>TRUNC(SUM(AE1004:AE1007))</f>
        <v>336621</v>
      </c>
    </row>
    <row r="1009" spans="1:31" ht="23.25" customHeight="1">
      <c r="D1009" s="12"/>
      <c r="E1009" s="12"/>
      <c r="F1009" s="19"/>
      <c r="G1009" s="15"/>
      <c r="H1009" s="15"/>
      <c r="I1009" s="36"/>
      <c r="J1009" s="15"/>
      <c r="K1009" s="15"/>
      <c r="L1009" s="36"/>
      <c r="M1009" s="15"/>
      <c r="N1009" s="36"/>
      <c r="O1009" s="15"/>
      <c r="P1009" s="15"/>
      <c r="Q1009" s="12"/>
    </row>
    <row r="1010" spans="1:31" ht="23.25" customHeight="1">
      <c r="A1010" s="13" t="s">
        <v>2013</v>
      </c>
      <c r="B1010" s="13" t="s">
        <v>1623</v>
      </c>
      <c r="C1010" s="1" t="s">
        <v>2014</v>
      </c>
      <c r="D1010" s="346" t="s">
        <v>2012</v>
      </c>
      <c r="E1010" s="348"/>
      <c r="F1010" s="19"/>
      <c r="G1010" s="15"/>
      <c r="H1010" s="15"/>
      <c r="I1010" s="36"/>
      <c r="J1010" s="15"/>
      <c r="K1010" s="15"/>
      <c r="L1010" s="36"/>
      <c r="M1010" s="15"/>
      <c r="N1010" s="36"/>
      <c r="O1010" s="15"/>
      <c r="P1010" s="15"/>
      <c r="Q1010" s="12"/>
    </row>
    <row r="1011" spans="1:31" ht="23.25" customHeight="1">
      <c r="A1011" s="13" t="s">
        <v>850</v>
      </c>
      <c r="B1011" s="13" t="s">
        <v>1564</v>
      </c>
      <c r="C1011" s="1" t="s">
        <v>530</v>
      </c>
      <c r="D1011" s="12" t="s">
        <v>553</v>
      </c>
      <c r="E1011" s="12" t="s">
        <v>557</v>
      </c>
      <c r="F1011" s="19" t="s">
        <v>455</v>
      </c>
      <c r="G1011" s="15">
        <v>1</v>
      </c>
      <c r="H1011" s="15"/>
      <c r="I1011" s="36" t="str">
        <f>IF(G1011*H1011&lt;&gt;0, TRUNC(G1011*H1011, 1), "")</f>
        <v/>
      </c>
      <c r="J1011" s="15">
        <v>1</v>
      </c>
      <c r="K1011" s="15">
        <f>합산자재!I160</f>
        <v>0</v>
      </c>
      <c r="L1011" s="36" t="str">
        <f>IF(G1011*K1011&lt;&gt;0, TRUNC(G1011*K1011, 1), "")</f>
        <v/>
      </c>
      <c r="M1011" s="15">
        <f>합산자재!J160</f>
        <v>0</v>
      </c>
      <c r="N1011" s="36" t="str">
        <f>IF(G1011*M1011&lt;&gt;0, TRUNC(G1011*M1011, 1), "")</f>
        <v/>
      </c>
      <c r="O1011" s="15" t="str">
        <f>IF((H1011+K1011+M1011)=0, "", (H1011+K1011+M1011))</f>
        <v/>
      </c>
      <c r="P1011" s="15" t="str">
        <f>IF(SUM(I1011,L1011,N1011)&lt;&gt;0,SUM(I1011,L1011,N1011),"")</f>
        <v/>
      </c>
      <c r="Q1011" s="12" t="s">
        <v>1620</v>
      </c>
      <c r="AB1011" s="2">
        <f>합산자재!H160*J1011</f>
        <v>7744000</v>
      </c>
    </row>
    <row r="1012" spans="1:31" ht="23.25" customHeight="1">
      <c r="A1012" s="13" t="s">
        <v>905</v>
      </c>
      <c r="B1012" s="13" t="s">
        <v>1564</v>
      </c>
      <c r="C1012" s="1" t="s">
        <v>670</v>
      </c>
      <c r="D1012" s="12" t="s">
        <v>671</v>
      </c>
      <c r="E1012" s="12" t="s">
        <v>672</v>
      </c>
      <c r="F1012" s="19" t="s">
        <v>610</v>
      </c>
      <c r="G1012" s="15">
        <f>일위노임!G486</f>
        <v>1.23</v>
      </c>
      <c r="H1012" s="15">
        <f>합산자재!H210</f>
        <v>0</v>
      </c>
      <c r="I1012" s="36" t="str">
        <f>IF(G1012*H1012&lt;&gt;0, TRUNC(G1012*H1012, 1), "")</f>
        <v/>
      </c>
      <c r="J1012" s="15">
        <v>1.23</v>
      </c>
      <c r="K1012" s="15">
        <f>합산자재!I210</f>
        <v>273676</v>
      </c>
      <c r="L1012" s="36">
        <f>IF(G1012*K1012&lt;&gt;0, TRUNC(G1012*K1012, 1), "")</f>
        <v>336621.4</v>
      </c>
      <c r="M1012" s="15">
        <f>합산자재!J210</f>
        <v>0</v>
      </c>
      <c r="N1012" s="36" t="str">
        <f>IF(G1012*M1012&lt;&gt;0, TRUNC(G1012*M1012, 1), "")</f>
        <v/>
      </c>
      <c r="O1012" s="15">
        <f>IF((H1012+K1012+M1012)=0, "", (H1012+K1012+M1012))</f>
        <v>273676</v>
      </c>
      <c r="P1012" s="15">
        <f>IF(SUM(I1012,L1012,N1012)&lt;&gt;0,SUM(I1012,L1012,N1012),"")</f>
        <v>336621.4</v>
      </c>
      <c r="Q1012" s="12"/>
      <c r="AE1012" s="2">
        <f>L1012</f>
        <v>336621.4</v>
      </c>
    </row>
    <row r="1013" spans="1:31" ht="23.25" customHeight="1">
      <c r="A1013" s="13" t="s">
        <v>1601</v>
      </c>
      <c r="B1013" s="13" t="s">
        <v>1564</v>
      </c>
      <c r="C1013" s="1" t="s">
        <v>1602</v>
      </c>
      <c r="D1013" s="12" t="s">
        <v>1603</v>
      </c>
      <c r="E1013" s="12" t="s">
        <v>1604</v>
      </c>
      <c r="F1013" s="19" t="s">
        <v>567</v>
      </c>
      <c r="G1013" s="15">
        <v>1</v>
      </c>
      <c r="H1013" s="15">
        <f>IF(TRUNC((AD1014+AC1014)/$AE$3,1)*$AE$3-AD1014 &lt;0, AC1014, TRUNC((AD1014+AC1014)/$AE$3,1)*$AE$3-AD1014)</f>
        <v>10098.599999999977</v>
      </c>
      <c r="I1013" s="36">
        <f>H1013</f>
        <v>10098.599999999977</v>
      </c>
      <c r="J1013" s="15">
        <v>1</v>
      </c>
      <c r="K1013" s="15"/>
      <c r="L1013" s="36" t="str">
        <f>IF(G1013*K1013&lt;&gt;0, TRUNC(G1013*K1013, 1), "")</f>
        <v/>
      </c>
      <c r="M1013" s="15"/>
      <c r="N1013" s="36" t="str">
        <f>IF(G1013*M1013&lt;&gt;0, TRUNC(G1013*M1013, 1), "")</f>
        <v/>
      </c>
      <c r="O1013" s="15">
        <f>IF((H1013+K1013+M1013)=0, "", (H1013+K1013+M1013))</f>
        <v>10098.599999999977</v>
      </c>
      <c r="P1013" s="15">
        <f>IF(SUM(I1013,L1013,N1013)&lt;&gt;0,SUM(I1013,L1013,N1013),"")</f>
        <v>10098.599999999977</v>
      </c>
      <c r="Q1013" s="12"/>
    </row>
    <row r="1014" spans="1:31" ht="23.25" customHeight="1">
      <c r="B1014" s="13" t="s">
        <v>1597</v>
      </c>
      <c r="D1014" s="12" t="s">
        <v>1598</v>
      </c>
      <c r="E1014" s="12"/>
      <c r="F1014" s="19"/>
      <c r="G1014" s="15"/>
      <c r="H1014" s="15"/>
      <c r="I1014" s="36">
        <f>TRUNC(SUM(I1010:I1013))</f>
        <v>10098</v>
      </c>
      <c r="J1014" s="15"/>
      <c r="K1014" s="15"/>
      <c r="L1014" s="36">
        <f>TRUNC(SUM(L1010:L1013))</f>
        <v>336621</v>
      </c>
      <c r="M1014" s="15"/>
      <c r="N1014" s="36">
        <f>TRUNC(SUM(N1010:N1013))</f>
        <v>0</v>
      </c>
      <c r="O1014" s="15" t="str">
        <f>IF((H1014+K1014+M1014)=0, "", (H1014+K1014+M1014))</f>
        <v/>
      </c>
      <c r="P1014" s="15">
        <f>IF(SUM(I1014,L1014,N1014)&lt;&gt;0,SUM(I1014,L1014,N1014),"")</f>
        <v>346719</v>
      </c>
      <c r="Q1014" s="12"/>
      <c r="AC1014" s="2">
        <f>TRUNC(AE1014*옵션!$B$36/100,1)</f>
        <v>10098.6</v>
      </c>
      <c r="AD1014" s="2">
        <f>TRUNC(SUM(L1010:L1012))</f>
        <v>336621</v>
      </c>
      <c r="AE1014" s="2">
        <f>TRUNC(SUM(AE1010:AE1013))</f>
        <v>336621</v>
      </c>
    </row>
    <row r="1015" spans="1:31" ht="23.25" customHeight="1">
      <c r="D1015" s="12"/>
      <c r="E1015" s="12"/>
      <c r="F1015" s="19"/>
      <c r="G1015" s="15"/>
      <c r="H1015" s="15"/>
      <c r="I1015" s="36"/>
      <c r="J1015" s="15"/>
      <c r="K1015" s="15"/>
      <c r="L1015" s="36"/>
      <c r="M1015" s="15"/>
      <c r="N1015" s="36"/>
      <c r="O1015" s="15"/>
      <c r="P1015" s="15"/>
      <c r="Q1015" s="12"/>
    </row>
    <row r="1016" spans="1:31" ht="23.25" customHeight="1">
      <c r="A1016" s="13" t="s">
        <v>2016</v>
      </c>
      <c r="B1016" s="13" t="s">
        <v>1623</v>
      </c>
      <c r="C1016" s="1" t="s">
        <v>2017</v>
      </c>
      <c r="D1016" s="346" t="s">
        <v>2015</v>
      </c>
      <c r="E1016" s="348"/>
      <c r="F1016" s="19"/>
      <c r="G1016" s="15"/>
      <c r="H1016" s="15"/>
      <c r="I1016" s="36"/>
      <c r="J1016" s="15"/>
      <c r="K1016" s="15"/>
      <c r="L1016" s="36"/>
      <c r="M1016" s="15"/>
      <c r="N1016" s="36"/>
      <c r="O1016" s="15"/>
      <c r="P1016" s="15"/>
      <c r="Q1016" s="12"/>
    </row>
    <row r="1017" spans="1:31" ht="23.25" customHeight="1">
      <c r="A1017" s="13" t="s">
        <v>851</v>
      </c>
      <c r="B1017" s="13" t="s">
        <v>1567</v>
      </c>
      <c r="C1017" s="1" t="s">
        <v>530</v>
      </c>
      <c r="D1017" s="12" t="s">
        <v>553</v>
      </c>
      <c r="E1017" s="12" t="s">
        <v>558</v>
      </c>
      <c r="F1017" s="19" t="s">
        <v>455</v>
      </c>
      <c r="G1017" s="15">
        <v>1</v>
      </c>
      <c r="H1017" s="15"/>
      <c r="I1017" s="36" t="str">
        <f>IF(G1017*H1017&lt;&gt;0, TRUNC(G1017*H1017, 1), "")</f>
        <v/>
      </c>
      <c r="J1017" s="15">
        <v>1</v>
      </c>
      <c r="K1017" s="15">
        <f>합산자재!I161</f>
        <v>0</v>
      </c>
      <c r="L1017" s="36" t="str">
        <f>IF(G1017*K1017&lt;&gt;0, TRUNC(G1017*K1017, 1), "")</f>
        <v/>
      </c>
      <c r="M1017" s="15">
        <f>합산자재!J161</f>
        <v>0</v>
      </c>
      <c r="N1017" s="36" t="str">
        <f>IF(G1017*M1017&lt;&gt;0, TRUNC(G1017*M1017, 1), "")</f>
        <v/>
      </c>
      <c r="O1017" s="15" t="str">
        <f>IF((H1017+K1017+M1017)=0, "", (H1017+K1017+M1017))</f>
        <v/>
      </c>
      <c r="P1017" s="15" t="str">
        <f>IF(SUM(I1017,L1017,N1017)&lt;&gt;0,SUM(I1017,L1017,N1017),"")</f>
        <v/>
      </c>
      <c r="Q1017" s="12" t="s">
        <v>1620</v>
      </c>
      <c r="AB1017" s="2">
        <f>합산자재!H161*J1017</f>
        <v>4377000</v>
      </c>
    </row>
    <row r="1018" spans="1:31" ht="23.25" customHeight="1">
      <c r="A1018" s="13" t="s">
        <v>905</v>
      </c>
      <c r="B1018" s="13" t="s">
        <v>1567</v>
      </c>
      <c r="C1018" s="1" t="s">
        <v>670</v>
      </c>
      <c r="D1018" s="12" t="s">
        <v>671</v>
      </c>
      <c r="E1018" s="12" t="s">
        <v>672</v>
      </c>
      <c r="F1018" s="19" t="s">
        <v>610</v>
      </c>
      <c r="G1018" s="15">
        <f>일위노임!G489</f>
        <v>1.23</v>
      </c>
      <c r="H1018" s="15">
        <f>합산자재!H210</f>
        <v>0</v>
      </c>
      <c r="I1018" s="36" t="str">
        <f>IF(G1018*H1018&lt;&gt;0, TRUNC(G1018*H1018, 1), "")</f>
        <v/>
      </c>
      <c r="J1018" s="15">
        <v>1.23</v>
      </c>
      <c r="K1018" s="15">
        <f>합산자재!I210</f>
        <v>273676</v>
      </c>
      <c r="L1018" s="36">
        <f>IF(G1018*K1018&lt;&gt;0, TRUNC(G1018*K1018, 1), "")</f>
        <v>336621.4</v>
      </c>
      <c r="M1018" s="15">
        <f>합산자재!J210</f>
        <v>0</v>
      </c>
      <c r="N1018" s="36" t="str">
        <f>IF(G1018*M1018&lt;&gt;0, TRUNC(G1018*M1018, 1), "")</f>
        <v/>
      </c>
      <c r="O1018" s="15">
        <f>IF((H1018+K1018+M1018)=0, "", (H1018+K1018+M1018))</f>
        <v>273676</v>
      </c>
      <c r="P1018" s="15">
        <f>IF(SUM(I1018,L1018,N1018)&lt;&gt;0,SUM(I1018,L1018,N1018),"")</f>
        <v>336621.4</v>
      </c>
      <c r="Q1018" s="12"/>
      <c r="AE1018" s="2">
        <f>L1018</f>
        <v>336621.4</v>
      </c>
    </row>
    <row r="1019" spans="1:31" ht="23.25" customHeight="1">
      <c r="A1019" s="13" t="s">
        <v>1601</v>
      </c>
      <c r="B1019" s="13" t="s">
        <v>1567</v>
      </c>
      <c r="C1019" s="1" t="s">
        <v>1602</v>
      </c>
      <c r="D1019" s="12" t="s">
        <v>1603</v>
      </c>
      <c r="E1019" s="12" t="s">
        <v>1604</v>
      </c>
      <c r="F1019" s="19" t="s">
        <v>567</v>
      </c>
      <c r="G1019" s="15">
        <v>1</v>
      </c>
      <c r="H1019" s="15">
        <f>IF(TRUNC((AD1020+AC1020)/$AE$3,1)*$AE$3-AD1020 &lt;0, AC1020, TRUNC((AD1020+AC1020)/$AE$3,1)*$AE$3-AD1020)</f>
        <v>10098.599999999977</v>
      </c>
      <c r="I1019" s="36">
        <f>H1019</f>
        <v>10098.599999999977</v>
      </c>
      <c r="J1019" s="15">
        <v>1</v>
      </c>
      <c r="K1019" s="15"/>
      <c r="L1019" s="36" t="str">
        <f>IF(G1019*K1019&lt;&gt;0, TRUNC(G1019*K1019, 1), "")</f>
        <v/>
      </c>
      <c r="M1019" s="15"/>
      <c r="N1019" s="36" t="str">
        <f>IF(G1019*M1019&lt;&gt;0, TRUNC(G1019*M1019, 1), "")</f>
        <v/>
      </c>
      <c r="O1019" s="15">
        <f>IF((H1019+K1019+M1019)=0, "", (H1019+K1019+M1019))</f>
        <v>10098.599999999977</v>
      </c>
      <c r="P1019" s="15">
        <f>IF(SUM(I1019,L1019,N1019)&lt;&gt;0,SUM(I1019,L1019,N1019),"")</f>
        <v>10098.599999999977</v>
      </c>
      <c r="Q1019" s="12"/>
    </row>
    <row r="1020" spans="1:31" ht="23.25" customHeight="1">
      <c r="B1020" s="13" t="s">
        <v>1597</v>
      </c>
      <c r="D1020" s="12" t="s">
        <v>1598</v>
      </c>
      <c r="E1020" s="12"/>
      <c r="F1020" s="19"/>
      <c r="G1020" s="15"/>
      <c r="H1020" s="15"/>
      <c r="I1020" s="36">
        <f>TRUNC(SUM(I1016:I1019))</f>
        <v>10098</v>
      </c>
      <c r="J1020" s="15"/>
      <c r="K1020" s="15"/>
      <c r="L1020" s="36">
        <f>TRUNC(SUM(L1016:L1019))</f>
        <v>336621</v>
      </c>
      <c r="M1020" s="15"/>
      <c r="N1020" s="36">
        <f>TRUNC(SUM(N1016:N1019))</f>
        <v>0</v>
      </c>
      <c r="O1020" s="15" t="str">
        <f>IF((H1020+K1020+M1020)=0, "", (H1020+K1020+M1020))</f>
        <v/>
      </c>
      <c r="P1020" s="15">
        <f>IF(SUM(I1020,L1020,N1020)&lt;&gt;0,SUM(I1020,L1020,N1020),"")</f>
        <v>346719</v>
      </c>
      <c r="Q1020" s="12"/>
      <c r="AC1020" s="2">
        <f>TRUNC(AE1020*옵션!$B$36/100,1)</f>
        <v>10098.6</v>
      </c>
      <c r="AD1020" s="2">
        <f>TRUNC(SUM(L1016:L1018))</f>
        <v>336621</v>
      </c>
      <c r="AE1020" s="2">
        <f>TRUNC(SUM(AE1016:AE1019))</f>
        <v>336621</v>
      </c>
    </row>
    <row r="1021" spans="1:31" ht="23.25" customHeight="1">
      <c r="D1021" s="12"/>
      <c r="E1021" s="12"/>
      <c r="F1021" s="19"/>
      <c r="G1021" s="15"/>
      <c r="H1021" s="15"/>
      <c r="I1021" s="36"/>
      <c r="J1021" s="15"/>
      <c r="K1021" s="15"/>
      <c r="L1021" s="36"/>
      <c r="M1021" s="15"/>
      <c r="N1021" s="36"/>
      <c r="O1021" s="15"/>
      <c r="P1021" s="15"/>
      <c r="Q1021" s="12"/>
    </row>
    <row r="1022" spans="1:31" ht="23.25" customHeight="1">
      <c r="A1022" s="13" t="s">
        <v>2019</v>
      </c>
      <c r="B1022" s="13" t="s">
        <v>1623</v>
      </c>
      <c r="C1022" s="1" t="s">
        <v>2020</v>
      </c>
      <c r="D1022" s="346" t="s">
        <v>2018</v>
      </c>
      <c r="E1022" s="348"/>
      <c r="F1022" s="19"/>
      <c r="G1022" s="15"/>
      <c r="H1022" s="15"/>
      <c r="I1022" s="36"/>
      <c r="J1022" s="15"/>
      <c r="K1022" s="15"/>
      <c r="L1022" s="36"/>
      <c r="M1022" s="15"/>
      <c r="N1022" s="36"/>
      <c r="O1022" s="15"/>
      <c r="P1022" s="15"/>
      <c r="Q1022" s="12"/>
    </row>
    <row r="1023" spans="1:31" ht="23.25" customHeight="1">
      <c r="A1023" s="13" t="s">
        <v>852</v>
      </c>
      <c r="B1023" s="13" t="s">
        <v>1570</v>
      </c>
      <c r="C1023" s="1" t="s">
        <v>530</v>
      </c>
      <c r="D1023" s="12" t="s">
        <v>553</v>
      </c>
      <c r="E1023" s="12" t="s">
        <v>559</v>
      </c>
      <c r="F1023" s="19" t="s">
        <v>455</v>
      </c>
      <c r="G1023" s="15">
        <v>1</v>
      </c>
      <c r="H1023" s="15"/>
      <c r="I1023" s="36" t="str">
        <f>IF(G1023*H1023&lt;&gt;0, TRUNC(G1023*H1023, 1), "")</f>
        <v/>
      </c>
      <c r="J1023" s="15">
        <v>1</v>
      </c>
      <c r="K1023" s="15">
        <f>합산자재!I162</f>
        <v>0</v>
      </c>
      <c r="L1023" s="36" t="str">
        <f>IF(G1023*K1023&lt;&gt;0, TRUNC(G1023*K1023, 1), "")</f>
        <v/>
      </c>
      <c r="M1023" s="15">
        <f>합산자재!J162</f>
        <v>0</v>
      </c>
      <c r="N1023" s="36" t="str">
        <f>IF(G1023*M1023&lt;&gt;0, TRUNC(G1023*M1023, 1), "")</f>
        <v/>
      </c>
      <c r="O1023" s="15" t="str">
        <f>IF((H1023+K1023+M1023)=0, "", (H1023+K1023+M1023))</f>
        <v/>
      </c>
      <c r="P1023" s="15" t="str">
        <f>IF(SUM(I1023,L1023,N1023)&lt;&gt;0,SUM(I1023,L1023,N1023),"")</f>
        <v/>
      </c>
      <c r="Q1023" s="12" t="s">
        <v>1620</v>
      </c>
      <c r="AB1023" s="2">
        <f>합산자재!H162*J1023</f>
        <v>2432000</v>
      </c>
    </row>
    <row r="1024" spans="1:31" ht="23.25" customHeight="1">
      <c r="A1024" s="13" t="s">
        <v>905</v>
      </c>
      <c r="B1024" s="13" t="s">
        <v>1570</v>
      </c>
      <c r="C1024" s="1" t="s">
        <v>670</v>
      </c>
      <c r="D1024" s="12" t="s">
        <v>671</v>
      </c>
      <c r="E1024" s="12" t="s">
        <v>672</v>
      </c>
      <c r="F1024" s="19" t="s">
        <v>610</v>
      </c>
      <c r="G1024" s="15">
        <f>일위노임!G492</f>
        <v>1.23</v>
      </c>
      <c r="H1024" s="15">
        <f>합산자재!H210</f>
        <v>0</v>
      </c>
      <c r="I1024" s="36" t="str">
        <f>IF(G1024*H1024&lt;&gt;0, TRUNC(G1024*H1024, 1), "")</f>
        <v/>
      </c>
      <c r="J1024" s="15">
        <v>1.23</v>
      </c>
      <c r="K1024" s="15">
        <f>합산자재!I210</f>
        <v>273676</v>
      </c>
      <c r="L1024" s="36">
        <f>IF(G1024*K1024&lt;&gt;0, TRUNC(G1024*K1024, 1), "")</f>
        <v>336621.4</v>
      </c>
      <c r="M1024" s="15">
        <f>합산자재!J210</f>
        <v>0</v>
      </c>
      <c r="N1024" s="36" t="str">
        <f>IF(G1024*M1024&lt;&gt;0, TRUNC(G1024*M1024, 1), "")</f>
        <v/>
      </c>
      <c r="O1024" s="15">
        <f>IF((H1024+K1024+M1024)=0, "", (H1024+K1024+M1024))</f>
        <v>273676</v>
      </c>
      <c r="P1024" s="15">
        <f>IF(SUM(I1024,L1024,N1024)&lt;&gt;0,SUM(I1024,L1024,N1024),"")</f>
        <v>336621.4</v>
      </c>
      <c r="Q1024" s="12"/>
      <c r="AE1024" s="2">
        <f>L1024</f>
        <v>336621.4</v>
      </c>
    </row>
    <row r="1025" spans="1:31" ht="23.25" customHeight="1">
      <c r="A1025" s="13" t="s">
        <v>1601</v>
      </c>
      <c r="B1025" s="13" t="s">
        <v>1570</v>
      </c>
      <c r="C1025" s="1" t="s">
        <v>1602</v>
      </c>
      <c r="D1025" s="12" t="s">
        <v>1603</v>
      </c>
      <c r="E1025" s="12" t="s">
        <v>1604</v>
      </c>
      <c r="F1025" s="19" t="s">
        <v>567</v>
      </c>
      <c r="G1025" s="15">
        <v>1</v>
      </c>
      <c r="H1025" s="15">
        <f>IF(TRUNC((AD1026+AC1026)/$AE$3,1)*$AE$3-AD1026 &lt;0, AC1026, TRUNC((AD1026+AC1026)/$AE$3,1)*$AE$3-AD1026)</f>
        <v>10098.599999999977</v>
      </c>
      <c r="I1025" s="36">
        <f>H1025</f>
        <v>10098.599999999977</v>
      </c>
      <c r="J1025" s="15">
        <v>1</v>
      </c>
      <c r="K1025" s="15"/>
      <c r="L1025" s="36" t="str">
        <f>IF(G1025*K1025&lt;&gt;0, TRUNC(G1025*K1025, 1), "")</f>
        <v/>
      </c>
      <c r="M1025" s="15"/>
      <c r="N1025" s="36" t="str">
        <f>IF(G1025*M1025&lt;&gt;0, TRUNC(G1025*M1025, 1), "")</f>
        <v/>
      </c>
      <c r="O1025" s="15">
        <f>IF((H1025+K1025+M1025)=0, "", (H1025+K1025+M1025))</f>
        <v>10098.599999999977</v>
      </c>
      <c r="P1025" s="15">
        <f>IF(SUM(I1025,L1025,N1025)&lt;&gt;0,SUM(I1025,L1025,N1025),"")</f>
        <v>10098.599999999977</v>
      </c>
      <c r="Q1025" s="12"/>
    </row>
    <row r="1026" spans="1:31" ht="23.25" customHeight="1">
      <c r="B1026" s="13" t="s">
        <v>1597</v>
      </c>
      <c r="D1026" s="12" t="s">
        <v>1598</v>
      </c>
      <c r="E1026" s="12"/>
      <c r="F1026" s="19"/>
      <c r="G1026" s="15"/>
      <c r="H1026" s="15"/>
      <c r="I1026" s="36">
        <f>TRUNC(SUM(I1022:I1025))</f>
        <v>10098</v>
      </c>
      <c r="J1026" s="15"/>
      <c r="K1026" s="15"/>
      <c r="L1026" s="36">
        <f>TRUNC(SUM(L1022:L1025))</f>
        <v>336621</v>
      </c>
      <c r="M1026" s="15"/>
      <c r="N1026" s="36">
        <f>TRUNC(SUM(N1022:N1025))</f>
        <v>0</v>
      </c>
      <c r="O1026" s="15" t="str">
        <f>IF((H1026+K1026+M1026)=0, "", (H1026+K1026+M1026))</f>
        <v/>
      </c>
      <c r="P1026" s="15">
        <f>IF(SUM(I1026,L1026,N1026)&lt;&gt;0,SUM(I1026,L1026,N1026),"")</f>
        <v>346719</v>
      </c>
      <c r="Q1026" s="12"/>
      <c r="AC1026" s="2">
        <f>TRUNC(AE1026*옵션!$B$36/100,1)</f>
        <v>10098.6</v>
      </c>
      <c r="AD1026" s="2">
        <f>TRUNC(SUM(L1022:L1024))</f>
        <v>336621</v>
      </c>
      <c r="AE1026" s="2">
        <f>TRUNC(SUM(AE1022:AE1025))</f>
        <v>336621</v>
      </c>
    </row>
    <row r="1027" spans="1:31" ht="23.25" customHeight="1">
      <c r="D1027" s="12"/>
      <c r="E1027" s="12"/>
      <c r="F1027" s="19"/>
      <c r="G1027" s="15"/>
      <c r="H1027" s="15"/>
      <c r="I1027" s="36"/>
      <c r="J1027" s="15"/>
      <c r="K1027" s="15"/>
      <c r="L1027" s="36"/>
      <c r="M1027" s="15"/>
      <c r="N1027" s="36"/>
      <c r="O1027" s="15"/>
      <c r="P1027" s="15"/>
      <c r="Q1027" s="12"/>
    </row>
    <row r="1028" spans="1:31" ht="23.25" customHeight="1">
      <c r="A1028" s="13" t="s">
        <v>2022</v>
      </c>
      <c r="B1028" s="13" t="s">
        <v>1623</v>
      </c>
      <c r="C1028" s="1" t="s">
        <v>2023</v>
      </c>
      <c r="D1028" s="346" t="s">
        <v>2021</v>
      </c>
      <c r="E1028" s="348"/>
      <c r="F1028" s="19"/>
      <c r="G1028" s="15"/>
      <c r="H1028" s="15"/>
      <c r="I1028" s="36"/>
      <c r="J1028" s="15"/>
      <c r="K1028" s="15"/>
      <c r="L1028" s="36"/>
      <c r="M1028" s="15"/>
      <c r="N1028" s="36"/>
      <c r="O1028" s="15"/>
      <c r="P1028" s="15"/>
      <c r="Q1028" s="12"/>
    </row>
    <row r="1029" spans="1:31" ht="23.25" customHeight="1">
      <c r="A1029" s="13" t="s">
        <v>853</v>
      </c>
      <c r="B1029" s="13" t="s">
        <v>1573</v>
      </c>
      <c r="C1029" s="1" t="s">
        <v>530</v>
      </c>
      <c r="D1029" s="12" t="s">
        <v>553</v>
      </c>
      <c r="E1029" s="12" t="s">
        <v>560</v>
      </c>
      <c r="F1029" s="19" t="s">
        <v>455</v>
      </c>
      <c r="G1029" s="15">
        <v>1</v>
      </c>
      <c r="H1029" s="15"/>
      <c r="I1029" s="36" t="str">
        <f>IF(G1029*H1029&lt;&gt;0, TRUNC(G1029*H1029, 1), "")</f>
        <v/>
      </c>
      <c r="J1029" s="15">
        <v>1</v>
      </c>
      <c r="K1029" s="15">
        <f>합산자재!I163</f>
        <v>0</v>
      </c>
      <c r="L1029" s="36" t="str">
        <f>IF(G1029*K1029&lt;&gt;0, TRUNC(G1029*K1029, 1), "")</f>
        <v/>
      </c>
      <c r="M1029" s="15">
        <f>합산자재!J163</f>
        <v>0</v>
      </c>
      <c r="N1029" s="36" t="str">
        <f>IF(G1029*M1029&lt;&gt;0, TRUNC(G1029*M1029, 1), "")</f>
        <v/>
      </c>
      <c r="O1029" s="15" t="str">
        <f>IF((H1029+K1029+M1029)=0, "", (H1029+K1029+M1029))</f>
        <v/>
      </c>
      <c r="P1029" s="15" t="str">
        <f>IF(SUM(I1029,L1029,N1029)&lt;&gt;0,SUM(I1029,L1029,N1029),"")</f>
        <v/>
      </c>
      <c r="Q1029" s="12" t="s">
        <v>1620</v>
      </c>
      <c r="AB1029" s="2">
        <f>합산자재!H163*J1029</f>
        <v>1623000</v>
      </c>
    </row>
    <row r="1030" spans="1:31" ht="23.25" customHeight="1">
      <c r="A1030" s="13" t="s">
        <v>905</v>
      </c>
      <c r="B1030" s="13" t="s">
        <v>1573</v>
      </c>
      <c r="C1030" s="1" t="s">
        <v>670</v>
      </c>
      <c r="D1030" s="12" t="s">
        <v>671</v>
      </c>
      <c r="E1030" s="12" t="s">
        <v>672</v>
      </c>
      <c r="F1030" s="19" t="s">
        <v>610</v>
      </c>
      <c r="G1030" s="15">
        <f>일위노임!G495</f>
        <v>1.23</v>
      </c>
      <c r="H1030" s="15">
        <f>합산자재!H210</f>
        <v>0</v>
      </c>
      <c r="I1030" s="36" t="str">
        <f>IF(G1030*H1030&lt;&gt;0, TRUNC(G1030*H1030, 1), "")</f>
        <v/>
      </c>
      <c r="J1030" s="15">
        <v>1.23</v>
      </c>
      <c r="K1030" s="15">
        <f>합산자재!I210</f>
        <v>273676</v>
      </c>
      <c r="L1030" s="36">
        <f>IF(G1030*K1030&lt;&gt;0, TRUNC(G1030*K1030, 1), "")</f>
        <v>336621.4</v>
      </c>
      <c r="M1030" s="15">
        <f>합산자재!J210</f>
        <v>0</v>
      </c>
      <c r="N1030" s="36" t="str">
        <f>IF(G1030*M1030&lt;&gt;0, TRUNC(G1030*M1030, 1), "")</f>
        <v/>
      </c>
      <c r="O1030" s="15">
        <f>IF((H1030+K1030+M1030)=0, "", (H1030+K1030+M1030))</f>
        <v>273676</v>
      </c>
      <c r="P1030" s="15">
        <f>IF(SUM(I1030,L1030,N1030)&lt;&gt;0,SUM(I1030,L1030,N1030),"")</f>
        <v>336621.4</v>
      </c>
      <c r="Q1030" s="12"/>
      <c r="AE1030" s="2">
        <f>L1030</f>
        <v>336621.4</v>
      </c>
    </row>
    <row r="1031" spans="1:31" ht="23.25" customHeight="1">
      <c r="A1031" s="13" t="s">
        <v>1601</v>
      </c>
      <c r="B1031" s="13" t="s">
        <v>1573</v>
      </c>
      <c r="C1031" s="1" t="s">
        <v>1602</v>
      </c>
      <c r="D1031" s="12" t="s">
        <v>1603</v>
      </c>
      <c r="E1031" s="12" t="s">
        <v>1604</v>
      </c>
      <c r="F1031" s="19" t="s">
        <v>567</v>
      </c>
      <c r="G1031" s="15">
        <v>1</v>
      </c>
      <c r="H1031" s="15">
        <f>IF(TRUNC((AD1032+AC1032)/$AE$3,1)*$AE$3-AD1032 &lt;0, AC1032, TRUNC((AD1032+AC1032)/$AE$3,1)*$AE$3-AD1032)</f>
        <v>10098.599999999977</v>
      </c>
      <c r="I1031" s="36">
        <f>H1031</f>
        <v>10098.599999999977</v>
      </c>
      <c r="J1031" s="15">
        <v>1</v>
      </c>
      <c r="K1031" s="15"/>
      <c r="L1031" s="36" t="str">
        <f>IF(G1031*K1031&lt;&gt;0, TRUNC(G1031*K1031, 1), "")</f>
        <v/>
      </c>
      <c r="M1031" s="15"/>
      <c r="N1031" s="36" t="str">
        <f>IF(G1031*M1031&lt;&gt;0, TRUNC(G1031*M1031, 1), "")</f>
        <v/>
      </c>
      <c r="O1031" s="15">
        <f>IF((H1031+K1031+M1031)=0, "", (H1031+K1031+M1031))</f>
        <v>10098.599999999977</v>
      </c>
      <c r="P1031" s="15">
        <f>IF(SUM(I1031,L1031,N1031)&lt;&gt;0,SUM(I1031,L1031,N1031),"")</f>
        <v>10098.599999999977</v>
      </c>
      <c r="Q1031" s="12"/>
    </row>
    <row r="1032" spans="1:31" ht="23.25" customHeight="1">
      <c r="B1032" s="13" t="s">
        <v>1597</v>
      </c>
      <c r="D1032" s="12" t="s">
        <v>1598</v>
      </c>
      <c r="E1032" s="12"/>
      <c r="F1032" s="19"/>
      <c r="G1032" s="15"/>
      <c r="H1032" s="15"/>
      <c r="I1032" s="36">
        <f>TRUNC(SUM(I1028:I1031))</f>
        <v>10098</v>
      </c>
      <c r="J1032" s="15"/>
      <c r="K1032" s="15"/>
      <c r="L1032" s="36">
        <f>TRUNC(SUM(L1028:L1031))</f>
        <v>336621</v>
      </c>
      <c r="M1032" s="15"/>
      <c r="N1032" s="36">
        <f>TRUNC(SUM(N1028:N1031))</f>
        <v>0</v>
      </c>
      <c r="O1032" s="15" t="str">
        <f>IF((H1032+K1032+M1032)=0, "", (H1032+K1032+M1032))</f>
        <v/>
      </c>
      <c r="P1032" s="15">
        <f>IF(SUM(I1032,L1032,N1032)&lt;&gt;0,SUM(I1032,L1032,N1032),"")</f>
        <v>346719</v>
      </c>
      <c r="Q1032" s="12"/>
      <c r="AC1032" s="2">
        <f>TRUNC(AE1032*옵션!$B$36/100,1)</f>
        <v>10098.6</v>
      </c>
      <c r="AD1032" s="2">
        <f>TRUNC(SUM(L1028:L1030))</f>
        <v>336621</v>
      </c>
      <c r="AE1032" s="2">
        <f>TRUNC(SUM(AE1028:AE1031))</f>
        <v>336621</v>
      </c>
    </row>
    <row r="1033" spans="1:31" ht="23.25" customHeight="1">
      <c r="D1033" s="12"/>
      <c r="E1033" s="12"/>
      <c r="F1033" s="19"/>
      <c r="G1033" s="15"/>
      <c r="H1033" s="15"/>
      <c r="I1033" s="36"/>
      <c r="J1033" s="15"/>
      <c r="K1033" s="15"/>
      <c r="L1033" s="36"/>
      <c r="M1033" s="15"/>
      <c r="N1033" s="36"/>
      <c r="O1033" s="15"/>
      <c r="P1033" s="15"/>
      <c r="Q1033" s="12"/>
    </row>
    <row r="1034" spans="1:31" ht="23.25" customHeight="1">
      <c r="A1034" s="13" t="s">
        <v>2025</v>
      </c>
      <c r="B1034" s="13" t="s">
        <v>1623</v>
      </c>
      <c r="C1034" s="1" t="s">
        <v>2026</v>
      </c>
      <c r="D1034" s="346" t="s">
        <v>2024</v>
      </c>
      <c r="E1034" s="348"/>
      <c r="F1034" s="19"/>
      <c r="G1034" s="15"/>
      <c r="H1034" s="15"/>
      <c r="I1034" s="36"/>
      <c r="J1034" s="15"/>
      <c r="K1034" s="15"/>
      <c r="L1034" s="36"/>
      <c r="M1034" s="15"/>
      <c r="N1034" s="36"/>
      <c r="O1034" s="15"/>
      <c r="P1034" s="15"/>
      <c r="Q1034" s="12"/>
    </row>
    <row r="1035" spans="1:31" ht="23.25" customHeight="1">
      <c r="A1035" s="13" t="s">
        <v>854</v>
      </c>
      <c r="B1035" s="13" t="s">
        <v>1576</v>
      </c>
      <c r="C1035" s="1" t="s">
        <v>530</v>
      </c>
      <c r="D1035" s="12" t="s">
        <v>553</v>
      </c>
      <c r="E1035" s="12" t="s">
        <v>561</v>
      </c>
      <c r="F1035" s="19" t="s">
        <v>455</v>
      </c>
      <c r="G1035" s="15">
        <v>1</v>
      </c>
      <c r="H1035" s="15"/>
      <c r="I1035" s="36" t="str">
        <f>IF(G1035*H1035&lt;&gt;0, TRUNC(G1035*H1035, 1), "")</f>
        <v/>
      </c>
      <c r="J1035" s="15">
        <v>1</v>
      </c>
      <c r="K1035" s="15">
        <f>합산자재!I164</f>
        <v>0</v>
      </c>
      <c r="L1035" s="36" t="str">
        <f>IF(G1035*K1035&lt;&gt;0, TRUNC(G1035*K1035, 1), "")</f>
        <v/>
      </c>
      <c r="M1035" s="15">
        <f>합산자재!J164</f>
        <v>0</v>
      </c>
      <c r="N1035" s="36" t="str">
        <f>IF(G1035*M1035&lt;&gt;0, TRUNC(G1035*M1035, 1), "")</f>
        <v/>
      </c>
      <c r="O1035" s="15" t="str">
        <f>IF((H1035+K1035+M1035)=0, "", (H1035+K1035+M1035))</f>
        <v/>
      </c>
      <c r="P1035" s="15" t="str">
        <f>IF(SUM(I1035,L1035,N1035)&lt;&gt;0,SUM(I1035,L1035,N1035),"")</f>
        <v/>
      </c>
      <c r="Q1035" s="12" t="s">
        <v>1620</v>
      </c>
      <c r="AB1035" s="2">
        <f>합산자재!H164*J1035</f>
        <v>1256000</v>
      </c>
    </row>
    <row r="1036" spans="1:31" ht="23.25" customHeight="1">
      <c r="A1036" s="13" t="s">
        <v>905</v>
      </c>
      <c r="B1036" s="13" t="s">
        <v>1576</v>
      </c>
      <c r="C1036" s="1" t="s">
        <v>670</v>
      </c>
      <c r="D1036" s="12" t="s">
        <v>671</v>
      </c>
      <c r="E1036" s="12" t="s">
        <v>672</v>
      </c>
      <c r="F1036" s="19" t="s">
        <v>610</v>
      </c>
      <c r="G1036" s="15">
        <f>일위노임!G498</f>
        <v>1.23</v>
      </c>
      <c r="H1036" s="15">
        <f>합산자재!H210</f>
        <v>0</v>
      </c>
      <c r="I1036" s="36" t="str">
        <f>IF(G1036*H1036&lt;&gt;0, TRUNC(G1036*H1036, 1), "")</f>
        <v/>
      </c>
      <c r="J1036" s="15">
        <v>1.23</v>
      </c>
      <c r="K1036" s="15">
        <f>합산자재!I210</f>
        <v>273676</v>
      </c>
      <c r="L1036" s="36">
        <f>IF(G1036*K1036&lt;&gt;0, TRUNC(G1036*K1036, 1), "")</f>
        <v>336621.4</v>
      </c>
      <c r="M1036" s="15">
        <f>합산자재!J210</f>
        <v>0</v>
      </c>
      <c r="N1036" s="36" t="str">
        <f>IF(G1036*M1036&lt;&gt;0, TRUNC(G1036*M1036, 1), "")</f>
        <v/>
      </c>
      <c r="O1036" s="15">
        <f>IF((H1036+K1036+M1036)=0, "", (H1036+K1036+M1036))</f>
        <v>273676</v>
      </c>
      <c r="P1036" s="15">
        <f>IF(SUM(I1036,L1036,N1036)&lt;&gt;0,SUM(I1036,L1036,N1036),"")</f>
        <v>336621.4</v>
      </c>
      <c r="Q1036" s="12"/>
      <c r="AE1036" s="2">
        <f>L1036</f>
        <v>336621.4</v>
      </c>
    </row>
    <row r="1037" spans="1:31" ht="23.25" customHeight="1">
      <c r="A1037" s="13" t="s">
        <v>1601</v>
      </c>
      <c r="B1037" s="13" t="s">
        <v>1576</v>
      </c>
      <c r="C1037" s="1" t="s">
        <v>1602</v>
      </c>
      <c r="D1037" s="12" t="s">
        <v>1603</v>
      </c>
      <c r="E1037" s="12" t="s">
        <v>1604</v>
      </c>
      <c r="F1037" s="19" t="s">
        <v>567</v>
      </c>
      <c r="G1037" s="15">
        <v>1</v>
      </c>
      <c r="H1037" s="15">
        <f>IF(TRUNC((AD1038+AC1038)/$AE$3,1)*$AE$3-AD1038 &lt;0, AC1038, TRUNC((AD1038+AC1038)/$AE$3,1)*$AE$3-AD1038)</f>
        <v>10098.599999999977</v>
      </c>
      <c r="I1037" s="36">
        <f>H1037</f>
        <v>10098.599999999977</v>
      </c>
      <c r="J1037" s="15">
        <v>1</v>
      </c>
      <c r="K1037" s="15"/>
      <c r="L1037" s="36" t="str">
        <f>IF(G1037*K1037&lt;&gt;0, TRUNC(G1037*K1037, 1), "")</f>
        <v/>
      </c>
      <c r="M1037" s="15"/>
      <c r="N1037" s="36" t="str">
        <f>IF(G1037*M1037&lt;&gt;0, TRUNC(G1037*M1037, 1), "")</f>
        <v/>
      </c>
      <c r="O1037" s="15">
        <f>IF((H1037+K1037+M1037)=0, "", (H1037+K1037+M1037))</f>
        <v>10098.599999999977</v>
      </c>
      <c r="P1037" s="15">
        <f>IF(SUM(I1037,L1037,N1037)&lt;&gt;0,SUM(I1037,L1037,N1037),"")</f>
        <v>10098.599999999977</v>
      </c>
      <c r="Q1037" s="12"/>
    </row>
    <row r="1038" spans="1:31" ht="23.25" customHeight="1">
      <c r="B1038" s="13" t="s">
        <v>1597</v>
      </c>
      <c r="D1038" s="12" t="s">
        <v>1598</v>
      </c>
      <c r="E1038" s="12"/>
      <c r="F1038" s="19"/>
      <c r="G1038" s="15"/>
      <c r="H1038" s="15"/>
      <c r="I1038" s="36">
        <f>TRUNC(SUM(I1034:I1037))</f>
        <v>10098</v>
      </c>
      <c r="J1038" s="15"/>
      <c r="K1038" s="15"/>
      <c r="L1038" s="36">
        <f>TRUNC(SUM(L1034:L1037))</f>
        <v>336621</v>
      </c>
      <c r="M1038" s="15"/>
      <c r="N1038" s="36">
        <f>TRUNC(SUM(N1034:N1037))</f>
        <v>0</v>
      </c>
      <c r="O1038" s="15" t="str">
        <f>IF((H1038+K1038+M1038)=0, "", (H1038+K1038+M1038))</f>
        <v/>
      </c>
      <c r="P1038" s="15">
        <f>IF(SUM(I1038,L1038,N1038)&lt;&gt;0,SUM(I1038,L1038,N1038),"")</f>
        <v>346719</v>
      </c>
      <c r="Q1038" s="12"/>
      <c r="AC1038" s="2">
        <f>TRUNC(AE1038*옵션!$B$36/100,1)</f>
        <v>10098.6</v>
      </c>
      <c r="AD1038" s="2">
        <f>TRUNC(SUM(L1034:L1036))</f>
        <v>336621</v>
      </c>
      <c r="AE1038" s="2">
        <f>TRUNC(SUM(AE1034:AE1037))</f>
        <v>336621</v>
      </c>
    </row>
    <row r="1039" spans="1:31" ht="23.25" customHeight="1">
      <c r="D1039" s="12"/>
      <c r="E1039" s="12"/>
      <c r="F1039" s="19"/>
      <c r="G1039" s="15"/>
      <c r="H1039" s="15"/>
      <c r="I1039" s="36"/>
      <c r="J1039" s="15"/>
      <c r="K1039" s="15"/>
      <c r="L1039" s="36"/>
      <c r="M1039" s="15"/>
      <c r="N1039" s="36"/>
      <c r="O1039" s="15"/>
      <c r="P1039" s="15"/>
      <c r="Q1039" s="12"/>
    </row>
    <row r="1040" spans="1:31" ht="23.25" customHeight="1">
      <c r="A1040" s="13" t="s">
        <v>2028</v>
      </c>
      <c r="B1040" s="13" t="s">
        <v>1623</v>
      </c>
      <c r="C1040" s="1" t="s">
        <v>2029</v>
      </c>
      <c r="D1040" s="346" t="s">
        <v>2027</v>
      </c>
      <c r="E1040" s="348"/>
      <c r="F1040" s="19"/>
      <c r="G1040" s="15"/>
      <c r="H1040" s="15"/>
      <c r="I1040" s="36"/>
      <c r="J1040" s="15"/>
      <c r="K1040" s="15"/>
      <c r="L1040" s="36"/>
      <c r="M1040" s="15"/>
      <c r="N1040" s="36"/>
      <c r="O1040" s="15"/>
      <c r="P1040" s="15"/>
      <c r="Q1040" s="12"/>
    </row>
    <row r="1041" spans="1:31" ht="23.25" customHeight="1">
      <c r="A1041" s="13" t="s">
        <v>855</v>
      </c>
      <c r="B1041" s="13" t="s">
        <v>1579</v>
      </c>
      <c r="C1041" s="1" t="s">
        <v>530</v>
      </c>
      <c r="D1041" s="12" t="s">
        <v>553</v>
      </c>
      <c r="E1041" s="12" t="s">
        <v>562</v>
      </c>
      <c r="F1041" s="19" t="s">
        <v>455</v>
      </c>
      <c r="G1041" s="15">
        <v>1</v>
      </c>
      <c r="H1041" s="15"/>
      <c r="I1041" s="36" t="str">
        <f>IF(G1041*H1041&lt;&gt;0, TRUNC(G1041*H1041, 1), "")</f>
        <v/>
      </c>
      <c r="J1041" s="15">
        <v>1</v>
      </c>
      <c r="K1041" s="15">
        <f>합산자재!I165</f>
        <v>0</v>
      </c>
      <c r="L1041" s="36" t="str">
        <f>IF(G1041*K1041&lt;&gt;0, TRUNC(G1041*K1041, 1), "")</f>
        <v/>
      </c>
      <c r="M1041" s="15">
        <f>합산자재!J165</f>
        <v>0</v>
      </c>
      <c r="N1041" s="36" t="str">
        <f>IF(G1041*M1041&lt;&gt;0, TRUNC(G1041*M1041, 1), "")</f>
        <v/>
      </c>
      <c r="O1041" s="15" t="str">
        <f>IF((H1041+K1041+M1041)=0, "", (H1041+K1041+M1041))</f>
        <v/>
      </c>
      <c r="P1041" s="15" t="str">
        <f>IF(SUM(I1041,L1041,N1041)&lt;&gt;0,SUM(I1041,L1041,N1041),"")</f>
        <v/>
      </c>
      <c r="Q1041" s="12" t="s">
        <v>1620</v>
      </c>
      <c r="AB1041" s="2">
        <f>합산자재!H165*J1041</f>
        <v>2787000</v>
      </c>
    </row>
    <row r="1042" spans="1:31" ht="23.25" customHeight="1">
      <c r="A1042" s="13" t="s">
        <v>905</v>
      </c>
      <c r="B1042" s="13" t="s">
        <v>1579</v>
      </c>
      <c r="C1042" s="1" t="s">
        <v>670</v>
      </c>
      <c r="D1042" s="12" t="s">
        <v>671</v>
      </c>
      <c r="E1042" s="12" t="s">
        <v>672</v>
      </c>
      <c r="F1042" s="19" t="s">
        <v>610</v>
      </c>
      <c r="G1042" s="15">
        <f>일위노임!G501</f>
        <v>1.23</v>
      </c>
      <c r="H1042" s="15">
        <f>합산자재!H210</f>
        <v>0</v>
      </c>
      <c r="I1042" s="36" t="str">
        <f>IF(G1042*H1042&lt;&gt;0, TRUNC(G1042*H1042, 1), "")</f>
        <v/>
      </c>
      <c r="J1042" s="15">
        <v>1.23</v>
      </c>
      <c r="K1042" s="15">
        <f>합산자재!I210</f>
        <v>273676</v>
      </c>
      <c r="L1042" s="36">
        <f>IF(G1042*K1042&lt;&gt;0, TRUNC(G1042*K1042, 1), "")</f>
        <v>336621.4</v>
      </c>
      <c r="M1042" s="15">
        <f>합산자재!J210</f>
        <v>0</v>
      </c>
      <c r="N1042" s="36" t="str">
        <f>IF(G1042*M1042&lt;&gt;0, TRUNC(G1042*M1042, 1), "")</f>
        <v/>
      </c>
      <c r="O1042" s="15">
        <f>IF((H1042+K1042+M1042)=0, "", (H1042+K1042+M1042))</f>
        <v>273676</v>
      </c>
      <c r="P1042" s="15">
        <f>IF(SUM(I1042,L1042,N1042)&lt;&gt;0,SUM(I1042,L1042,N1042),"")</f>
        <v>336621.4</v>
      </c>
      <c r="Q1042" s="12"/>
      <c r="AE1042" s="2">
        <f>L1042</f>
        <v>336621.4</v>
      </c>
    </row>
    <row r="1043" spans="1:31" ht="23.25" customHeight="1">
      <c r="A1043" s="13" t="s">
        <v>1601</v>
      </c>
      <c r="B1043" s="13" t="s">
        <v>1579</v>
      </c>
      <c r="C1043" s="1" t="s">
        <v>1602</v>
      </c>
      <c r="D1043" s="12" t="s">
        <v>1603</v>
      </c>
      <c r="E1043" s="12" t="s">
        <v>1604</v>
      </c>
      <c r="F1043" s="19" t="s">
        <v>567</v>
      </c>
      <c r="G1043" s="15">
        <v>1</v>
      </c>
      <c r="H1043" s="15">
        <f>IF(TRUNC((AD1044+AC1044)/$AE$3,1)*$AE$3-AD1044 &lt;0, AC1044, TRUNC((AD1044+AC1044)/$AE$3,1)*$AE$3-AD1044)</f>
        <v>10098.599999999977</v>
      </c>
      <c r="I1043" s="36">
        <f>H1043</f>
        <v>10098.599999999977</v>
      </c>
      <c r="J1043" s="15">
        <v>1</v>
      </c>
      <c r="K1043" s="15"/>
      <c r="L1043" s="36" t="str">
        <f>IF(G1043*K1043&lt;&gt;0, TRUNC(G1043*K1043, 1), "")</f>
        <v/>
      </c>
      <c r="M1043" s="15"/>
      <c r="N1043" s="36" t="str">
        <f>IF(G1043*M1043&lt;&gt;0, TRUNC(G1043*M1043, 1), "")</f>
        <v/>
      </c>
      <c r="O1043" s="15">
        <f>IF((H1043+K1043+M1043)=0, "", (H1043+K1043+M1043))</f>
        <v>10098.599999999977</v>
      </c>
      <c r="P1043" s="15">
        <f>IF(SUM(I1043,L1043,N1043)&lt;&gt;0,SUM(I1043,L1043,N1043),"")</f>
        <v>10098.599999999977</v>
      </c>
      <c r="Q1043" s="12"/>
    </row>
    <row r="1044" spans="1:31" ht="23.25" customHeight="1">
      <c r="B1044" s="13" t="s">
        <v>1597</v>
      </c>
      <c r="D1044" s="12" t="s">
        <v>1598</v>
      </c>
      <c r="E1044" s="12"/>
      <c r="F1044" s="19"/>
      <c r="G1044" s="15"/>
      <c r="H1044" s="15"/>
      <c r="I1044" s="36">
        <f>TRUNC(SUM(I1040:I1043))</f>
        <v>10098</v>
      </c>
      <c r="J1044" s="15"/>
      <c r="K1044" s="15"/>
      <c r="L1044" s="36">
        <f>TRUNC(SUM(L1040:L1043))</f>
        <v>336621</v>
      </c>
      <c r="M1044" s="15"/>
      <c r="N1044" s="36">
        <f>TRUNC(SUM(N1040:N1043))</f>
        <v>0</v>
      </c>
      <c r="O1044" s="15" t="str">
        <f>IF((H1044+K1044+M1044)=0, "", (H1044+K1044+M1044))</f>
        <v/>
      </c>
      <c r="P1044" s="15">
        <f>IF(SUM(I1044,L1044,N1044)&lt;&gt;0,SUM(I1044,L1044,N1044),"")</f>
        <v>346719</v>
      </c>
      <c r="Q1044" s="12"/>
      <c r="AC1044" s="2">
        <f>TRUNC(AE1044*옵션!$B$36/100,1)</f>
        <v>10098.6</v>
      </c>
      <c r="AD1044" s="2">
        <f>TRUNC(SUM(L1040:L1042))</f>
        <v>336621</v>
      </c>
      <c r="AE1044" s="2">
        <f>TRUNC(SUM(AE1040:AE1043))</f>
        <v>336621</v>
      </c>
    </row>
    <row r="1045" spans="1:31" ht="23.25" customHeight="1">
      <c r="D1045" s="12"/>
      <c r="E1045" s="12"/>
      <c r="F1045" s="19"/>
      <c r="G1045" s="15"/>
      <c r="H1045" s="15"/>
      <c r="I1045" s="36"/>
      <c r="J1045" s="15"/>
      <c r="K1045" s="15"/>
      <c r="L1045" s="36"/>
      <c r="M1045" s="15"/>
      <c r="N1045" s="36"/>
      <c r="O1045" s="15"/>
      <c r="P1045" s="15"/>
      <c r="Q1045" s="12"/>
    </row>
    <row r="1046" spans="1:31" ht="23.25" customHeight="1">
      <c r="A1046" s="13" t="s">
        <v>2031</v>
      </c>
      <c r="B1046" s="13" t="s">
        <v>1623</v>
      </c>
      <c r="C1046" s="1" t="s">
        <v>2032</v>
      </c>
      <c r="D1046" s="346" t="s">
        <v>2030</v>
      </c>
      <c r="E1046" s="348"/>
      <c r="F1046" s="19"/>
      <c r="G1046" s="15"/>
      <c r="H1046" s="15"/>
      <c r="I1046" s="36"/>
      <c r="J1046" s="15"/>
      <c r="K1046" s="15"/>
      <c r="L1046" s="36"/>
      <c r="M1046" s="15"/>
      <c r="N1046" s="36"/>
      <c r="O1046" s="15"/>
      <c r="P1046" s="15"/>
      <c r="Q1046" s="12"/>
    </row>
    <row r="1047" spans="1:31" ht="23.25" customHeight="1">
      <c r="A1047" s="13" t="s">
        <v>856</v>
      </c>
      <c r="B1047" s="13" t="s">
        <v>1582</v>
      </c>
      <c r="C1047" s="1" t="s">
        <v>530</v>
      </c>
      <c r="D1047" s="12" t="s">
        <v>553</v>
      </c>
      <c r="E1047" s="12" t="s">
        <v>563</v>
      </c>
      <c r="F1047" s="19" t="s">
        <v>455</v>
      </c>
      <c r="G1047" s="15">
        <v>1</v>
      </c>
      <c r="H1047" s="15"/>
      <c r="I1047" s="36" t="str">
        <f>IF(G1047*H1047&lt;&gt;0, TRUNC(G1047*H1047, 1), "")</f>
        <v/>
      </c>
      <c r="J1047" s="15">
        <v>1</v>
      </c>
      <c r="K1047" s="15">
        <f>합산자재!I166</f>
        <v>0</v>
      </c>
      <c r="L1047" s="36" t="str">
        <f>IF(G1047*K1047&lt;&gt;0, TRUNC(G1047*K1047, 1), "")</f>
        <v/>
      </c>
      <c r="M1047" s="15">
        <f>합산자재!J166</f>
        <v>0</v>
      </c>
      <c r="N1047" s="36" t="str">
        <f>IF(G1047*M1047&lt;&gt;0, TRUNC(G1047*M1047, 1), "")</f>
        <v/>
      </c>
      <c r="O1047" s="15" t="str">
        <f>IF((H1047+K1047+M1047)=0, "", (H1047+K1047+M1047))</f>
        <v/>
      </c>
      <c r="P1047" s="15" t="str">
        <f>IF(SUM(I1047,L1047,N1047)&lt;&gt;0,SUM(I1047,L1047,N1047),"")</f>
        <v/>
      </c>
      <c r="Q1047" s="12" t="s">
        <v>1620</v>
      </c>
      <c r="AB1047" s="2">
        <f>합산자재!H166*J1047</f>
        <v>3576000</v>
      </c>
    </row>
    <row r="1048" spans="1:31" ht="23.25" customHeight="1">
      <c r="A1048" s="13" t="s">
        <v>905</v>
      </c>
      <c r="B1048" s="13" t="s">
        <v>1582</v>
      </c>
      <c r="C1048" s="1" t="s">
        <v>670</v>
      </c>
      <c r="D1048" s="12" t="s">
        <v>671</v>
      </c>
      <c r="E1048" s="12" t="s">
        <v>672</v>
      </c>
      <c r="F1048" s="19" t="s">
        <v>610</v>
      </c>
      <c r="G1048" s="15">
        <f>일위노임!G504</f>
        <v>1.23</v>
      </c>
      <c r="H1048" s="15">
        <f>합산자재!H210</f>
        <v>0</v>
      </c>
      <c r="I1048" s="36" t="str">
        <f>IF(G1048*H1048&lt;&gt;0, TRUNC(G1048*H1048, 1), "")</f>
        <v/>
      </c>
      <c r="J1048" s="15">
        <v>1.23</v>
      </c>
      <c r="K1048" s="15">
        <f>합산자재!I210</f>
        <v>273676</v>
      </c>
      <c r="L1048" s="36">
        <f>IF(G1048*K1048&lt;&gt;0, TRUNC(G1048*K1048, 1), "")</f>
        <v>336621.4</v>
      </c>
      <c r="M1048" s="15">
        <f>합산자재!J210</f>
        <v>0</v>
      </c>
      <c r="N1048" s="36" t="str">
        <f>IF(G1048*M1048&lt;&gt;0, TRUNC(G1048*M1048, 1), "")</f>
        <v/>
      </c>
      <c r="O1048" s="15">
        <f>IF((H1048+K1048+M1048)=0, "", (H1048+K1048+M1048))</f>
        <v>273676</v>
      </c>
      <c r="P1048" s="15">
        <f>IF(SUM(I1048,L1048,N1048)&lt;&gt;0,SUM(I1048,L1048,N1048),"")</f>
        <v>336621.4</v>
      </c>
      <c r="Q1048" s="12"/>
      <c r="AE1048" s="2">
        <f>L1048</f>
        <v>336621.4</v>
      </c>
    </row>
    <row r="1049" spans="1:31" ht="23.25" customHeight="1">
      <c r="A1049" s="13" t="s">
        <v>1601</v>
      </c>
      <c r="B1049" s="13" t="s">
        <v>1582</v>
      </c>
      <c r="C1049" s="1" t="s">
        <v>1602</v>
      </c>
      <c r="D1049" s="12" t="s">
        <v>1603</v>
      </c>
      <c r="E1049" s="12" t="s">
        <v>1604</v>
      </c>
      <c r="F1049" s="19" t="s">
        <v>567</v>
      </c>
      <c r="G1049" s="15">
        <v>1</v>
      </c>
      <c r="H1049" s="15">
        <f>IF(TRUNC((AD1050+AC1050)/$AE$3,1)*$AE$3-AD1050 &lt;0, AC1050, TRUNC((AD1050+AC1050)/$AE$3,1)*$AE$3-AD1050)</f>
        <v>10098.599999999977</v>
      </c>
      <c r="I1049" s="36">
        <f>H1049</f>
        <v>10098.599999999977</v>
      </c>
      <c r="J1049" s="15">
        <v>1</v>
      </c>
      <c r="K1049" s="15"/>
      <c r="L1049" s="36" t="str">
        <f>IF(G1049*K1049&lt;&gt;0, TRUNC(G1049*K1049, 1), "")</f>
        <v/>
      </c>
      <c r="M1049" s="15"/>
      <c r="N1049" s="36" t="str">
        <f>IF(G1049*M1049&lt;&gt;0, TRUNC(G1049*M1049, 1), "")</f>
        <v/>
      </c>
      <c r="O1049" s="15">
        <f>IF((H1049+K1049+M1049)=0, "", (H1049+K1049+M1049))</f>
        <v>10098.599999999977</v>
      </c>
      <c r="P1049" s="15">
        <f>IF(SUM(I1049,L1049,N1049)&lt;&gt;0,SUM(I1049,L1049,N1049),"")</f>
        <v>10098.599999999977</v>
      </c>
      <c r="Q1049" s="12"/>
    </row>
    <row r="1050" spans="1:31" ht="23.25" customHeight="1">
      <c r="B1050" s="13" t="s">
        <v>1597</v>
      </c>
      <c r="D1050" s="12" t="s">
        <v>1598</v>
      </c>
      <c r="E1050" s="12"/>
      <c r="F1050" s="19"/>
      <c r="G1050" s="15"/>
      <c r="H1050" s="15"/>
      <c r="I1050" s="36">
        <f>TRUNC(SUM(I1046:I1049))</f>
        <v>10098</v>
      </c>
      <c r="J1050" s="15"/>
      <c r="K1050" s="15"/>
      <c r="L1050" s="36">
        <f>TRUNC(SUM(L1046:L1049))</f>
        <v>336621</v>
      </c>
      <c r="M1050" s="15"/>
      <c r="N1050" s="36">
        <f>TRUNC(SUM(N1046:N1049))</f>
        <v>0</v>
      </c>
      <c r="O1050" s="15" t="str">
        <f>IF((H1050+K1050+M1050)=0, "", (H1050+K1050+M1050))</f>
        <v/>
      </c>
      <c r="P1050" s="15">
        <f>IF(SUM(I1050,L1050,N1050)&lt;&gt;0,SUM(I1050,L1050,N1050),"")</f>
        <v>346719</v>
      </c>
      <c r="Q1050" s="12"/>
      <c r="AC1050" s="2">
        <f>TRUNC(AE1050*옵션!$B$36/100,1)</f>
        <v>10098.6</v>
      </c>
      <c r="AD1050" s="2">
        <f>TRUNC(SUM(L1046:L1048))</f>
        <v>336621</v>
      </c>
      <c r="AE1050" s="2">
        <f>TRUNC(SUM(AE1046:AE1049))</f>
        <v>336621</v>
      </c>
    </row>
    <row r="1051" spans="1:31" ht="23.25" customHeight="1">
      <c r="D1051" s="12"/>
      <c r="E1051" s="12"/>
      <c r="F1051" s="19"/>
      <c r="G1051" s="15"/>
      <c r="H1051" s="15"/>
      <c r="I1051" s="36"/>
      <c r="J1051" s="15"/>
      <c r="K1051" s="15"/>
      <c r="L1051" s="36"/>
      <c r="M1051" s="15"/>
      <c r="N1051" s="36"/>
      <c r="O1051" s="15"/>
      <c r="P1051" s="15"/>
      <c r="Q1051" s="12"/>
    </row>
    <row r="1052" spans="1:31" ht="23.25" customHeight="1">
      <c r="A1052" s="13" t="s">
        <v>2034</v>
      </c>
      <c r="B1052" s="13" t="s">
        <v>1623</v>
      </c>
      <c r="C1052" s="1" t="s">
        <v>2035</v>
      </c>
      <c r="D1052" s="346" t="s">
        <v>2033</v>
      </c>
      <c r="E1052" s="348"/>
      <c r="F1052" s="19"/>
      <c r="G1052" s="15"/>
      <c r="H1052" s="15"/>
      <c r="I1052" s="36"/>
      <c r="J1052" s="15"/>
      <c r="K1052" s="15"/>
      <c r="L1052" s="36"/>
      <c r="M1052" s="15"/>
      <c r="N1052" s="36"/>
      <c r="O1052" s="15"/>
      <c r="P1052" s="15"/>
      <c r="Q1052" s="12"/>
    </row>
    <row r="1053" spans="1:31" ht="23.25" customHeight="1">
      <c r="A1053" s="13" t="s">
        <v>857</v>
      </c>
      <c r="B1053" s="13" t="s">
        <v>1585</v>
      </c>
      <c r="C1053" s="1" t="s">
        <v>530</v>
      </c>
      <c r="D1053" s="12" t="s">
        <v>553</v>
      </c>
      <c r="E1053" s="12" t="s">
        <v>564</v>
      </c>
      <c r="F1053" s="19" t="s">
        <v>455</v>
      </c>
      <c r="G1053" s="15">
        <v>1</v>
      </c>
      <c r="H1053" s="15"/>
      <c r="I1053" s="36" t="str">
        <f>IF(G1053*H1053&lt;&gt;0, TRUNC(G1053*H1053, 1), "")</f>
        <v/>
      </c>
      <c r="J1053" s="15">
        <v>1</v>
      </c>
      <c r="K1053" s="15">
        <f>합산자재!I167</f>
        <v>0</v>
      </c>
      <c r="L1053" s="36" t="str">
        <f>IF(G1053*K1053&lt;&gt;0, TRUNC(G1053*K1053, 1), "")</f>
        <v/>
      </c>
      <c r="M1053" s="15">
        <f>합산자재!J167</f>
        <v>0</v>
      </c>
      <c r="N1053" s="36" t="str">
        <f>IF(G1053*M1053&lt;&gt;0, TRUNC(G1053*M1053, 1), "")</f>
        <v/>
      </c>
      <c r="O1053" s="15" t="str">
        <f>IF((H1053+K1053+M1053)=0, "", (H1053+K1053+M1053))</f>
        <v/>
      </c>
      <c r="P1053" s="15" t="str">
        <f>IF(SUM(I1053,L1053,N1053)&lt;&gt;0,SUM(I1053,L1053,N1053),"")</f>
        <v/>
      </c>
      <c r="Q1053" s="12" t="s">
        <v>1620</v>
      </c>
      <c r="AB1053" s="2">
        <f>합산자재!H167*J1053</f>
        <v>2961000</v>
      </c>
    </row>
    <row r="1054" spans="1:31" ht="23.25" customHeight="1">
      <c r="A1054" s="13" t="s">
        <v>905</v>
      </c>
      <c r="B1054" s="13" t="s">
        <v>1585</v>
      </c>
      <c r="C1054" s="1" t="s">
        <v>670</v>
      </c>
      <c r="D1054" s="12" t="s">
        <v>671</v>
      </c>
      <c r="E1054" s="12" t="s">
        <v>672</v>
      </c>
      <c r="F1054" s="19" t="s">
        <v>610</v>
      </c>
      <c r="G1054" s="15">
        <f>일위노임!G507</f>
        <v>1.23</v>
      </c>
      <c r="H1054" s="15">
        <f>합산자재!H210</f>
        <v>0</v>
      </c>
      <c r="I1054" s="36" t="str">
        <f>IF(G1054*H1054&lt;&gt;0, TRUNC(G1054*H1054, 1), "")</f>
        <v/>
      </c>
      <c r="J1054" s="15">
        <v>1.23</v>
      </c>
      <c r="K1054" s="15">
        <f>합산자재!I210</f>
        <v>273676</v>
      </c>
      <c r="L1054" s="36">
        <f>IF(G1054*K1054&lt;&gt;0, TRUNC(G1054*K1054, 1), "")</f>
        <v>336621.4</v>
      </c>
      <c r="M1054" s="15">
        <f>합산자재!J210</f>
        <v>0</v>
      </c>
      <c r="N1054" s="36" t="str">
        <f>IF(G1054*M1054&lt;&gt;0, TRUNC(G1054*M1054, 1), "")</f>
        <v/>
      </c>
      <c r="O1054" s="15">
        <f>IF((H1054+K1054+M1054)=0, "", (H1054+K1054+M1054))</f>
        <v>273676</v>
      </c>
      <c r="P1054" s="15">
        <f>IF(SUM(I1054,L1054,N1054)&lt;&gt;0,SUM(I1054,L1054,N1054),"")</f>
        <v>336621.4</v>
      </c>
      <c r="Q1054" s="12"/>
      <c r="AE1054" s="2">
        <f>L1054</f>
        <v>336621.4</v>
      </c>
    </row>
    <row r="1055" spans="1:31" ht="23.25" customHeight="1">
      <c r="A1055" s="13" t="s">
        <v>1601</v>
      </c>
      <c r="B1055" s="13" t="s">
        <v>1585</v>
      </c>
      <c r="C1055" s="1" t="s">
        <v>1602</v>
      </c>
      <c r="D1055" s="12" t="s">
        <v>1603</v>
      </c>
      <c r="E1055" s="12" t="s">
        <v>1604</v>
      </c>
      <c r="F1055" s="19" t="s">
        <v>567</v>
      </c>
      <c r="G1055" s="15">
        <v>1</v>
      </c>
      <c r="H1055" s="15">
        <f>IF(TRUNC((AD1056+AC1056)/$AE$3,1)*$AE$3-AD1056 &lt;0, AC1056, TRUNC((AD1056+AC1056)/$AE$3,1)*$AE$3-AD1056)</f>
        <v>10098.599999999977</v>
      </c>
      <c r="I1055" s="36">
        <f>H1055</f>
        <v>10098.599999999977</v>
      </c>
      <c r="J1055" s="15">
        <v>1</v>
      </c>
      <c r="K1055" s="15"/>
      <c r="L1055" s="36" t="str">
        <f>IF(G1055*K1055&lt;&gt;0, TRUNC(G1055*K1055, 1), "")</f>
        <v/>
      </c>
      <c r="M1055" s="15"/>
      <c r="N1055" s="36" t="str">
        <f>IF(G1055*M1055&lt;&gt;0, TRUNC(G1055*M1055, 1), "")</f>
        <v/>
      </c>
      <c r="O1055" s="15">
        <f>IF((H1055+K1055+M1055)=0, "", (H1055+K1055+M1055))</f>
        <v>10098.599999999977</v>
      </c>
      <c r="P1055" s="15">
        <f>IF(SUM(I1055,L1055,N1055)&lt;&gt;0,SUM(I1055,L1055,N1055),"")</f>
        <v>10098.599999999977</v>
      </c>
      <c r="Q1055" s="12"/>
    </row>
    <row r="1056" spans="1:31" ht="23.25" customHeight="1">
      <c r="B1056" s="13" t="s">
        <v>1597</v>
      </c>
      <c r="D1056" s="12" t="s">
        <v>1598</v>
      </c>
      <c r="E1056" s="12"/>
      <c r="F1056" s="19"/>
      <c r="G1056" s="15"/>
      <c r="H1056" s="15"/>
      <c r="I1056" s="36">
        <f>TRUNC(SUM(I1052:I1055))</f>
        <v>10098</v>
      </c>
      <c r="J1056" s="15"/>
      <c r="K1056" s="15"/>
      <c r="L1056" s="36">
        <f>TRUNC(SUM(L1052:L1055))</f>
        <v>336621</v>
      </c>
      <c r="M1056" s="15"/>
      <c r="N1056" s="36">
        <f>TRUNC(SUM(N1052:N1055))</f>
        <v>0</v>
      </c>
      <c r="O1056" s="15" t="str">
        <f>IF((H1056+K1056+M1056)=0, "", (H1056+K1056+M1056))</f>
        <v/>
      </c>
      <c r="P1056" s="15">
        <f>IF(SUM(I1056,L1056,N1056)&lt;&gt;0,SUM(I1056,L1056,N1056),"")</f>
        <v>346719</v>
      </c>
      <c r="Q1056" s="12"/>
      <c r="AC1056" s="2">
        <f>TRUNC(AE1056*옵션!$B$36/100,1)</f>
        <v>10098.6</v>
      </c>
      <c r="AD1056" s="2">
        <f>TRUNC(SUM(L1052:L1054))</f>
        <v>336621</v>
      </c>
      <c r="AE1056" s="2">
        <f>TRUNC(SUM(AE1052:AE1055))</f>
        <v>336621</v>
      </c>
    </row>
    <row r="1057" spans="1:31" ht="23.25" customHeight="1">
      <c r="D1057" s="12"/>
      <c r="E1057" s="12"/>
      <c r="F1057" s="19"/>
      <c r="G1057" s="15"/>
      <c r="H1057" s="15"/>
      <c r="I1057" s="36"/>
      <c r="J1057" s="15"/>
      <c r="K1057" s="15"/>
      <c r="L1057" s="36"/>
      <c r="M1057" s="15"/>
      <c r="N1057" s="36"/>
      <c r="O1057" s="15"/>
      <c r="P1057" s="15"/>
      <c r="Q1057" s="12"/>
    </row>
    <row r="1058" spans="1:31" ht="23.25" customHeight="1">
      <c r="A1058" s="13" t="s">
        <v>2037</v>
      </c>
      <c r="B1058" s="13" t="s">
        <v>1623</v>
      </c>
      <c r="C1058" s="1" t="s">
        <v>2038</v>
      </c>
      <c r="D1058" s="346" t="s">
        <v>2036</v>
      </c>
      <c r="E1058" s="348"/>
      <c r="F1058" s="19"/>
      <c r="G1058" s="15"/>
      <c r="H1058" s="15"/>
      <c r="I1058" s="36"/>
      <c r="J1058" s="15"/>
      <c r="K1058" s="15"/>
      <c r="L1058" s="36"/>
      <c r="M1058" s="15"/>
      <c r="N1058" s="36"/>
      <c r="O1058" s="15"/>
      <c r="P1058" s="15"/>
      <c r="Q1058" s="12"/>
    </row>
    <row r="1059" spans="1:31" ht="23.25" customHeight="1">
      <c r="A1059" s="13" t="s">
        <v>858</v>
      </c>
      <c r="B1059" s="13" t="s">
        <v>1588</v>
      </c>
      <c r="C1059" s="1" t="s">
        <v>530</v>
      </c>
      <c r="D1059" s="12" t="s">
        <v>553</v>
      </c>
      <c r="E1059" s="12" t="s">
        <v>565</v>
      </c>
      <c r="F1059" s="19" t="s">
        <v>455</v>
      </c>
      <c r="G1059" s="15">
        <v>1</v>
      </c>
      <c r="H1059" s="15"/>
      <c r="I1059" s="36" t="str">
        <f>IF(G1059*H1059&lt;&gt;0, TRUNC(G1059*H1059, 1), "")</f>
        <v/>
      </c>
      <c r="J1059" s="15">
        <v>1</v>
      </c>
      <c r="K1059" s="15">
        <f>합산자재!I168</f>
        <v>0</v>
      </c>
      <c r="L1059" s="36" t="str">
        <f>IF(G1059*K1059&lt;&gt;0, TRUNC(G1059*K1059, 1), "")</f>
        <v/>
      </c>
      <c r="M1059" s="15">
        <f>합산자재!J168</f>
        <v>0</v>
      </c>
      <c r="N1059" s="36" t="str">
        <f>IF(G1059*M1059&lt;&gt;0, TRUNC(G1059*M1059, 1), "")</f>
        <v/>
      </c>
      <c r="O1059" s="15" t="str">
        <f>IF((H1059+K1059+M1059)=0, "", (H1059+K1059+M1059))</f>
        <v/>
      </c>
      <c r="P1059" s="15" t="str">
        <f>IF(SUM(I1059,L1059,N1059)&lt;&gt;0,SUM(I1059,L1059,N1059),"")</f>
        <v/>
      </c>
      <c r="Q1059" s="12" t="s">
        <v>1620</v>
      </c>
      <c r="AB1059" s="2">
        <f>합산자재!H168*J1059</f>
        <v>4241000</v>
      </c>
    </row>
    <row r="1060" spans="1:31" ht="23.25" customHeight="1">
      <c r="A1060" s="13" t="s">
        <v>905</v>
      </c>
      <c r="B1060" s="13" t="s">
        <v>1588</v>
      </c>
      <c r="C1060" s="1" t="s">
        <v>670</v>
      </c>
      <c r="D1060" s="12" t="s">
        <v>671</v>
      </c>
      <c r="E1060" s="12" t="s">
        <v>672</v>
      </c>
      <c r="F1060" s="19" t="s">
        <v>610</v>
      </c>
      <c r="G1060" s="15">
        <f>일위노임!G510</f>
        <v>1.23</v>
      </c>
      <c r="H1060" s="15">
        <f>합산자재!H210</f>
        <v>0</v>
      </c>
      <c r="I1060" s="36" t="str">
        <f>IF(G1060*H1060&lt;&gt;0, TRUNC(G1060*H1060, 1), "")</f>
        <v/>
      </c>
      <c r="J1060" s="15">
        <v>1.23</v>
      </c>
      <c r="K1060" s="15">
        <f>합산자재!I210</f>
        <v>273676</v>
      </c>
      <c r="L1060" s="36">
        <f>IF(G1060*K1060&lt;&gt;0, TRUNC(G1060*K1060, 1), "")</f>
        <v>336621.4</v>
      </c>
      <c r="M1060" s="15">
        <f>합산자재!J210</f>
        <v>0</v>
      </c>
      <c r="N1060" s="36" t="str">
        <f>IF(G1060*M1060&lt;&gt;0, TRUNC(G1060*M1060, 1), "")</f>
        <v/>
      </c>
      <c r="O1060" s="15">
        <f>IF((H1060+K1060+M1060)=0, "", (H1060+K1060+M1060))</f>
        <v>273676</v>
      </c>
      <c r="P1060" s="15">
        <f>IF(SUM(I1060,L1060,N1060)&lt;&gt;0,SUM(I1060,L1060,N1060),"")</f>
        <v>336621.4</v>
      </c>
      <c r="Q1060" s="12"/>
      <c r="AE1060" s="2">
        <f>L1060</f>
        <v>336621.4</v>
      </c>
    </row>
    <row r="1061" spans="1:31" ht="23.25" customHeight="1">
      <c r="A1061" s="13" t="s">
        <v>1601</v>
      </c>
      <c r="B1061" s="13" t="s">
        <v>1588</v>
      </c>
      <c r="C1061" s="1" t="s">
        <v>1602</v>
      </c>
      <c r="D1061" s="12" t="s">
        <v>1603</v>
      </c>
      <c r="E1061" s="12" t="s">
        <v>1604</v>
      </c>
      <c r="F1061" s="19" t="s">
        <v>567</v>
      </c>
      <c r="G1061" s="15">
        <v>1</v>
      </c>
      <c r="H1061" s="15">
        <f>IF(TRUNC((AD1062+AC1062)/$AE$3,1)*$AE$3-AD1062 &lt;0, AC1062, TRUNC((AD1062+AC1062)/$AE$3,1)*$AE$3-AD1062)</f>
        <v>10098.599999999977</v>
      </c>
      <c r="I1061" s="36">
        <f>H1061</f>
        <v>10098.599999999977</v>
      </c>
      <c r="J1061" s="15">
        <v>1</v>
      </c>
      <c r="K1061" s="15"/>
      <c r="L1061" s="36" t="str">
        <f>IF(G1061*K1061&lt;&gt;0, TRUNC(G1061*K1061, 1), "")</f>
        <v/>
      </c>
      <c r="M1061" s="15"/>
      <c r="N1061" s="36" t="str">
        <f>IF(G1061*M1061&lt;&gt;0, TRUNC(G1061*M1061, 1), "")</f>
        <v/>
      </c>
      <c r="O1061" s="15">
        <f>IF((H1061+K1061+M1061)=0, "", (H1061+K1061+M1061))</f>
        <v>10098.599999999977</v>
      </c>
      <c r="P1061" s="15">
        <f>IF(SUM(I1061,L1061,N1061)&lt;&gt;0,SUM(I1061,L1061,N1061),"")</f>
        <v>10098.599999999977</v>
      </c>
      <c r="Q1061" s="12"/>
    </row>
    <row r="1062" spans="1:31" ht="23.25" customHeight="1">
      <c r="B1062" s="13" t="s">
        <v>1597</v>
      </c>
      <c r="D1062" s="12" t="s">
        <v>1598</v>
      </c>
      <c r="E1062" s="12"/>
      <c r="F1062" s="19"/>
      <c r="G1062" s="15"/>
      <c r="H1062" s="15"/>
      <c r="I1062" s="36">
        <f>TRUNC(SUM(I1058:I1061))</f>
        <v>10098</v>
      </c>
      <c r="J1062" s="15"/>
      <c r="K1062" s="15"/>
      <c r="L1062" s="36">
        <f>TRUNC(SUM(L1058:L1061))</f>
        <v>336621</v>
      </c>
      <c r="M1062" s="15"/>
      <c r="N1062" s="36">
        <f>TRUNC(SUM(N1058:N1061))</f>
        <v>0</v>
      </c>
      <c r="O1062" s="15" t="str">
        <f>IF((H1062+K1062+M1062)=0, "", (H1062+K1062+M1062))</f>
        <v/>
      </c>
      <c r="P1062" s="15">
        <f>IF(SUM(I1062,L1062,N1062)&lt;&gt;0,SUM(I1062,L1062,N1062),"")</f>
        <v>346719</v>
      </c>
      <c r="Q1062" s="12"/>
      <c r="AC1062" s="2">
        <f>TRUNC(AE1062*옵션!$B$36/100,1)</f>
        <v>10098.6</v>
      </c>
      <c r="AD1062" s="2">
        <f>TRUNC(SUM(L1058:L1060))</f>
        <v>336621</v>
      </c>
      <c r="AE1062" s="2">
        <f>TRUNC(SUM(AE1058:AE1061))</f>
        <v>336621</v>
      </c>
    </row>
    <row r="1063" spans="1:31" ht="23.25" customHeight="1">
      <c r="D1063" s="12"/>
      <c r="E1063" s="12"/>
      <c r="F1063" s="19"/>
      <c r="G1063" s="15"/>
      <c r="H1063" s="15"/>
      <c r="I1063" s="36"/>
      <c r="J1063" s="15"/>
      <c r="K1063" s="15"/>
      <c r="L1063" s="36"/>
      <c r="M1063" s="15"/>
      <c r="N1063" s="36"/>
      <c r="O1063" s="15"/>
      <c r="P1063" s="15"/>
      <c r="Q1063" s="12"/>
    </row>
    <row r="1064" spans="1:31" ht="23.25" customHeight="1">
      <c r="A1064" s="13" t="s">
        <v>2040</v>
      </c>
      <c r="B1064" s="13" t="s">
        <v>1623</v>
      </c>
      <c r="C1064" s="1" t="s">
        <v>2041</v>
      </c>
      <c r="D1064" s="346" t="s">
        <v>2039</v>
      </c>
      <c r="E1064" s="348"/>
      <c r="F1064" s="19"/>
      <c r="G1064" s="15"/>
      <c r="H1064" s="15"/>
      <c r="I1064" s="36"/>
      <c r="J1064" s="15"/>
      <c r="K1064" s="15"/>
      <c r="L1064" s="36"/>
      <c r="M1064" s="15"/>
      <c r="N1064" s="36"/>
      <c r="O1064" s="15"/>
      <c r="P1064" s="15"/>
      <c r="Q1064" s="12"/>
    </row>
    <row r="1065" spans="1:31" ht="23.25" customHeight="1">
      <c r="A1065" s="13" t="s">
        <v>863</v>
      </c>
      <c r="B1065" s="13" t="s">
        <v>1591</v>
      </c>
      <c r="C1065" s="1" t="s">
        <v>530</v>
      </c>
      <c r="D1065" s="12" t="s">
        <v>553</v>
      </c>
      <c r="E1065" s="12" t="s">
        <v>576</v>
      </c>
      <c r="F1065" s="19" t="s">
        <v>455</v>
      </c>
      <c r="G1065" s="15">
        <v>1</v>
      </c>
      <c r="H1065" s="15"/>
      <c r="I1065" s="36" t="str">
        <f>IF(G1065*H1065&lt;&gt;0, TRUNC(G1065*H1065, 1), "")</f>
        <v/>
      </c>
      <c r="J1065" s="15">
        <v>1</v>
      </c>
      <c r="K1065" s="15">
        <f>합산자재!I173</f>
        <v>0</v>
      </c>
      <c r="L1065" s="36" t="str">
        <f>IF(G1065*K1065&lt;&gt;0, TRUNC(G1065*K1065, 1), "")</f>
        <v/>
      </c>
      <c r="M1065" s="15">
        <f>합산자재!J173</f>
        <v>0</v>
      </c>
      <c r="N1065" s="36" t="str">
        <f>IF(G1065*M1065&lt;&gt;0, TRUNC(G1065*M1065, 1), "")</f>
        <v/>
      </c>
      <c r="O1065" s="15" t="str">
        <f>IF((H1065+K1065+M1065)=0, "", (H1065+K1065+M1065))</f>
        <v/>
      </c>
      <c r="P1065" s="15" t="str">
        <f>IF(SUM(I1065,L1065,N1065)&lt;&gt;0,SUM(I1065,L1065,N1065),"")</f>
        <v/>
      </c>
      <c r="Q1065" s="12" t="s">
        <v>1620</v>
      </c>
      <c r="AB1065" s="2">
        <f>합산자재!H173*J1065</f>
        <v>1732000</v>
      </c>
    </row>
    <row r="1066" spans="1:31" ht="23.25" customHeight="1">
      <c r="A1066" s="13" t="s">
        <v>905</v>
      </c>
      <c r="B1066" s="13" t="s">
        <v>1591</v>
      </c>
      <c r="C1066" s="1" t="s">
        <v>670</v>
      </c>
      <c r="D1066" s="12" t="s">
        <v>671</v>
      </c>
      <c r="E1066" s="12" t="s">
        <v>672</v>
      </c>
      <c r="F1066" s="19" t="s">
        <v>610</v>
      </c>
      <c r="G1066" s="15">
        <f>일위노임!G513</f>
        <v>1.23</v>
      </c>
      <c r="H1066" s="15">
        <f>합산자재!H210</f>
        <v>0</v>
      </c>
      <c r="I1066" s="36" t="str">
        <f>IF(G1066*H1066&lt;&gt;0, TRUNC(G1066*H1066, 1), "")</f>
        <v/>
      </c>
      <c r="J1066" s="15">
        <v>1.23</v>
      </c>
      <c r="K1066" s="15">
        <f>합산자재!I210</f>
        <v>273676</v>
      </c>
      <c r="L1066" s="36">
        <f>IF(G1066*K1066&lt;&gt;0, TRUNC(G1066*K1066, 1), "")</f>
        <v>336621.4</v>
      </c>
      <c r="M1066" s="15">
        <f>합산자재!J210</f>
        <v>0</v>
      </c>
      <c r="N1066" s="36" t="str">
        <f>IF(G1066*M1066&lt;&gt;0, TRUNC(G1066*M1066, 1), "")</f>
        <v/>
      </c>
      <c r="O1066" s="15">
        <f>IF((H1066+K1066+M1066)=0, "", (H1066+K1066+M1066))</f>
        <v>273676</v>
      </c>
      <c r="P1066" s="15">
        <f>IF(SUM(I1066,L1066,N1066)&lt;&gt;0,SUM(I1066,L1066,N1066),"")</f>
        <v>336621.4</v>
      </c>
      <c r="Q1066" s="12"/>
      <c r="AE1066" s="2">
        <f>L1066</f>
        <v>336621.4</v>
      </c>
    </row>
    <row r="1067" spans="1:31" ht="23.25" customHeight="1">
      <c r="A1067" s="13" t="s">
        <v>1601</v>
      </c>
      <c r="B1067" s="13" t="s">
        <v>1591</v>
      </c>
      <c r="C1067" s="1" t="s">
        <v>1602</v>
      </c>
      <c r="D1067" s="12" t="s">
        <v>1603</v>
      </c>
      <c r="E1067" s="12" t="s">
        <v>1604</v>
      </c>
      <c r="F1067" s="19" t="s">
        <v>567</v>
      </c>
      <c r="G1067" s="15">
        <v>1</v>
      </c>
      <c r="H1067" s="15">
        <f>IF(TRUNC((AD1068+AC1068)/$AE$3,1)*$AE$3-AD1068 &lt;0, AC1068, TRUNC((AD1068+AC1068)/$AE$3,1)*$AE$3-AD1068)</f>
        <v>10098.599999999977</v>
      </c>
      <c r="I1067" s="36">
        <f>H1067</f>
        <v>10098.599999999977</v>
      </c>
      <c r="J1067" s="15">
        <v>1</v>
      </c>
      <c r="K1067" s="15"/>
      <c r="L1067" s="36" t="str">
        <f>IF(G1067*K1067&lt;&gt;0, TRUNC(G1067*K1067, 1), "")</f>
        <v/>
      </c>
      <c r="M1067" s="15"/>
      <c r="N1067" s="36" t="str">
        <f>IF(G1067*M1067&lt;&gt;0, TRUNC(G1067*M1067, 1), "")</f>
        <v/>
      </c>
      <c r="O1067" s="15">
        <f>IF((H1067+K1067+M1067)=0, "", (H1067+K1067+M1067))</f>
        <v>10098.599999999977</v>
      </c>
      <c r="P1067" s="15">
        <f>IF(SUM(I1067,L1067,N1067)&lt;&gt;0,SUM(I1067,L1067,N1067),"")</f>
        <v>10098.599999999977</v>
      </c>
      <c r="Q1067" s="12"/>
    </row>
    <row r="1068" spans="1:31" ht="23.25" customHeight="1">
      <c r="B1068" s="13" t="s">
        <v>1597</v>
      </c>
      <c r="D1068" s="12" t="s">
        <v>1598</v>
      </c>
      <c r="E1068" s="12"/>
      <c r="F1068" s="19"/>
      <c r="G1068" s="15"/>
      <c r="H1068" s="15"/>
      <c r="I1068" s="36">
        <f>TRUNC(SUM(I1064:I1067))</f>
        <v>10098</v>
      </c>
      <c r="J1068" s="15"/>
      <c r="K1068" s="15"/>
      <c r="L1068" s="36">
        <f>TRUNC(SUM(L1064:L1067))</f>
        <v>336621</v>
      </c>
      <c r="M1068" s="15"/>
      <c r="N1068" s="36">
        <f>TRUNC(SUM(N1064:N1067))</f>
        <v>0</v>
      </c>
      <c r="O1068" s="15" t="str">
        <f>IF((H1068+K1068+M1068)=0, "", (H1068+K1068+M1068))</f>
        <v/>
      </c>
      <c r="P1068" s="15">
        <f>IF(SUM(I1068,L1068,N1068)&lt;&gt;0,SUM(I1068,L1068,N1068),"")</f>
        <v>346719</v>
      </c>
      <c r="Q1068" s="12"/>
      <c r="AC1068" s="2">
        <f>TRUNC(AE1068*옵션!$B$36/100,1)</f>
        <v>10098.6</v>
      </c>
      <c r="AD1068" s="2">
        <f>TRUNC(SUM(L1064:L1066))</f>
        <v>336621</v>
      </c>
      <c r="AE1068" s="2">
        <f>TRUNC(SUM(AE1064:AE1067))</f>
        <v>336621</v>
      </c>
    </row>
    <row r="1069" spans="1:31" ht="23.25" customHeight="1">
      <c r="D1069" s="12"/>
      <c r="E1069" s="12"/>
      <c r="F1069" s="19"/>
      <c r="G1069" s="15"/>
      <c r="H1069" s="15"/>
      <c r="I1069" s="36"/>
      <c r="J1069" s="15"/>
      <c r="K1069" s="15"/>
      <c r="L1069" s="36"/>
      <c r="M1069" s="15"/>
      <c r="N1069" s="36"/>
      <c r="O1069" s="15"/>
      <c r="P1069" s="15"/>
      <c r="Q1069" s="12"/>
    </row>
    <row r="1070" spans="1:31" ht="23.25" customHeight="1">
      <c r="A1070" s="13" t="s">
        <v>2043</v>
      </c>
      <c r="B1070" s="13" t="s">
        <v>1623</v>
      </c>
      <c r="C1070" s="1" t="s">
        <v>2044</v>
      </c>
      <c r="D1070" s="346" t="s">
        <v>2042</v>
      </c>
      <c r="E1070" s="348"/>
      <c r="F1070" s="19"/>
      <c r="G1070" s="15"/>
      <c r="H1070" s="15"/>
      <c r="I1070" s="36"/>
      <c r="J1070" s="15"/>
      <c r="K1070" s="15"/>
      <c r="L1070" s="36"/>
      <c r="M1070" s="15"/>
      <c r="N1070" s="36"/>
      <c r="O1070" s="15"/>
      <c r="P1070" s="15"/>
      <c r="Q1070" s="12"/>
    </row>
    <row r="1071" spans="1:31" ht="23.25" customHeight="1">
      <c r="A1071" s="13" t="s">
        <v>868</v>
      </c>
      <c r="B1071" s="13" t="s">
        <v>1594</v>
      </c>
      <c r="C1071" s="1" t="s">
        <v>530</v>
      </c>
      <c r="D1071" s="12" t="s">
        <v>553</v>
      </c>
      <c r="E1071" s="12" t="s">
        <v>585</v>
      </c>
      <c r="F1071" s="19" t="s">
        <v>455</v>
      </c>
      <c r="G1071" s="15">
        <v>1</v>
      </c>
      <c r="H1071" s="15"/>
      <c r="I1071" s="36" t="str">
        <f>IF(G1071*H1071&lt;&gt;0, TRUNC(G1071*H1071, 1), "")</f>
        <v/>
      </c>
      <c r="J1071" s="15">
        <v>1</v>
      </c>
      <c r="K1071" s="15">
        <f>합산자재!I178</f>
        <v>0</v>
      </c>
      <c r="L1071" s="36" t="str">
        <f>IF(G1071*K1071&lt;&gt;0, TRUNC(G1071*K1071, 1), "")</f>
        <v/>
      </c>
      <c r="M1071" s="15">
        <f>합산자재!J178</f>
        <v>0</v>
      </c>
      <c r="N1071" s="36" t="str">
        <f>IF(G1071*M1071&lt;&gt;0, TRUNC(G1071*M1071, 1), "")</f>
        <v/>
      </c>
      <c r="O1071" s="15" t="str">
        <f>IF((H1071+K1071+M1071)=0, "", (H1071+K1071+M1071))</f>
        <v/>
      </c>
      <c r="P1071" s="15" t="str">
        <f>IF(SUM(I1071,L1071,N1071)&lt;&gt;0,SUM(I1071,L1071,N1071),"")</f>
        <v/>
      </c>
      <c r="Q1071" s="12" t="s">
        <v>1620</v>
      </c>
      <c r="AB1071" s="2">
        <f>합산자재!H178*J1071</f>
        <v>964000</v>
      </c>
    </row>
    <row r="1072" spans="1:31" ht="23.25" customHeight="1">
      <c r="A1072" s="13" t="s">
        <v>905</v>
      </c>
      <c r="B1072" s="13" t="s">
        <v>1594</v>
      </c>
      <c r="C1072" s="1" t="s">
        <v>670</v>
      </c>
      <c r="D1072" s="12" t="s">
        <v>671</v>
      </c>
      <c r="E1072" s="12" t="s">
        <v>672</v>
      </c>
      <c r="F1072" s="19" t="s">
        <v>610</v>
      </c>
      <c r="G1072" s="15">
        <f>일위노임!G516</f>
        <v>1.23</v>
      </c>
      <c r="H1072" s="15">
        <f>합산자재!H210</f>
        <v>0</v>
      </c>
      <c r="I1072" s="36" t="str">
        <f>IF(G1072*H1072&lt;&gt;0, TRUNC(G1072*H1072, 1), "")</f>
        <v/>
      </c>
      <c r="J1072" s="15">
        <v>1.23</v>
      </c>
      <c r="K1072" s="15">
        <f>합산자재!I210</f>
        <v>273676</v>
      </c>
      <c r="L1072" s="36">
        <f>IF(G1072*K1072&lt;&gt;0, TRUNC(G1072*K1072, 1), "")</f>
        <v>336621.4</v>
      </c>
      <c r="M1072" s="15">
        <f>합산자재!J210</f>
        <v>0</v>
      </c>
      <c r="N1072" s="36" t="str">
        <f>IF(G1072*M1072&lt;&gt;0, TRUNC(G1072*M1072, 1), "")</f>
        <v/>
      </c>
      <c r="O1072" s="15">
        <f>IF((H1072+K1072+M1072)=0, "", (H1072+K1072+M1072))</f>
        <v>273676</v>
      </c>
      <c r="P1072" s="15">
        <f>IF(SUM(I1072,L1072,N1072)&lt;&gt;0,SUM(I1072,L1072,N1072),"")</f>
        <v>336621.4</v>
      </c>
      <c r="Q1072" s="12"/>
      <c r="AE1072" s="2">
        <f>L1072</f>
        <v>336621.4</v>
      </c>
    </row>
    <row r="1073" spans="1:31" ht="23.25" customHeight="1">
      <c r="A1073" s="13" t="s">
        <v>1601</v>
      </c>
      <c r="B1073" s="13" t="s">
        <v>1594</v>
      </c>
      <c r="C1073" s="1" t="s">
        <v>1602</v>
      </c>
      <c r="D1073" s="12" t="s">
        <v>1603</v>
      </c>
      <c r="E1073" s="12" t="s">
        <v>1604</v>
      </c>
      <c r="F1073" s="19" t="s">
        <v>567</v>
      </c>
      <c r="G1073" s="15">
        <v>1</v>
      </c>
      <c r="H1073" s="15">
        <f>IF(TRUNC((AD1074+AC1074)/$AE$3,1)*$AE$3-AD1074 &lt;0, AC1074, TRUNC((AD1074+AC1074)/$AE$3,1)*$AE$3-AD1074)</f>
        <v>10098.599999999977</v>
      </c>
      <c r="I1073" s="36">
        <f>H1073</f>
        <v>10098.599999999977</v>
      </c>
      <c r="J1073" s="15">
        <v>1</v>
      </c>
      <c r="K1073" s="15"/>
      <c r="L1073" s="36" t="str">
        <f>IF(G1073*K1073&lt;&gt;0, TRUNC(G1073*K1073, 1), "")</f>
        <v/>
      </c>
      <c r="M1073" s="15"/>
      <c r="N1073" s="36" t="str">
        <f>IF(G1073*M1073&lt;&gt;0, TRUNC(G1073*M1073, 1), "")</f>
        <v/>
      </c>
      <c r="O1073" s="15">
        <f>IF((H1073+K1073+M1073)=0, "", (H1073+K1073+M1073))</f>
        <v>10098.599999999977</v>
      </c>
      <c r="P1073" s="15">
        <f>IF(SUM(I1073,L1073,N1073)&lt;&gt;0,SUM(I1073,L1073,N1073),"")</f>
        <v>10098.599999999977</v>
      </c>
      <c r="Q1073" s="12"/>
    </row>
    <row r="1074" spans="1:31" ht="23.25" customHeight="1">
      <c r="B1074" s="13" t="s">
        <v>1597</v>
      </c>
      <c r="D1074" s="12" t="s">
        <v>1598</v>
      </c>
      <c r="E1074" s="12"/>
      <c r="F1074" s="19"/>
      <c r="G1074" s="15"/>
      <c r="H1074" s="15"/>
      <c r="I1074" s="36">
        <f>TRUNC(SUM(I1070:I1073))</f>
        <v>10098</v>
      </c>
      <c r="J1074" s="15"/>
      <c r="K1074" s="15"/>
      <c r="L1074" s="36">
        <f>TRUNC(SUM(L1070:L1073))</f>
        <v>336621</v>
      </c>
      <c r="M1074" s="15"/>
      <c r="N1074" s="36">
        <f>TRUNC(SUM(N1070:N1073))</f>
        <v>0</v>
      </c>
      <c r="O1074" s="15" t="str">
        <f>IF((H1074+K1074+M1074)=0, "", (H1074+K1074+M1074))</f>
        <v/>
      </c>
      <c r="P1074" s="15">
        <f>IF(SUM(I1074,L1074,N1074)&lt;&gt;0,SUM(I1074,L1074,N1074),"")</f>
        <v>346719</v>
      </c>
      <c r="Q1074" s="12"/>
      <c r="AC1074" s="2">
        <f>TRUNC(AE1074*옵션!$B$36/100,1)</f>
        <v>10098.6</v>
      </c>
      <c r="AD1074" s="2">
        <f>TRUNC(SUM(L1070:L1072))</f>
        <v>336621</v>
      </c>
      <c r="AE1074" s="2">
        <f>TRUNC(SUM(AE1070:AE1073))</f>
        <v>336621</v>
      </c>
    </row>
    <row r="1075" spans="1:31" ht="23.25" customHeight="1">
      <c r="D1075" s="12"/>
      <c r="E1075" s="12"/>
      <c r="F1075" s="19"/>
      <c r="G1075" s="15"/>
      <c r="H1075" s="15"/>
      <c r="I1075" s="36"/>
      <c r="J1075" s="15"/>
      <c r="K1075" s="15"/>
      <c r="L1075" s="36"/>
      <c r="M1075" s="15"/>
      <c r="N1075" s="36"/>
      <c r="O1075" s="15"/>
      <c r="P1075" s="15"/>
      <c r="Q1075" s="12"/>
    </row>
    <row r="1076" spans="1:31" ht="23.25" customHeight="1">
      <c r="D1076" s="12"/>
      <c r="E1076" s="12"/>
      <c r="F1076" s="19"/>
      <c r="G1076" s="15"/>
      <c r="H1076" s="15"/>
      <c r="I1076" s="36"/>
      <c r="J1076" s="15"/>
      <c r="K1076" s="15"/>
      <c r="L1076" s="36"/>
      <c r="M1076" s="15"/>
      <c r="N1076" s="36"/>
      <c r="O1076" s="15"/>
      <c r="P1076" s="15"/>
      <c r="Q1076" s="12"/>
    </row>
    <row r="1077" spans="1:31" ht="23.25" customHeight="1">
      <c r="D1077" s="12"/>
      <c r="E1077" s="12"/>
      <c r="F1077" s="19"/>
      <c r="G1077" s="15"/>
      <c r="H1077" s="15"/>
      <c r="I1077" s="36"/>
      <c r="J1077" s="15"/>
      <c r="K1077" s="15"/>
      <c r="L1077" s="36"/>
      <c r="M1077" s="15"/>
      <c r="N1077" s="36"/>
      <c r="O1077" s="15"/>
      <c r="P1077" s="15"/>
      <c r="Q1077" s="12"/>
    </row>
    <row r="1078" spans="1:31" ht="23.25" customHeight="1">
      <c r="D1078" s="12"/>
      <c r="E1078" s="12"/>
      <c r="F1078" s="19"/>
      <c r="G1078" s="15"/>
      <c r="H1078" s="15"/>
      <c r="I1078" s="36"/>
      <c r="J1078" s="15"/>
      <c r="K1078" s="15"/>
      <c r="L1078" s="36"/>
      <c r="M1078" s="15"/>
      <c r="N1078" s="36"/>
      <c r="O1078" s="15"/>
      <c r="P1078" s="15"/>
      <c r="Q1078" s="12"/>
    </row>
    <row r="1079" spans="1:31" ht="23.25" customHeight="1">
      <c r="D1079" s="12"/>
      <c r="E1079" s="12"/>
      <c r="F1079" s="19"/>
      <c r="G1079" s="15"/>
      <c r="H1079" s="15"/>
      <c r="I1079" s="36"/>
      <c r="J1079" s="15"/>
      <c r="K1079" s="15"/>
      <c r="L1079" s="36"/>
      <c r="M1079" s="15"/>
      <c r="N1079" s="36"/>
      <c r="O1079" s="15"/>
      <c r="P1079" s="15"/>
      <c r="Q1079" s="12"/>
    </row>
    <row r="1080" spans="1:31" ht="23.25" customHeight="1">
      <c r="D1080" s="12"/>
      <c r="E1080" s="12"/>
      <c r="F1080" s="19"/>
      <c r="G1080" s="15"/>
      <c r="H1080" s="15"/>
      <c r="I1080" s="36"/>
      <c r="J1080" s="15"/>
      <c r="K1080" s="15"/>
      <c r="L1080" s="36"/>
      <c r="M1080" s="15"/>
      <c r="N1080" s="36"/>
      <c r="O1080" s="15"/>
      <c r="P1080" s="15"/>
      <c r="Q1080" s="12"/>
    </row>
    <row r="1081" spans="1:31" ht="23.25" customHeight="1">
      <c r="D1081" s="12"/>
      <c r="E1081" s="12"/>
      <c r="F1081" s="19"/>
      <c r="G1081" s="15"/>
      <c r="H1081" s="15"/>
      <c r="I1081" s="36"/>
      <c r="J1081" s="15"/>
      <c r="K1081" s="15"/>
      <c r="L1081" s="36"/>
      <c r="M1081" s="15"/>
      <c r="N1081" s="36"/>
      <c r="O1081" s="15"/>
      <c r="P1081" s="15"/>
      <c r="Q1081" s="12"/>
    </row>
    <row r="1082" spans="1:31" ht="23.25" customHeight="1">
      <c r="D1082" s="12"/>
      <c r="E1082" s="12"/>
      <c r="F1082" s="19"/>
      <c r="G1082" s="15"/>
      <c r="H1082" s="15"/>
      <c r="I1082" s="36"/>
      <c r="J1082" s="15"/>
      <c r="K1082" s="15"/>
      <c r="L1082" s="36"/>
      <c r="M1082" s="15"/>
      <c r="N1082" s="36"/>
      <c r="O1082" s="15"/>
      <c r="P1082" s="15"/>
      <c r="Q1082" s="12"/>
    </row>
    <row r="1083" spans="1:31" ht="23.25" customHeight="1">
      <c r="D1083" s="12"/>
      <c r="E1083" s="12"/>
      <c r="F1083" s="19"/>
      <c r="G1083" s="15"/>
      <c r="H1083" s="15"/>
      <c r="I1083" s="36"/>
      <c r="J1083" s="15"/>
      <c r="K1083" s="15"/>
      <c r="L1083" s="36"/>
      <c r="M1083" s="15"/>
      <c r="N1083" s="36"/>
      <c r="O1083" s="15"/>
      <c r="P1083" s="15"/>
      <c r="Q1083" s="12"/>
    </row>
    <row r="1084" spans="1:31" ht="23.25" customHeight="1">
      <c r="D1084" s="12"/>
      <c r="E1084" s="12"/>
      <c r="F1084" s="19"/>
      <c r="G1084" s="15"/>
      <c r="H1084" s="15"/>
      <c r="I1084" s="36"/>
      <c r="J1084" s="15"/>
      <c r="K1084" s="15"/>
      <c r="L1084" s="36"/>
      <c r="M1084" s="15"/>
      <c r="N1084" s="36"/>
      <c r="O1084" s="15"/>
      <c r="P1084" s="15"/>
      <c r="Q1084" s="12"/>
    </row>
    <row r="1085" spans="1:31" ht="23.25" customHeight="1">
      <c r="D1085" s="12"/>
      <c r="E1085" s="12"/>
      <c r="F1085" s="19"/>
      <c r="G1085" s="15"/>
      <c r="H1085" s="15"/>
      <c r="I1085" s="36"/>
      <c r="J1085" s="15"/>
      <c r="K1085" s="15"/>
      <c r="L1085" s="36"/>
      <c r="M1085" s="15"/>
      <c r="N1085" s="36"/>
      <c r="O1085" s="15"/>
      <c r="P1085" s="15"/>
      <c r="Q1085" s="12"/>
    </row>
    <row r="1086" spans="1:31" ht="23.25" customHeight="1">
      <c r="D1086" s="12"/>
      <c r="E1086" s="12"/>
      <c r="F1086" s="19"/>
      <c r="G1086" s="15"/>
      <c r="H1086" s="15"/>
      <c r="I1086" s="36"/>
      <c r="J1086" s="15"/>
      <c r="K1086" s="15"/>
      <c r="L1086" s="36"/>
      <c r="M1086" s="15"/>
      <c r="N1086" s="36"/>
      <c r="O1086" s="15"/>
      <c r="P1086" s="15"/>
      <c r="Q1086" s="12"/>
    </row>
    <row r="1087" spans="1:31" ht="23.25" customHeight="1">
      <c r="D1087" s="12"/>
      <c r="E1087" s="12"/>
      <c r="F1087" s="19"/>
      <c r="G1087" s="15"/>
      <c r="H1087" s="15"/>
      <c r="I1087" s="36"/>
      <c r="J1087" s="15"/>
      <c r="K1087" s="15"/>
      <c r="L1087" s="36"/>
      <c r="M1087" s="15"/>
      <c r="N1087" s="36"/>
      <c r="O1087" s="15"/>
      <c r="P1087" s="15"/>
      <c r="Q1087" s="12"/>
    </row>
    <row r="1088" spans="1:31" ht="23.25" customHeight="1">
      <c r="D1088" s="12"/>
      <c r="E1088" s="12"/>
      <c r="F1088" s="19"/>
      <c r="G1088" s="15"/>
      <c r="H1088" s="15"/>
      <c r="I1088" s="36"/>
      <c r="J1088" s="15"/>
      <c r="K1088" s="15"/>
      <c r="L1088" s="36"/>
      <c r="M1088" s="15"/>
      <c r="N1088" s="36"/>
      <c r="O1088" s="15"/>
      <c r="P1088" s="15"/>
      <c r="Q1088" s="12"/>
    </row>
    <row r="1089" spans="4:17" ht="23.25" customHeight="1">
      <c r="D1089" s="12"/>
      <c r="E1089" s="12"/>
      <c r="F1089" s="19"/>
      <c r="G1089" s="15"/>
      <c r="H1089" s="15"/>
      <c r="I1089" s="36"/>
      <c r="J1089" s="15"/>
      <c r="K1089" s="15"/>
      <c r="L1089" s="36"/>
      <c r="M1089" s="15"/>
      <c r="N1089" s="36"/>
      <c r="O1089" s="15"/>
      <c r="P1089" s="15"/>
      <c r="Q1089" s="12"/>
    </row>
    <row r="1090" spans="4:17" ht="23.25" customHeight="1">
      <c r="D1090" s="12"/>
      <c r="E1090" s="12"/>
      <c r="F1090" s="19"/>
      <c r="G1090" s="15"/>
      <c r="H1090" s="15"/>
      <c r="I1090" s="36"/>
      <c r="J1090" s="15"/>
      <c r="K1090" s="15"/>
      <c r="L1090" s="36"/>
      <c r="M1090" s="15"/>
      <c r="N1090" s="36"/>
      <c r="O1090" s="15"/>
      <c r="P1090" s="15"/>
      <c r="Q1090" s="12"/>
    </row>
    <row r="1091" spans="4:17" ht="23.25" customHeight="1">
      <c r="D1091" s="12"/>
      <c r="E1091" s="12"/>
      <c r="F1091" s="19"/>
      <c r="G1091" s="15"/>
      <c r="H1091" s="15"/>
      <c r="I1091" s="36"/>
      <c r="J1091" s="15"/>
      <c r="K1091" s="15"/>
      <c r="L1091" s="36"/>
      <c r="M1091" s="15"/>
      <c r="N1091" s="36"/>
      <c r="O1091" s="15"/>
      <c r="P1091" s="15"/>
      <c r="Q1091" s="12"/>
    </row>
    <row r="1092" spans="4:17" ht="23.25" customHeight="1">
      <c r="D1092" s="12"/>
      <c r="E1092" s="12"/>
      <c r="F1092" s="19"/>
      <c r="G1092" s="15"/>
      <c r="H1092" s="15"/>
      <c r="I1092" s="36"/>
      <c r="J1092" s="15"/>
      <c r="K1092" s="15"/>
      <c r="L1092" s="36"/>
      <c r="M1092" s="15"/>
      <c r="N1092" s="36"/>
      <c r="O1092" s="15"/>
      <c r="P1092" s="15"/>
      <c r="Q1092" s="12"/>
    </row>
    <row r="1093" spans="4:17" ht="23.25" customHeight="1">
      <c r="D1093" s="12"/>
      <c r="E1093" s="12"/>
      <c r="F1093" s="19"/>
      <c r="G1093" s="15"/>
      <c r="H1093" s="15"/>
      <c r="I1093" s="36"/>
      <c r="J1093" s="15"/>
      <c r="K1093" s="15"/>
      <c r="L1093" s="36"/>
      <c r="M1093" s="15"/>
      <c r="N1093" s="36"/>
      <c r="O1093" s="15"/>
      <c r="P1093" s="15"/>
      <c r="Q1093" s="12"/>
    </row>
    <row r="1094" spans="4:17" ht="23.25" customHeight="1">
      <c r="D1094" s="12"/>
      <c r="E1094" s="12"/>
      <c r="F1094" s="19"/>
      <c r="G1094" s="15"/>
      <c r="H1094" s="15"/>
      <c r="I1094" s="36"/>
      <c r="J1094" s="15"/>
      <c r="K1094" s="15"/>
      <c r="L1094" s="36"/>
      <c r="M1094" s="15"/>
      <c r="N1094" s="36"/>
      <c r="O1094" s="15"/>
      <c r="P1094" s="15"/>
      <c r="Q1094" s="12"/>
    </row>
    <row r="1095" spans="4:17" ht="23.25" customHeight="1">
      <c r="D1095" s="12"/>
      <c r="E1095" s="12"/>
      <c r="F1095" s="19"/>
      <c r="G1095" s="15"/>
      <c r="H1095" s="15"/>
      <c r="I1095" s="36"/>
      <c r="J1095" s="15"/>
      <c r="K1095" s="15"/>
      <c r="L1095" s="36"/>
      <c r="M1095" s="15"/>
      <c r="N1095" s="36"/>
      <c r="O1095" s="15"/>
      <c r="P1095" s="15"/>
      <c r="Q1095" s="12"/>
    </row>
  </sheetData>
  <mergeCells count="155">
    <mergeCell ref="D1070:E1070"/>
    <mergeCell ref="D1040:E1040"/>
    <mergeCell ref="D1046:E1046"/>
    <mergeCell ref="D1052:E1052"/>
    <mergeCell ref="D1058:E1058"/>
    <mergeCell ref="D1064:E1064"/>
    <mergeCell ref="D1010:E1010"/>
    <mergeCell ref="D1016:E1016"/>
    <mergeCell ref="D1022:E1022"/>
    <mergeCell ref="D1028:E1028"/>
    <mergeCell ref="D1034:E1034"/>
    <mergeCell ref="D977:E977"/>
    <mergeCell ref="D986:E986"/>
    <mergeCell ref="D992:E992"/>
    <mergeCell ref="D998:E998"/>
    <mergeCell ref="D1004:E1004"/>
    <mergeCell ref="D946:E946"/>
    <mergeCell ref="D952:E952"/>
    <mergeCell ref="D958:E958"/>
    <mergeCell ref="D964:E964"/>
    <mergeCell ref="D970:E970"/>
    <mergeCell ref="D903:E903"/>
    <mergeCell ref="D922:E922"/>
    <mergeCell ref="D928:E928"/>
    <mergeCell ref="D934:E934"/>
    <mergeCell ref="D940:E940"/>
    <mergeCell ref="D851:E851"/>
    <mergeCell ref="D857:E857"/>
    <mergeCell ref="D863:E863"/>
    <mergeCell ref="D869:E869"/>
    <mergeCell ref="D886:E886"/>
    <mergeCell ref="D821:E821"/>
    <mergeCell ref="D827:E827"/>
    <mergeCell ref="D833:E833"/>
    <mergeCell ref="D839:E839"/>
    <mergeCell ref="D845:E845"/>
    <mergeCell ref="D791:E791"/>
    <mergeCell ref="D797:E797"/>
    <mergeCell ref="D803:E803"/>
    <mergeCell ref="D809:E809"/>
    <mergeCell ref="D815:E815"/>
    <mergeCell ref="D761:E761"/>
    <mergeCell ref="D767:E767"/>
    <mergeCell ref="D773:E773"/>
    <mergeCell ref="D779:E779"/>
    <mergeCell ref="D785:E785"/>
    <mergeCell ref="D731:E731"/>
    <mergeCell ref="D737:E737"/>
    <mergeCell ref="D743:E743"/>
    <mergeCell ref="D749:E749"/>
    <mergeCell ref="D755:E755"/>
    <mergeCell ref="D692:E692"/>
    <mergeCell ref="D700:E700"/>
    <mergeCell ref="D709:E709"/>
    <mergeCell ref="D717:E717"/>
    <mergeCell ref="D725:E725"/>
    <mergeCell ref="D651:E651"/>
    <mergeCell ref="D660:E660"/>
    <mergeCell ref="D668:E668"/>
    <mergeCell ref="D676:E676"/>
    <mergeCell ref="D684:E684"/>
    <mergeCell ref="D609:E609"/>
    <mergeCell ref="D617:E617"/>
    <mergeCell ref="D626:E626"/>
    <mergeCell ref="D634:E634"/>
    <mergeCell ref="D643:E643"/>
    <mergeCell ref="D566:E566"/>
    <mergeCell ref="D574:E574"/>
    <mergeCell ref="D583:E583"/>
    <mergeCell ref="D592:E592"/>
    <mergeCell ref="D600:E600"/>
    <mergeCell ref="D526:E526"/>
    <mergeCell ref="D534:E534"/>
    <mergeCell ref="D542:E542"/>
    <mergeCell ref="D550:E550"/>
    <mergeCell ref="D558:E558"/>
    <mergeCell ref="D486:E486"/>
    <mergeCell ref="D494:E494"/>
    <mergeCell ref="D502:E502"/>
    <mergeCell ref="D510:E510"/>
    <mergeCell ref="D518:E518"/>
    <mergeCell ref="D451:E451"/>
    <mergeCell ref="D457:E457"/>
    <mergeCell ref="D462:E462"/>
    <mergeCell ref="D470:E470"/>
    <mergeCell ref="D478:E478"/>
    <mergeCell ref="D421:E421"/>
    <mergeCell ref="D427:E427"/>
    <mergeCell ref="D433:E433"/>
    <mergeCell ref="D439:E439"/>
    <mergeCell ref="D445:E445"/>
    <mergeCell ref="D379:E379"/>
    <mergeCell ref="D389:E389"/>
    <mergeCell ref="D399:E399"/>
    <mergeCell ref="D409:E409"/>
    <mergeCell ref="D415:E415"/>
    <mergeCell ref="D337:E337"/>
    <mergeCell ref="D343:E343"/>
    <mergeCell ref="D349:E349"/>
    <mergeCell ref="D359:E359"/>
    <mergeCell ref="D369:E369"/>
    <mergeCell ref="D302:E302"/>
    <mergeCell ref="D309:E309"/>
    <mergeCell ref="D316:E316"/>
    <mergeCell ref="D323:E323"/>
    <mergeCell ref="D330:E330"/>
    <mergeCell ref="D262:E262"/>
    <mergeCell ref="D270:E270"/>
    <mergeCell ref="D278:E278"/>
    <mergeCell ref="D286:E286"/>
    <mergeCell ref="D294:E294"/>
    <mergeCell ref="D222:E222"/>
    <mergeCell ref="D230:E230"/>
    <mergeCell ref="D238:E238"/>
    <mergeCell ref="D246:E246"/>
    <mergeCell ref="D254:E254"/>
    <mergeCell ref="D176:E176"/>
    <mergeCell ref="D186:E186"/>
    <mergeCell ref="D196:E196"/>
    <mergeCell ref="D206:E206"/>
    <mergeCell ref="D214:E214"/>
    <mergeCell ref="D128:E128"/>
    <mergeCell ref="D137:E137"/>
    <mergeCell ref="D146:E146"/>
    <mergeCell ref="D156:E156"/>
    <mergeCell ref="D166:E166"/>
    <mergeCell ref="D83:E83"/>
    <mergeCell ref="D92:E92"/>
    <mergeCell ref="D101:E101"/>
    <mergeCell ref="D110:E110"/>
    <mergeCell ref="D119:E119"/>
    <mergeCell ref="D29:E29"/>
    <mergeCell ref="D33:E33"/>
    <mergeCell ref="D38:E38"/>
    <mergeCell ref="D58:E58"/>
    <mergeCell ref="D74:E74"/>
    <mergeCell ref="D4:E4"/>
    <mergeCell ref="D8:E8"/>
    <mergeCell ref="D12:E12"/>
    <mergeCell ref="D17:E17"/>
    <mergeCell ref="D22:E22"/>
    <mergeCell ref="A2:A3"/>
    <mergeCell ref="E2:E3"/>
    <mergeCell ref="D2:D3"/>
    <mergeCell ref="D1:N1"/>
    <mergeCell ref="M2:N2"/>
    <mergeCell ref="W1:Y1"/>
    <mergeCell ref="B2:B3"/>
    <mergeCell ref="C2:C3"/>
    <mergeCell ref="Q2:Q3"/>
    <mergeCell ref="P2:P3"/>
    <mergeCell ref="J2:L2"/>
    <mergeCell ref="F2:F3"/>
    <mergeCell ref="G2:G3"/>
    <mergeCell ref="H2:I2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523"/>
  <sheetViews>
    <sheetView showZeros="0" view="pageBreakPreview" topLeftCell="D1" zoomScaleNormal="100" zoomScaleSheetLayoutView="100" workbookViewId="0">
      <pane ySplit="3" topLeftCell="A514" activePane="bottomLeft" state="frozen"/>
      <selection activeCell="D14" sqref="D14"/>
      <selection pane="bottomLeft" activeCell="F279" sqref="F279"/>
    </sheetView>
  </sheetViews>
  <sheetFormatPr defaultRowHeight="21.95" customHeight="1"/>
  <cols>
    <col min="1" max="1" width="4.6640625" style="2" hidden="1" customWidth="1"/>
    <col min="2" max="2" width="6.5546875" style="13" hidden="1" customWidth="1"/>
    <col min="3" max="3" width="10.77734375" style="13" hidden="1" customWidth="1"/>
    <col min="4" max="5" width="24.33203125" style="13" customWidth="1"/>
    <col min="6" max="6" width="4.5546875" style="2" customWidth="1"/>
    <col min="7" max="7" width="10.109375" style="2" customWidth="1"/>
    <col min="8" max="8" width="9.33203125" style="2" customWidth="1"/>
    <col min="9" max="9" width="10" style="2" customWidth="1"/>
    <col min="10" max="10" width="5.21875" style="2" customWidth="1"/>
    <col min="11" max="11" width="4.77734375" style="13" hidden="1" customWidth="1"/>
    <col min="12" max="12" width="14.109375" style="2" customWidth="1"/>
    <col min="13" max="13" width="7.21875" style="2" customWidth="1"/>
    <col min="14" max="14" width="5.44140625" style="2" customWidth="1"/>
    <col min="15" max="15" width="8.77734375" style="2" customWidth="1"/>
    <col min="16" max="16" width="2.44140625" style="23" hidden="1" customWidth="1"/>
    <col min="17" max="17" width="1.21875" style="23" hidden="1" customWidth="1"/>
    <col min="18" max="18" width="5.109375" style="23" hidden="1" customWidth="1"/>
    <col min="19" max="19" width="9.21875" style="2" customWidth="1"/>
    <col min="20" max="20" width="11.109375" style="2" customWidth="1"/>
    <col min="21" max="29" width="8.88671875" style="2"/>
    <col min="30" max="55" width="11.77734375" style="2" customWidth="1"/>
    <col min="56" max="16384" width="8.88671875" style="2"/>
  </cols>
  <sheetData>
    <row r="1" spans="1:36" ht="21.95" customHeight="1">
      <c r="B1" s="13" t="s">
        <v>1121</v>
      </c>
      <c r="D1" s="350" t="s">
        <v>916</v>
      </c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26"/>
      <c r="Q1" s="26"/>
      <c r="R1" s="26"/>
      <c r="AA1" s="2" t="s">
        <v>917</v>
      </c>
      <c r="AB1" s="2" t="s">
        <v>918</v>
      </c>
      <c r="AC1" s="2" t="s">
        <v>919</v>
      </c>
      <c r="AD1" s="2" t="s">
        <v>920</v>
      </c>
      <c r="AE1" s="2" t="s">
        <v>921</v>
      </c>
      <c r="AF1" s="2" t="s">
        <v>922</v>
      </c>
      <c r="AG1" s="2" t="s">
        <v>923</v>
      </c>
      <c r="AH1" s="2" t="s">
        <v>924</v>
      </c>
      <c r="AI1" s="2" t="s">
        <v>925</v>
      </c>
      <c r="AJ1" s="2" t="s">
        <v>926</v>
      </c>
    </row>
    <row r="2" spans="1:36" s="14" customFormat="1" ht="21.95" customHeight="1">
      <c r="A2" s="355" t="s">
        <v>79</v>
      </c>
      <c r="B2" s="343" t="s">
        <v>80</v>
      </c>
      <c r="C2" s="343" t="s">
        <v>81</v>
      </c>
      <c r="D2" s="344" t="s">
        <v>82</v>
      </c>
      <c r="E2" s="344" t="s">
        <v>83</v>
      </c>
      <c r="F2" s="345" t="s">
        <v>84</v>
      </c>
      <c r="G2" s="345" t="s">
        <v>85</v>
      </c>
      <c r="H2" s="345"/>
      <c r="I2" s="345"/>
      <c r="J2" s="345"/>
      <c r="K2" s="344" t="s">
        <v>81</v>
      </c>
      <c r="L2" s="345" t="s">
        <v>86</v>
      </c>
      <c r="M2" s="345"/>
      <c r="N2" s="345"/>
      <c r="O2" s="345"/>
      <c r="P2" s="345" t="s">
        <v>87</v>
      </c>
      <c r="Q2" s="345"/>
      <c r="R2" s="345"/>
      <c r="S2" s="345" t="s">
        <v>88</v>
      </c>
      <c r="T2" s="345" t="s">
        <v>89</v>
      </c>
    </row>
    <row r="3" spans="1:36" s="14" customFormat="1" ht="21.95" customHeight="1">
      <c r="A3" s="355"/>
      <c r="B3" s="343"/>
      <c r="C3" s="343"/>
      <c r="D3" s="344"/>
      <c r="E3" s="344"/>
      <c r="F3" s="345"/>
      <c r="G3" s="16" t="s">
        <v>90</v>
      </c>
      <c r="H3" s="16" t="s">
        <v>91</v>
      </c>
      <c r="I3" s="16" t="s">
        <v>92</v>
      </c>
      <c r="J3" s="16" t="s">
        <v>93</v>
      </c>
      <c r="K3" s="354"/>
      <c r="L3" s="16" t="s">
        <v>94</v>
      </c>
      <c r="M3" s="16" t="s">
        <v>95</v>
      </c>
      <c r="N3" s="16" t="s">
        <v>96</v>
      </c>
      <c r="O3" s="16" t="s">
        <v>97</v>
      </c>
      <c r="P3" s="16" t="s">
        <v>98</v>
      </c>
      <c r="Q3" s="16" t="s">
        <v>99</v>
      </c>
      <c r="R3" s="16" t="s">
        <v>100</v>
      </c>
      <c r="S3" s="345"/>
      <c r="T3" s="345"/>
    </row>
    <row r="4" spans="1:36" ht="21.95" customHeight="1">
      <c r="B4" s="13" t="s">
        <v>982</v>
      </c>
      <c r="D4" s="346" t="s">
        <v>981</v>
      </c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8"/>
    </row>
    <row r="5" spans="1:36" ht="21.95" customHeight="1">
      <c r="B5" s="13" t="s">
        <v>927</v>
      </c>
      <c r="C5" s="13" t="s">
        <v>928</v>
      </c>
      <c r="D5" s="12" t="s">
        <v>929</v>
      </c>
      <c r="E5" s="12" t="s">
        <v>930</v>
      </c>
      <c r="F5" s="15" t="s">
        <v>567</v>
      </c>
      <c r="G5" s="15">
        <v>1</v>
      </c>
      <c r="H5" s="15">
        <f>IF(I5&lt;&gt;0, G5-I5, "")</f>
        <v>0</v>
      </c>
      <c r="I5" s="15">
        <v>1</v>
      </c>
      <c r="J5" s="15"/>
      <c r="K5" s="12" t="s">
        <v>911</v>
      </c>
      <c r="L5" s="15" t="s">
        <v>684</v>
      </c>
      <c r="M5" s="15">
        <v>0.2</v>
      </c>
      <c r="N5" s="15">
        <v>100</v>
      </c>
      <c r="O5" s="15">
        <f>IF(I5*M5=0, "", I5*M5*(N5/100))</f>
        <v>0.2</v>
      </c>
      <c r="P5" s="25"/>
      <c r="Q5" s="25">
        <f>TRUNC(P5*M5*N5/100)</f>
        <v>0</v>
      </c>
      <c r="R5" s="25"/>
      <c r="S5" s="15" t="s">
        <v>931</v>
      </c>
      <c r="T5" s="15"/>
      <c r="AG5" s="2">
        <f>O5</f>
        <v>0.2</v>
      </c>
    </row>
    <row r="6" spans="1:36" ht="21.95" customHeight="1">
      <c r="B6" s="13" t="s">
        <v>927</v>
      </c>
      <c r="C6" s="13" t="s">
        <v>683</v>
      </c>
      <c r="D6" s="12" t="s">
        <v>671</v>
      </c>
      <c r="E6" s="12" t="s">
        <v>684</v>
      </c>
      <c r="F6" s="15" t="s">
        <v>610</v>
      </c>
      <c r="G6" s="15">
        <f>IF(H6*I6/100+0.000005 &lt;1, TRUNC(H6*I6/100+0.000005, 옵션!$E$13), TRUNC(H6*I6/100+0.000005, 옵션!$E$13))</f>
        <v>0.2</v>
      </c>
      <c r="H6" s="15">
        <f>옵션!$B$13</f>
        <v>100</v>
      </c>
      <c r="I6" s="15">
        <f>SUM(AG5:AG5)</f>
        <v>0.2</v>
      </c>
      <c r="J6" s="15"/>
      <c r="K6" s="12"/>
      <c r="L6" s="15"/>
      <c r="M6" s="15"/>
      <c r="N6" s="15"/>
      <c r="O6" s="15" t="str">
        <f>IF(I6*M6=0, "", I6*M6*(N6/100))</f>
        <v/>
      </c>
      <c r="P6" s="25"/>
      <c r="Q6" s="25">
        <f>TRUNC(P6*M6*N6/100)</f>
        <v>0</v>
      </c>
      <c r="R6" s="25"/>
      <c r="S6" s="15"/>
      <c r="T6" s="15"/>
      <c r="Z6" s="2" t="s">
        <v>932</v>
      </c>
      <c r="AG6" s="2">
        <f>SUM(AG5:AG5)</f>
        <v>0.2</v>
      </c>
    </row>
    <row r="7" spans="1:36" ht="21.95" customHeight="1">
      <c r="B7" s="13" t="s">
        <v>982</v>
      </c>
      <c r="D7" s="346" t="s">
        <v>983</v>
      </c>
      <c r="E7" s="347"/>
      <c r="F7" s="347"/>
      <c r="G7" s="347"/>
      <c r="H7" s="347"/>
      <c r="I7" s="347"/>
      <c r="J7" s="347"/>
      <c r="K7" s="347"/>
      <c r="L7" s="347"/>
      <c r="M7" s="347"/>
      <c r="N7" s="347"/>
      <c r="O7" s="347"/>
      <c r="P7" s="347"/>
      <c r="Q7" s="347"/>
      <c r="R7" s="347"/>
      <c r="S7" s="347"/>
      <c r="T7" s="348"/>
    </row>
    <row r="8" spans="1:36" ht="21.95" customHeight="1">
      <c r="B8" s="13" t="s">
        <v>927</v>
      </c>
      <c r="C8" s="13" t="s">
        <v>933</v>
      </c>
      <c r="D8" s="12" t="s">
        <v>929</v>
      </c>
      <c r="E8" s="12" t="s">
        <v>934</v>
      </c>
      <c r="F8" s="15" t="s">
        <v>567</v>
      </c>
      <c r="G8" s="15">
        <v>1</v>
      </c>
      <c r="H8" s="15">
        <f>IF(I8&lt;&gt;0, G8-I8, "")</f>
        <v>0</v>
      </c>
      <c r="I8" s="15">
        <v>1</v>
      </c>
      <c r="J8" s="15"/>
      <c r="K8" s="12" t="s">
        <v>911</v>
      </c>
      <c r="L8" s="15" t="s">
        <v>684</v>
      </c>
      <c r="M8" s="15">
        <v>0.11</v>
      </c>
      <c r="N8" s="15">
        <v>100</v>
      </c>
      <c r="O8" s="15">
        <f>IF(I8*M8=0, "", I8*M8*(N8/100))</f>
        <v>0.11</v>
      </c>
      <c r="P8" s="25"/>
      <c r="Q8" s="25">
        <f>TRUNC(P8*M8*N8/100)</f>
        <v>0</v>
      </c>
      <c r="R8" s="25"/>
      <c r="S8" s="15" t="s">
        <v>935</v>
      </c>
      <c r="T8" s="15"/>
      <c r="AG8" s="2">
        <f>O8</f>
        <v>0.11</v>
      </c>
    </row>
    <row r="9" spans="1:36" ht="21.95" customHeight="1">
      <c r="B9" s="13" t="s">
        <v>927</v>
      </c>
      <c r="C9" s="13" t="s">
        <v>683</v>
      </c>
      <c r="D9" s="12" t="s">
        <v>671</v>
      </c>
      <c r="E9" s="12" t="s">
        <v>684</v>
      </c>
      <c r="F9" s="15" t="s">
        <v>610</v>
      </c>
      <c r="G9" s="15">
        <f>IF(H9*I9/100+0.000005 &lt;1, TRUNC(H9*I9/100+0.000005, 옵션!$E$13), TRUNC(H9*I9/100+0.000005, 옵션!$E$13))</f>
        <v>0.11</v>
      </c>
      <c r="H9" s="15">
        <f>옵션!$B$13</f>
        <v>100</v>
      </c>
      <c r="I9" s="15">
        <f>SUM(AG8:AG8)</f>
        <v>0.11</v>
      </c>
      <c r="J9" s="15"/>
      <c r="K9" s="12"/>
      <c r="L9" s="15"/>
      <c r="M9" s="15"/>
      <c r="N9" s="15"/>
      <c r="O9" s="15" t="str">
        <f>IF(I9*M9=0, "", I9*M9*(N9/100))</f>
        <v/>
      </c>
      <c r="P9" s="25"/>
      <c r="Q9" s="25">
        <f>TRUNC(P9*M9*N9/100)</f>
        <v>0</v>
      </c>
      <c r="R9" s="25"/>
      <c r="S9" s="15"/>
      <c r="T9" s="15"/>
      <c r="Z9" s="2" t="s">
        <v>932</v>
      </c>
      <c r="AG9" s="2">
        <f>SUM(AG8:AG8)</f>
        <v>0.11</v>
      </c>
    </row>
    <row r="10" spans="1:36" ht="21.95" customHeight="1">
      <c r="B10" s="13" t="s">
        <v>982</v>
      </c>
      <c r="D10" s="346" t="s">
        <v>984</v>
      </c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8"/>
    </row>
    <row r="11" spans="1:36" ht="21.95" customHeight="1">
      <c r="B11" s="13" t="s">
        <v>927</v>
      </c>
      <c r="C11" s="13" t="s">
        <v>431</v>
      </c>
      <c r="D11" s="12" t="s">
        <v>432</v>
      </c>
      <c r="E11" s="12" t="s">
        <v>433</v>
      </c>
      <c r="F11" s="15" t="s">
        <v>139</v>
      </c>
      <c r="G11" s="15">
        <v>1</v>
      </c>
      <c r="H11" s="15">
        <f>IF(I11&lt;&gt;0, G11-I11, "")</f>
        <v>0</v>
      </c>
      <c r="I11" s="15">
        <v>1</v>
      </c>
      <c r="J11" s="15"/>
      <c r="K11" s="12" t="s">
        <v>906</v>
      </c>
      <c r="L11" s="15" t="s">
        <v>674</v>
      </c>
      <c r="M11" s="15">
        <v>5.0000000000000001E-4</v>
      </c>
      <c r="N11" s="15">
        <v>100</v>
      </c>
      <c r="O11" s="15">
        <f>IF(I11*M11=0, "", I11*M11*(N11/100))</f>
        <v>5.0000000000000001E-4</v>
      </c>
      <c r="P11" s="25"/>
      <c r="Q11" s="25">
        <f>TRUNC(P11*M11*N11/100)</f>
        <v>0</v>
      </c>
      <c r="R11" s="25"/>
      <c r="S11" s="15" t="s">
        <v>936</v>
      </c>
      <c r="T11" s="15"/>
      <c r="AB11" s="2">
        <f>O11</f>
        <v>5.0000000000000001E-4</v>
      </c>
    </row>
    <row r="12" spans="1:36" ht="21.95" customHeight="1">
      <c r="B12" s="13" t="s">
        <v>927</v>
      </c>
      <c r="C12" s="13" t="s">
        <v>431</v>
      </c>
      <c r="D12" s="12"/>
      <c r="E12" s="12"/>
      <c r="F12" s="15"/>
      <c r="G12" s="15">
        <v>1</v>
      </c>
      <c r="H12" s="15">
        <f>IF(I12&lt;&gt;0, G12-I12, "")</f>
        <v>0</v>
      </c>
      <c r="I12" s="15">
        <v>1</v>
      </c>
      <c r="J12" s="15"/>
      <c r="K12" s="12" t="s">
        <v>911</v>
      </c>
      <c r="L12" s="15" t="s">
        <v>684</v>
      </c>
      <c r="M12" s="15">
        <v>1E-3</v>
      </c>
      <c r="N12" s="15">
        <v>100</v>
      </c>
      <c r="O12" s="15">
        <f>IF(I12*M12=0, "", I12*M12*(N12/100))</f>
        <v>1E-3</v>
      </c>
      <c r="P12" s="25"/>
      <c r="Q12" s="25">
        <f>TRUNC(P12*M12*N12/100)</f>
        <v>0</v>
      </c>
      <c r="R12" s="25"/>
      <c r="S12" s="15" t="s">
        <v>936</v>
      </c>
      <c r="T12" s="15"/>
      <c r="AG12" s="2">
        <f>O12</f>
        <v>1E-3</v>
      </c>
    </row>
    <row r="13" spans="1:36" ht="21.95" customHeight="1">
      <c r="B13" s="13" t="s">
        <v>927</v>
      </c>
      <c r="C13" s="13" t="s">
        <v>673</v>
      </c>
      <c r="D13" s="12" t="s">
        <v>671</v>
      </c>
      <c r="E13" s="12" t="s">
        <v>674</v>
      </c>
      <c r="F13" s="15" t="s">
        <v>610</v>
      </c>
      <c r="G13" s="15">
        <f>IF(H13*I13/100+0.000005 &lt;1, TRUNC(H13*I13/100+0.000005, 옵션!$E$13), TRUNC(H13*I13/100+0.000005, 옵션!$E$13))</f>
        <v>5.0000000000000001E-4</v>
      </c>
      <c r="H13" s="15">
        <f>옵션!$B$13</f>
        <v>100</v>
      </c>
      <c r="I13" s="15">
        <f>SUM(AB11:AB12)</f>
        <v>5.0000000000000001E-4</v>
      </c>
      <c r="J13" s="15"/>
      <c r="K13" s="12"/>
      <c r="L13" s="15"/>
      <c r="M13" s="15"/>
      <c r="N13" s="15"/>
      <c r="O13" s="15" t="str">
        <f>IF(I13*M13=0, "", I13*M13*(N13/100))</f>
        <v/>
      </c>
      <c r="P13" s="25"/>
      <c r="Q13" s="25">
        <f>TRUNC(P13*M13*N13/100)</f>
        <v>0</v>
      </c>
      <c r="R13" s="25"/>
      <c r="S13" s="15"/>
      <c r="T13" s="15"/>
      <c r="Z13" s="2" t="s">
        <v>932</v>
      </c>
      <c r="AB13" s="2">
        <f>SUM(AB11:AB12)</f>
        <v>5.0000000000000001E-4</v>
      </c>
      <c r="AG13" s="2">
        <f>SUM(AG11:AG12)</f>
        <v>1E-3</v>
      </c>
    </row>
    <row r="14" spans="1:36" ht="21.95" customHeight="1">
      <c r="B14" s="13" t="s">
        <v>927</v>
      </c>
      <c r="C14" s="13" t="s">
        <v>683</v>
      </c>
      <c r="D14" s="12" t="s">
        <v>671</v>
      </c>
      <c r="E14" s="12" t="s">
        <v>684</v>
      </c>
      <c r="F14" s="15" t="s">
        <v>610</v>
      </c>
      <c r="G14" s="15">
        <f>IF(H14*I14/100+0.000005 &lt;1, TRUNC(H14*I14/100+0.000005, 옵션!$E$13), TRUNC(H14*I14/100+0.000005, 옵션!$E$13))</f>
        <v>1E-3</v>
      </c>
      <c r="H14" s="15">
        <f>옵션!$B$13</f>
        <v>100</v>
      </c>
      <c r="I14" s="15">
        <f>SUM(AG11:AG12)</f>
        <v>1E-3</v>
      </c>
      <c r="J14" s="15"/>
      <c r="K14" s="12"/>
      <c r="L14" s="15"/>
      <c r="M14" s="15"/>
      <c r="N14" s="15"/>
      <c r="O14" s="15" t="str">
        <f>IF(I14*M14=0, "", I14*M14*(N14/100))</f>
        <v/>
      </c>
      <c r="P14" s="25"/>
      <c r="Q14" s="25">
        <f>TRUNC(P14*M14*N14/100)</f>
        <v>0</v>
      </c>
      <c r="R14" s="25"/>
      <c r="S14" s="15"/>
      <c r="T14" s="15"/>
    </row>
    <row r="15" spans="1:36" ht="21.95" customHeight="1">
      <c r="B15" s="13" t="s">
        <v>982</v>
      </c>
      <c r="D15" s="346" t="s">
        <v>985</v>
      </c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8"/>
    </row>
    <row r="16" spans="1:36" ht="21.95" customHeight="1">
      <c r="B16" s="13" t="s">
        <v>927</v>
      </c>
      <c r="C16" s="13" t="s">
        <v>937</v>
      </c>
      <c r="D16" s="12" t="s">
        <v>929</v>
      </c>
      <c r="E16" s="12" t="s">
        <v>938</v>
      </c>
      <c r="F16" s="15" t="s">
        <v>567</v>
      </c>
      <c r="G16" s="15">
        <v>1</v>
      </c>
      <c r="H16" s="15">
        <f>IF(I16&lt;&gt;0, G16-I16, "")</f>
        <v>0</v>
      </c>
      <c r="I16" s="15">
        <v>1</v>
      </c>
      <c r="J16" s="15"/>
      <c r="K16" s="12" t="s">
        <v>911</v>
      </c>
      <c r="L16" s="15" t="s">
        <v>684</v>
      </c>
      <c r="M16" s="15">
        <v>0.2</v>
      </c>
      <c r="N16" s="15">
        <v>100</v>
      </c>
      <c r="O16" s="15">
        <f>IF(I16*M16=0, "", I16*M16*(N16/100))</f>
        <v>0.2</v>
      </c>
      <c r="P16" s="25"/>
      <c r="Q16" s="25">
        <f>TRUNC(P16*M16*N16/100)</f>
        <v>0</v>
      </c>
      <c r="R16" s="25"/>
      <c r="S16" s="15" t="s">
        <v>931</v>
      </c>
      <c r="T16" s="15"/>
      <c r="AG16" s="2">
        <f>O16</f>
        <v>0.2</v>
      </c>
    </row>
    <row r="17" spans="2:36" ht="21.95" customHeight="1">
      <c r="B17" s="13" t="s">
        <v>927</v>
      </c>
      <c r="C17" s="13" t="s">
        <v>683</v>
      </c>
      <c r="D17" s="12" t="s">
        <v>671</v>
      </c>
      <c r="E17" s="12" t="s">
        <v>684</v>
      </c>
      <c r="F17" s="15" t="s">
        <v>610</v>
      </c>
      <c r="G17" s="15">
        <f>IF(H17*I17/100+0.000005 &lt;1, TRUNC(H17*I17/100+0.000005, 옵션!$E$13), TRUNC(H17*I17/100+0.000005, 옵션!$E$13))</f>
        <v>0.2</v>
      </c>
      <c r="H17" s="15">
        <f>옵션!$B$13</f>
        <v>100</v>
      </c>
      <c r="I17" s="15">
        <f>SUM(AG16:AG16)</f>
        <v>0.2</v>
      </c>
      <c r="J17" s="15"/>
      <c r="K17" s="12"/>
      <c r="L17" s="15"/>
      <c r="M17" s="15"/>
      <c r="N17" s="15"/>
      <c r="O17" s="15" t="str">
        <f>IF(I17*M17=0, "", I17*M17*(N17/100))</f>
        <v/>
      </c>
      <c r="P17" s="25"/>
      <c r="Q17" s="25">
        <f>TRUNC(P17*M17*N17/100)</f>
        <v>0</v>
      </c>
      <c r="R17" s="25"/>
      <c r="S17" s="15"/>
      <c r="T17" s="15"/>
      <c r="Z17" s="2" t="s">
        <v>932</v>
      </c>
      <c r="AG17" s="2">
        <f>SUM(AG16:AG16)</f>
        <v>0.2</v>
      </c>
    </row>
    <row r="18" spans="2:36" ht="21.95" customHeight="1">
      <c r="B18" s="13" t="s">
        <v>982</v>
      </c>
      <c r="D18" s="346" t="s">
        <v>986</v>
      </c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8"/>
    </row>
    <row r="19" spans="2:36" ht="21.95" customHeight="1">
      <c r="B19" s="13" t="s">
        <v>927</v>
      </c>
      <c r="C19" s="13" t="s">
        <v>939</v>
      </c>
      <c r="D19" s="12" t="s">
        <v>929</v>
      </c>
      <c r="E19" s="12" t="s">
        <v>940</v>
      </c>
      <c r="F19" s="15" t="s">
        <v>567</v>
      </c>
      <c r="G19" s="15">
        <v>1</v>
      </c>
      <c r="H19" s="15">
        <f>IF(I19&lt;&gt;0, G19-I19, "")</f>
        <v>0</v>
      </c>
      <c r="I19" s="15">
        <v>1</v>
      </c>
      <c r="J19" s="15"/>
      <c r="K19" s="12" t="s">
        <v>911</v>
      </c>
      <c r="L19" s="15" t="s">
        <v>684</v>
      </c>
      <c r="M19" s="15">
        <v>1.7999999999999999E-2</v>
      </c>
      <c r="N19" s="15">
        <v>100</v>
      </c>
      <c r="O19" s="15">
        <f>IF(I19*M19=0, "", I19*M19*(N19/100))</f>
        <v>1.7999999999999999E-2</v>
      </c>
      <c r="P19" s="25"/>
      <c r="Q19" s="25">
        <f>TRUNC(P19*M19*N19/100)</f>
        <v>0</v>
      </c>
      <c r="R19" s="25"/>
      <c r="S19" s="15" t="s">
        <v>941</v>
      </c>
      <c r="T19" s="15"/>
      <c r="AG19" s="2">
        <f>O19</f>
        <v>1.7999999999999999E-2</v>
      </c>
    </row>
    <row r="20" spans="2:36" ht="21.95" customHeight="1">
      <c r="B20" s="13" t="s">
        <v>927</v>
      </c>
      <c r="C20" s="13" t="s">
        <v>683</v>
      </c>
      <c r="D20" s="12" t="s">
        <v>671</v>
      </c>
      <c r="E20" s="12" t="s">
        <v>684</v>
      </c>
      <c r="F20" s="15" t="s">
        <v>610</v>
      </c>
      <c r="G20" s="15">
        <f>IF(H20*I20/100+0.000005 &lt;1, TRUNC(H20*I20/100+0.000005, 옵션!$E$13), TRUNC(H20*I20/100+0.000005, 옵션!$E$13))</f>
        <v>1.7999999999999999E-2</v>
      </c>
      <c r="H20" s="15">
        <f>옵션!$B$13</f>
        <v>100</v>
      </c>
      <c r="I20" s="15">
        <f>SUM(AG19:AG19)</f>
        <v>1.7999999999999999E-2</v>
      </c>
      <c r="J20" s="15"/>
      <c r="K20" s="12"/>
      <c r="L20" s="15"/>
      <c r="M20" s="15"/>
      <c r="N20" s="15"/>
      <c r="O20" s="15" t="str">
        <f>IF(I20*M20=0, "", I20*M20*(N20/100))</f>
        <v/>
      </c>
      <c r="P20" s="25"/>
      <c r="Q20" s="25">
        <f>TRUNC(P20*M20*N20/100)</f>
        <v>0</v>
      </c>
      <c r="R20" s="25"/>
      <c r="S20" s="15"/>
      <c r="T20" s="15"/>
      <c r="Z20" s="2" t="s">
        <v>932</v>
      </c>
      <c r="AG20" s="2">
        <f>SUM(AG19:AG19)</f>
        <v>1.7999999999999999E-2</v>
      </c>
    </row>
    <row r="21" spans="2:36" ht="21.95" customHeight="1">
      <c r="B21" s="13" t="s">
        <v>982</v>
      </c>
      <c r="D21" s="346" t="s">
        <v>987</v>
      </c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347"/>
      <c r="P21" s="347"/>
      <c r="Q21" s="347"/>
      <c r="R21" s="347"/>
      <c r="S21" s="347"/>
      <c r="T21" s="348"/>
    </row>
    <row r="22" spans="2:36" ht="21.95" customHeight="1">
      <c r="B22" s="13" t="s">
        <v>927</v>
      </c>
      <c r="C22" s="13" t="s">
        <v>437</v>
      </c>
      <c r="D22" s="12" t="s">
        <v>438</v>
      </c>
      <c r="E22" s="12" t="s">
        <v>439</v>
      </c>
      <c r="F22" s="15" t="s">
        <v>195</v>
      </c>
      <c r="G22" s="15">
        <v>1</v>
      </c>
      <c r="H22" s="15">
        <f t="shared" ref="H22:H29" si="0">IF(I22&lt;&gt;0, G22-I22, "")</f>
        <v>0</v>
      </c>
      <c r="I22" s="15">
        <v>1</v>
      </c>
      <c r="J22" s="15"/>
      <c r="K22" s="12" t="s">
        <v>912</v>
      </c>
      <c r="L22" s="15" t="s">
        <v>686</v>
      </c>
      <c r="M22" s="15">
        <v>1.63</v>
      </c>
      <c r="N22" s="15">
        <v>100</v>
      </c>
      <c r="O22" s="15">
        <f t="shared" ref="O22:O35" si="1">IF(I22*M22=0, "", I22*M22*(N22/100))</f>
        <v>1.63</v>
      </c>
      <c r="P22" s="25"/>
      <c r="Q22" s="25">
        <f t="shared" ref="Q22:Q35" si="2">TRUNC(P22*M22*N22/100)</f>
        <v>0</v>
      </c>
      <c r="R22" s="25"/>
      <c r="S22" s="15" t="s">
        <v>942</v>
      </c>
      <c r="T22" s="15"/>
      <c r="AH22" s="2">
        <f>O22</f>
        <v>1.63</v>
      </c>
    </row>
    <row r="23" spans="2:36" ht="21.95" customHeight="1">
      <c r="B23" s="13" t="s">
        <v>927</v>
      </c>
      <c r="C23" s="13" t="s">
        <v>437</v>
      </c>
      <c r="D23" s="12"/>
      <c r="E23" s="12"/>
      <c r="F23" s="15"/>
      <c r="G23" s="15">
        <v>1</v>
      </c>
      <c r="H23" s="15">
        <f t="shared" si="0"/>
        <v>0</v>
      </c>
      <c r="I23" s="15">
        <v>1</v>
      </c>
      <c r="J23" s="15"/>
      <c r="K23" s="12" t="s">
        <v>914</v>
      </c>
      <c r="L23" s="15" t="s">
        <v>690</v>
      </c>
      <c r="M23" s="15">
        <v>0.34</v>
      </c>
      <c r="N23" s="15">
        <v>100</v>
      </c>
      <c r="O23" s="15">
        <f t="shared" si="1"/>
        <v>0.34</v>
      </c>
      <c r="P23" s="25"/>
      <c r="Q23" s="25">
        <f t="shared" si="2"/>
        <v>0</v>
      </c>
      <c r="R23" s="25"/>
      <c r="S23" s="15" t="s">
        <v>942</v>
      </c>
      <c r="T23" s="15"/>
      <c r="AJ23" s="2">
        <f>O23</f>
        <v>0.34</v>
      </c>
    </row>
    <row r="24" spans="2:36" ht="21.95" customHeight="1">
      <c r="B24" s="13" t="s">
        <v>927</v>
      </c>
      <c r="C24" s="13" t="s">
        <v>437</v>
      </c>
      <c r="D24" s="12"/>
      <c r="E24" s="12"/>
      <c r="F24" s="15"/>
      <c r="G24" s="15">
        <v>1</v>
      </c>
      <c r="H24" s="15">
        <f t="shared" si="0"/>
        <v>0</v>
      </c>
      <c r="I24" s="15">
        <v>1</v>
      </c>
      <c r="J24" s="15"/>
      <c r="K24" s="12" t="s">
        <v>913</v>
      </c>
      <c r="L24" s="15" t="s">
        <v>688</v>
      </c>
      <c r="M24" s="15">
        <v>0.05</v>
      </c>
      <c r="N24" s="15">
        <v>100</v>
      </c>
      <c r="O24" s="15">
        <f t="shared" si="1"/>
        <v>0.05</v>
      </c>
      <c r="P24" s="25"/>
      <c r="Q24" s="25">
        <f t="shared" si="2"/>
        <v>0</v>
      </c>
      <c r="R24" s="25"/>
      <c r="S24" s="15" t="s">
        <v>942</v>
      </c>
      <c r="T24" s="15"/>
      <c r="AI24" s="2">
        <f>O24</f>
        <v>0.05</v>
      </c>
    </row>
    <row r="25" spans="2:36" ht="21.95" customHeight="1">
      <c r="B25" s="13" t="s">
        <v>927</v>
      </c>
      <c r="C25" s="13" t="s">
        <v>441</v>
      </c>
      <c r="D25" s="12" t="s">
        <v>442</v>
      </c>
      <c r="E25" s="12"/>
      <c r="F25" s="15" t="s">
        <v>195</v>
      </c>
      <c r="G25" s="15">
        <v>1</v>
      </c>
      <c r="H25" s="15">
        <f t="shared" si="0"/>
        <v>0</v>
      </c>
      <c r="I25" s="15">
        <v>1</v>
      </c>
      <c r="J25" s="15"/>
      <c r="K25" s="12" t="s">
        <v>907</v>
      </c>
      <c r="L25" s="15" t="s">
        <v>676</v>
      </c>
      <c r="M25" s="15">
        <v>0.36</v>
      </c>
      <c r="N25" s="15">
        <v>100</v>
      </c>
      <c r="O25" s="15">
        <f t="shared" si="1"/>
        <v>0.36</v>
      </c>
      <c r="P25" s="25"/>
      <c r="Q25" s="25">
        <f t="shared" si="2"/>
        <v>0</v>
      </c>
      <c r="R25" s="25"/>
      <c r="S25" s="15" t="s">
        <v>943</v>
      </c>
      <c r="T25" s="15"/>
      <c r="AC25" s="2">
        <f>O25</f>
        <v>0.36</v>
      </c>
    </row>
    <row r="26" spans="2:36" ht="21.95" customHeight="1">
      <c r="B26" s="13" t="s">
        <v>927</v>
      </c>
      <c r="C26" s="13" t="s">
        <v>441</v>
      </c>
      <c r="D26" s="12"/>
      <c r="E26" s="12"/>
      <c r="F26" s="15"/>
      <c r="G26" s="15">
        <v>1</v>
      </c>
      <c r="H26" s="15">
        <f t="shared" si="0"/>
        <v>0</v>
      </c>
      <c r="I26" s="15">
        <v>1</v>
      </c>
      <c r="J26" s="15"/>
      <c r="K26" s="12" t="s">
        <v>911</v>
      </c>
      <c r="L26" s="15" t="s">
        <v>684</v>
      </c>
      <c r="M26" s="15">
        <v>0.36</v>
      </c>
      <c r="N26" s="15">
        <v>100</v>
      </c>
      <c r="O26" s="15">
        <f t="shared" si="1"/>
        <v>0.36</v>
      </c>
      <c r="P26" s="25"/>
      <c r="Q26" s="25">
        <f t="shared" si="2"/>
        <v>0</v>
      </c>
      <c r="R26" s="25"/>
      <c r="S26" s="15" t="s">
        <v>943</v>
      </c>
      <c r="T26" s="15"/>
      <c r="AG26" s="2">
        <f>O26</f>
        <v>0.36</v>
      </c>
    </row>
    <row r="27" spans="2:36" ht="21.95" customHeight="1">
      <c r="B27" s="13" t="s">
        <v>927</v>
      </c>
      <c r="C27" s="13" t="s">
        <v>288</v>
      </c>
      <c r="D27" s="12" t="s">
        <v>278</v>
      </c>
      <c r="E27" s="12" t="s">
        <v>289</v>
      </c>
      <c r="F27" s="15" t="s">
        <v>139</v>
      </c>
      <c r="G27" s="15">
        <v>5</v>
      </c>
      <c r="H27" s="15">
        <f t="shared" si="0"/>
        <v>0</v>
      </c>
      <c r="I27" s="15">
        <v>5</v>
      </c>
      <c r="J27" s="15">
        <v>10</v>
      </c>
      <c r="K27" s="12" t="s">
        <v>905</v>
      </c>
      <c r="L27" s="15" t="s">
        <v>672</v>
      </c>
      <c r="M27" s="15">
        <v>7.0000000000000001E-3</v>
      </c>
      <c r="N27" s="15">
        <v>150</v>
      </c>
      <c r="O27" s="15">
        <f t="shared" si="1"/>
        <v>5.2500000000000005E-2</v>
      </c>
      <c r="P27" s="25"/>
      <c r="Q27" s="25">
        <f t="shared" si="2"/>
        <v>0</v>
      </c>
      <c r="R27" s="25"/>
      <c r="S27" s="15" t="s">
        <v>944</v>
      </c>
      <c r="T27" s="15"/>
      <c r="AA27" s="2">
        <f>O27</f>
        <v>5.2500000000000005E-2</v>
      </c>
    </row>
    <row r="28" spans="2:36" ht="21.95" customHeight="1">
      <c r="B28" s="13" t="s">
        <v>927</v>
      </c>
      <c r="C28" s="13" t="s">
        <v>377</v>
      </c>
      <c r="D28" s="12" t="s">
        <v>378</v>
      </c>
      <c r="E28" s="12" t="s">
        <v>379</v>
      </c>
      <c r="F28" s="15" t="s">
        <v>187</v>
      </c>
      <c r="G28" s="15">
        <v>1</v>
      </c>
      <c r="H28" s="15">
        <f t="shared" si="0"/>
        <v>0</v>
      </c>
      <c r="I28" s="15">
        <v>1</v>
      </c>
      <c r="J28" s="15"/>
      <c r="K28" s="12" t="s">
        <v>905</v>
      </c>
      <c r="L28" s="15" t="s">
        <v>672</v>
      </c>
      <c r="M28" s="15">
        <v>0.11</v>
      </c>
      <c r="N28" s="15">
        <v>100</v>
      </c>
      <c r="O28" s="15">
        <f t="shared" si="1"/>
        <v>0.11</v>
      </c>
      <c r="P28" s="25"/>
      <c r="Q28" s="25">
        <f t="shared" si="2"/>
        <v>0</v>
      </c>
      <c r="R28" s="25"/>
      <c r="S28" s="15" t="s">
        <v>944</v>
      </c>
      <c r="T28" s="15"/>
      <c r="AA28" s="2">
        <f>O28</f>
        <v>0.11</v>
      </c>
    </row>
    <row r="29" spans="2:36" ht="21.95" customHeight="1">
      <c r="B29" s="13" t="s">
        <v>927</v>
      </c>
      <c r="C29" s="13" t="s">
        <v>377</v>
      </c>
      <c r="D29" s="12"/>
      <c r="E29" s="12"/>
      <c r="F29" s="15"/>
      <c r="G29" s="15">
        <v>1</v>
      </c>
      <c r="H29" s="15">
        <f t="shared" si="0"/>
        <v>0</v>
      </c>
      <c r="I29" s="15">
        <v>1</v>
      </c>
      <c r="J29" s="15"/>
      <c r="K29" s="12" t="s">
        <v>911</v>
      </c>
      <c r="L29" s="15" t="s">
        <v>684</v>
      </c>
      <c r="M29" s="15">
        <v>0.08</v>
      </c>
      <c r="N29" s="15">
        <v>100</v>
      </c>
      <c r="O29" s="15">
        <f t="shared" si="1"/>
        <v>0.08</v>
      </c>
      <c r="P29" s="25"/>
      <c r="Q29" s="25">
        <f t="shared" si="2"/>
        <v>0</v>
      </c>
      <c r="R29" s="25"/>
      <c r="S29" s="15" t="s">
        <v>944</v>
      </c>
      <c r="T29" s="15"/>
      <c r="AG29" s="2">
        <f>O29</f>
        <v>0.08</v>
      </c>
    </row>
    <row r="30" spans="2:36" ht="21.95" customHeight="1">
      <c r="B30" s="13" t="s">
        <v>927</v>
      </c>
      <c r="C30" s="13" t="s">
        <v>670</v>
      </c>
      <c r="D30" s="12" t="s">
        <v>671</v>
      </c>
      <c r="E30" s="12" t="s">
        <v>672</v>
      </c>
      <c r="F30" s="15" t="s">
        <v>610</v>
      </c>
      <c r="G30" s="15">
        <f>IF(H30*I30/100+0.000005 &lt;1, TRUNC(H30*I30/100+0.000005, 옵션!$E$13), TRUNC(H30*I30/100+0.000005, 옵션!$E$13))</f>
        <v>0.16250000000000001</v>
      </c>
      <c r="H30" s="15">
        <f>옵션!$B$13</f>
        <v>100</v>
      </c>
      <c r="I30" s="15">
        <f>SUM(AA22:AA29)</f>
        <v>0.16250000000000001</v>
      </c>
      <c r="J30" s="15"/>
      <c r="K30" s="12"/>
      <c r="L30" s="15"/>
      <c r="M30" s="15"/>
      <c r="N30" s="15"/>
      <c r="O30" s="15" t="str">
        <f t="shared" si="1"/>
        <v/>
      </c>
      <c r="P30" s="25"/>
      <c r="Q30" s="25">
        <f t="shared" si="2"/>
        <v>0</v>
      </c>
      <c r="R30" s="25"/>
      <c r="S30" s="15"/>
      <c r="T30" s="15"/>
      <c r="Z30" s="2" t="s">
        <v>932</v>
      </c>
      <c r="AA30" s="2">
        <f>SUM(AA22:AA29)</f>
        <v>0.16250000000000001</v>
      </c>
      <c r="AC30" s="2">
        <f>SUM(AC22:AC29)</f>
        <v>0.36</v>
      </c>
      <c r="AG30" s="2">
        <f>SUM(AG22:AG29)</f>
        <v>0.44</v>
      </c>
      <c r="AH30" s="2">
        <f>SUM(AH22:AH29)</f>
        <v>1.63</v>
      </c>
      <c r="AI30" s="2">
        <f>SUM(AI22:AI29)</f>
        <v>0.05</v>
      </c>
      <c r="AJ30" s="2">
        <f>SUM(AJ22:AJ29)</f>
        <v>0.34</v>
      </c>
    </row>
    <row r="31" spans="2:36" ht="21.95" customHeight="1">
      <c r="B31" s="13" t="s">
        <v>927</v>
      </c>
      <c r="C31" s="13" t="s">
        <v>675</v>
      </c>
      <c r="D31" s="12" t="s">
        <v>671</v>
      </c>
      <c r="E31" s="12" t="s">
        <v>676</v>
      </c>
      <c r="F31" s="15" t="s">
        <v>610</v>
      </c>
      <c r="G31" s="15">
        <f>IF(H31*I31/100+0.000005 &lt;1, TRUNC(H31*I31/100+0.000005, 옵션!$E$13), TRUNC(H31*I31/100+0.000005, 옵션!$E$13))</f>
        <v>0.36</v>
      </c>
      <c r="H31" s="15">
        <f>옵션!$B$13</f>
        <v>100</v>
      </c>
      <c r="I31" s="15">
        <f>SUM(AC22:AC29)</f>
        <v>0.36</v>
      </c>
      <c r="J31" s="15"/>
      <c r="K31" s="12"/>
      <c r="L31" s="15"/>
      <c r="M31" s="15"/>
      <c r="N31" s="15"/>
      <c r="O31" s="15" t="str">
        <f t="shared" si="1"/>
        <v/>
      </c>
      <c r="P31" s="25"/>
      <c r="Q31" s="25">
        <f t="shared" si="2"/>
        <v>0</v>
      </c>
      <c r="R31" s="25"/>
      <c r="S31" s="15"/>
      <c r="T31" s="15"/>
    </row>
    <row r="32" spans="2:36" ht="21.95" customHeight="1">
      <c r="B32" s="13" t="s">
        <v>927</v>
      </c>
      <c r="C32" s="13" t="s">
        <v>683</v>
      </c>
      <c r="D32" s="12" t="s">
        <v>671</v>
      </c>
      <c r="E32" s="12" t="s">
        <v>684</v>
      </c>
      <c r="F32" s="15" t="s">
        <v>610</v>
      </c>
      <c r="G32" s="15">
        <f>IF(H32*I32/100+0.000005 &lt;1, TRUNC(H32*I32/100+0.000005, 옵션!$E$13), TRUNC(H32*I32/100+0.000005, 옵션!$E$13))</f>
        <v>0.44</v>
      </c>
      <c r="H32" s="15">
        <f>옵션!$B$13</f>
        <v>100</v>
      </c>
      <c r="I32" s="15">
        <f>SUM(AG22:AG29)</f>
        <v>0.44</v>
      </c>
      <c r="J32" s="15"/>
      <c r="K32" s="12"/>
      <c r="L32" s="15"/>
      <c r="M32" s="15"/>
      <c r="N32" s="15"/>
      <c r="O32" s="15" t="str">
        <f t="shared" si="1"/>
        <v/>
      </c>
      <c r="P32" s="25"/>
      <c r="Q32" s="25">
        <f t="shared" si="2"/>
        <v>0</v>
      </c>
      <c r="R32" s="25"/>
      <c r="S32" s="15"/>
      <c r="T32" s="15"/>
    </row>
    <row r="33" spans="2:33" ht="21.95" customHeight="1">
      <c r="B33" s="13" t="s">
        <v>927</v>
      </c>
      <c r="C33" s="13" t="s">
        <v>685</v>
      </c>
      <c r="D33" s="12" t="s">
        <v>671</v>
      </c>
      <c r="E33" s="12" t="s">
        <v>686</v>
      </c>
      <c r="F33" s="15" t="s">
        <v>610</v>
      </c>
      <c r="G33" s="15">
        <f>IF(H33*I33/100+0.000005 &lt;1, TRUNC(H33*I33/100+0.000005, 옵션!$E$13), TRUNC(H33*I33/100+0.000005, 옵션!$E$13))</f>
        <v>1.63</v>
      </c>
      <c r="H33" s="15">
        <f>옵션!$B$13</f>
        <v>100</v>
      </c>
      <c r="I33" s="15">
        <f>SUM(AH22:AH29)</f>
        <v>1.63</v>
      </c>
      <c r="J33" s="15"/>
      <c r="K33" s="12"/>
      <c r="L33" s="15"/>
      <c r="M33" s="15"/>
      <c r="N33" s="15"/>
      <c r="O33" s="15" t="str">
        <f t="shared" si="1"/>
        <v/>
      </c>
      <c r="P33" s="25"/>
      <c r="Q33" s="25">
        <f t="shared" si="2"/>
        <v>0</v>
      </c>
      <c r="R33" s="25"/>
      <c r="S33" s="15"/>
      <c r="T33" s="15"/>
    </row>
    <row r="34" spans="2:33" ht="21.95" customHeight="1">
      <c r="B34" s="13" t="s">
        <v>927</v>
      </c>
      <c r="C34" s="13" t="s">
        <v>687</v>
      </c>
      <c r="D34" s="12" t="s">
        <v>671</v>
      </c>
      <c r="E34" s="12" t="s">
        <v>688</v>
      </c>
      <c r="F34" s="15" t="s">
        <v>610</v>
      </c>
      <c r="G34" s="15">
        <f>IF(H34*I34/100+0.000005 &lt;1, TRUNC(H34*I34/100+0.000005, 옵션!$E$13), TRUNC(H34*I34/100+0.000005, 옵션!$E$13))</f>
        <v>0.05</v>
      </c>
      <c r="H34" s="15">
        <f>옵션!$B$13</f>
        <v>100</v>
      </c>
      <c r="I34" s="15">
        <f>SUM(AI22:AI29)</f>
        <v>0.05</v>
      </c>
      <c r="J34" s="15"/>
      <c r="K34" s="12"/>
      <c r="L34" s="15"/>
      <c r="M34" s="15"/>
      <c r="N34" s="15"/>
      <c r="O34" s="15" t="str">
        <f t="shared" si="1"/>
        <v/>
      </c>
      <c r="P34" s="25"/>
      <c r="Q34" s="25">
        <f t="shared" si="2"/>
        <v>0</v>
      </c>
      <c r="R34" s="25"/>
      <c r="S34" s="15"/>
      <c r="T34" s="15"/>
    </row>
    <row r="35" spans="2:33" ht="21.95" customHeight="1">
      <c r="B35" s="13" t="s">
        <v>927</v>
      </c>
      <c r="C35" s="13" t="s">
        <v>689</v>
      </c>
      <c r="D35" s="12" t="s">
        <v>671</v>
      </c>
      <c r="E35" s="12" t="s">
        <v>690</v>
      </c>
      <c r="F35" s="15" t="s">
        <v>610</v>
      </c>
      <c r="G35" s="15">
        <f>IF(H35*I35/100+0.000005 &lt;1, TRUNC(H35*I35/100+0.000005, 옵션!$E$13), TRUNC(H35*I35/100+0.000005, 옵션!$E$13))</f>
        <v>0.34</v>
      </c>
      <c r="H35" s="15">
        <f>옵션!$B$13</f>
        <v>100</v>
      </c>
      <c r="I35" s="15">
        <f>SUM(AJ22:AJ29)</f>
        <v>0.34</v>
      </c>
      <c r="J35" s="15"/>
      <c r="K35" s="12"/>
      <c r="L35" s="15"/>
      <c r="M35" s="15"/>
      <c r="N35" s="15"/>
      <c r="O35" s="15" t="str">
        <f t="shared" si="1"/>
        <v/>
      </c>
      <c r="P35" s="25"/>
      <c r="Q35" s="25">
        <f t="shared" si="2"/>
        <v>0</v>
      </c>
      <c r="R35" s="25"/>
      <c r="S35" s="15"/>
      <c r="T35" s="15"/>
    </row>
    <row r="36" spans="2:33" ht="21.95" customHeight="1">
      <c r="B36" s="13" t="s">
        <v>982</v>
      </c>
      <c r="D36" s="346" t="s">
        <v>988</v>
      </c>
      <c r="E36" s="347"/>
      <c r="F36" s="347"/>
      <c r="G36" s="347"/>
      <c r="H36" s="347"/>
      <c r="I36" s="347"/>
      <c r="J36" s="347"/>
      <c r="K36" s="347"/>
      <c r="L36" s="347"/>
      <c r="M36" s="347"/>
      <c r="N36" s="347"/>
      <c r="O36" s="347"/>
      <c r="P36" s="347"/>
      <c r="Q36" s="347"/>
      <c r="R36" s="347"/>
      <c r="S36" s="347"/>
      <c r="T36" s="348"/>
    </row>
    <row r="37" spans="2:33" ht="21.95" customHeight="1">
      <c r="B37" s="13" t="s">
        <v>927</v>
      </c>
      <c r="C37" s="13" t="s">
        <v>406</v>
      </c>
      <c r="D37" s="12" t="s">
        <v>407</v>
      </c>
      <c r="E37" s="12" t="s">
        <v>408</v>
      </c>
      <c r="F37" s="15" t="s">
        <v>258</v>
      </c>
      <c r="G37" s="15">
        <v>2</v>
      </c>
      <c r="H37" s="15">
        <f t="shared" ref="H37:H43" si="3">IF(I37&lt;&gt;0, G37-I37, "")</f>
        <v>0</v>
      </c>
      <c r="I37" s="15">
        <v>2</v>
      </c>
      <c r="J37" s="15"/>
      <c r="K37" s="12" t="s">
        <v>908</v>
      </c>
      <c r="L37" s="15" t="s">
        <v>678</v>
      </c>
      <c r="M37" s="15">
        <v>0.06</v>
      </c>
      <c r="N37" s="15">
        <v>100</v>
      </c>
      <c r="O37" s="15">
        <f t="shared" ref="O37:O45" si="4">IF(I37*M37=0, "", I37*M37*(N37/100))</f>
        <v>0.12</v>
      </c>
      <c r="P37" s="25"/>
      <c r="Q37" s="25">
        <f t="shared" ref="Q37:Q45" si="5">TRUNC(P37*M37*N37/100)</f>
        <v>0</v>
      </c>
      <c r="R37" s="25"/>
      <c r="S37" s="15" t="s">
        <v>945</v>
      </c>
      <c r="T37" s="15"/>
      <c r="AD37" s="2">
        <f>O37</f>
        <v>0.12</v>
      </c>
    </row>
    <row r="38" spans="2:33" ht="21.95" customHeight="1">
      <c r="B38" s="13" t="s">
        <v>927</v>
      </c>
      <c r="C38" s="13" t="s">
        <v>406</v>
      </c>
      <c r="D38" s="12"/>
      <c r="E38" s="12"/>
      <c r="F38" s="15"/>
      <c r="G38" s="15">
        <v>2</v>
      </c>
      <c r="H38" s="15">
        <f t="shared" si="3"/>
        <v>0</v>
      </c>
      <c r="I38" s="15">
        <v>2</v>
      </c>
      <c r="J38" s="15"/>
      <c r="K38" s="12" t="s">
        <v>911</v>
      </c>
      <c r="L38" s="15" t="s">
        <v>684</v>
      </c>
      <c r="M38" s="15">
        <v>0.06</v>
      </c>
      <c r="N38" s="15">
        <v>100</v>
      </c>
      <c r="O38" s="15">
        <f t="shared" si="4"/>
        <v>0.12</v>
      </c>
      <c r="P38" s="25"/>
      <c r="Q38" s="25">
        <f t="shared" si="5"/>
        <v>0</v>
      </c>
      <c r="R38" s="25"/>
      <c r="S38" s="15" t="s">
        <v>945</v>
      </c>
      <c r="T38" s="15"/>
      <c r="AG38" s="2">
        <f>O38</f>
        <v>0.12</v>
      </c>
    </row>
    <row r="39" spans="2:33" ht="21.95" customHeight="1">
      <c r="B39" s="13" t="s">
        <v>927</v>
      </c>
      <c r="C39" s="13" t="s">
        <v>410</v>
      </c>
      <c r="D39" s="12" t="s">
        <v>407</v>
      </c>
      <c r="E39" s="12" t="s">
        <v>411</v>
      </c>
      <c r="F39" s="15" t="s">
        <v>187</v>
      </c>
      <c r="G39" s="15">
        <v>2</v>
      </c>
      <c r="H39" s="15">
        <f t="shared" si="3"/>
        <v>0</v>
      </c>
      <c r="I39" s="15">
        <v>2</v>
      </c>
      <c r="J39" s="15"/>
      <c r="K39" s="12" t="s">
        <v>908</v>
      </c>
      <c r="L39" s="15" t="s">
        <v>678</v>
      </c>
      <c r="M39" s="15">
        <v>0.06</v>
      </c>
      <c r="N39" s="15">
        <v>100</v>
      </c>
      <c r="O39" s="15">
        <f t="shared" si="4"/>
        <v>0.12</v>
      </c>
      <c r="P39" s="25"/>
      <c r="Q39" s="25">
        <f t="shared" si="5"/>
        <v>0</v>
      </c>
      <c r="R39" s="25"/>
      <c r="S39" s="15" t="s">
        <v>945</v>
      </c>
      <c r="T39" s="15"/>
      <c r="AD39" s="2">
        <f>O39</f>
        <v>0.12</v>
      </c>
    </row>
    <row r="40" spans="2:33" ht="21.95" customHeight="1">
      <c r="B40" s="13" t="s">
        <v>927</v>
      </c>
      <c r="C40" s="13" t="s">
        <v>410</v>
      </c>
      <c r="D40" s="12"/>
      <c r="E40" s="12"/>
      <c r="F40" s="15"/>
      <c r="G40" s="15">
        <v>2</v>
      </c>
      <c r="H40" s="15">
        <f t="shared" si="3"/>
        <v>0</v>
      </c>
      <c r="I40" s="15">
        <v>2</v>
      </c>
      <c r="J40" s="15"/>
      <c r="K40" s="12" t="s">
        <v>911</v>
      </c>
      <c r="L40" s="15" t="s">
        <v>684</v>
      </c>
      <c r="M40" s="15">
        <v>0.06</v>
      </c>
      <c r="N40" s="15">
        <v>100</v>
      </c>
      <c r="O40" s="15">
        <f t="shared" si="4"/>
        <v>0.12</v>
      </c>
      <c r="P40" s="25"/>
      <c r="Q40" s="25">
        <f t="shared" si="5"/>
        <v>0</v>
      </c>
      <c r="R40" s="25"/>
      <c r="S40" s="15" t="s">
        <v>945</v>
      </c>
      <c r="T40" s="15"/>
      <c r="AG40" s="2">
        <f>O40</f>
        <v>0.12</v>
      </c>
    </row>
    <row r="41" spans="2:33" ht="21.95" customHeight="1">
      <c r="B41" s="13" t="s">
        <v>927</v>
      </c>
      <c r="C41" s="13" t="s">
        <v>420</v>
      </c>
      <c r="D41" s="12" t="s">
        <v>421</v>
      </c>
      <c r="E41" s="12" t="s">
        <v>422</v>
      </c>
      <c r="F41" s="15" t="s">
        <v>187</v>
      </c>
      <c r="G41" s="15">
        <v>1</v>
      </c>
      <c r="H41" s="15">
        <f t="shared" si="3"/>
        <v>0</v>
      </c>
      <c r="I41" s="15">
        <v>1</v>
      </c>
      <c r="J41" s="15"/>
      <c r="K41" s="12" t="s">
        <v>908</v>
      </c>
      <c r="L41" s="15" t="s">
        <v>678</v>
      </c>
      <c r="M41" s="15">
        <v>0.11</v>
      </c>
      <c r="N41" s="15">
        <v>100</v>
      </c>
      <c r="O41" s="15">
        <f t="shared" si="4"/>
        <v>0.11</v>
      </c>
      <c r="P41" s="25"/>
      <c r="Q41" s="25">
        <f t="shared" si="5"/>
        <v>0</v>
      </c>
      <c r="R41" s="25"/>
      <c r="S41" s="15" t="s">
        <v>946</v>
      </c>
      <c r="T41" s="15"/>
      <c r="AD41" s="2">
        <f>O41</f>
        <v>0.11</v>
      </c>
    </row>
    <row r="42" spans="2:33" ht="21.95" customHeight="1">
      <c r="B42" s="13" t="s">
        <v>927</v>
      </c>
      <c r="C42" s="13" t="s">
        <v>461</v>
      </c>
      <c r="D42" s="12" t="s">
        <v>462</v>
      </c>
      <c r="E42" s="12" t="s">
        <v>463</v>
      </c>
      <c r="F42" s="15" t="s">
        <v>258</v>
      </c>
      <c r="G42" s="15">
        <v>3</v>
      </c>
      <c r="H42" s="15">
        <f t="shared" si="3"/>
        <v>0</v>
      </c>
      <c r="I42" s="15">
        <v>3</v>
      </c>
      <c r="J42" s="15"/>
      <c r="K42" s="12" t="s">
        <v>908</v>
      </c>
      <c r="L42" s="15" t="s">
        <v>678</v>
      </c>
      <c r="M42" s="15">
        <v>2.5000000000000001E-2</v>
      </c>
      <c r="N42" s="15">
        <v>100</v>
      </c>
      <c r="O42" s="15">
        <f t="shared" si="4"/>
        <v>7.5000000000000011E-2</v>
      </c>
      <c r="P42" s="25"/>
      <c r="Q42" s="25">
        <f t="shared" si="5"/>
        <v>0</v>
      </c>
      <c r="R42" s="25"/>
      <c r="S42" s="15" t="s">
        <v>947</v>
      </c>
      <c r="T42" s="15"/>
      <c r="AD42" s="2">
        <f>O42</f>
        <v>7.5000000000000011E-2</v>
      </c>
    </row>
    <row r="43" spans="2:33" ht="21.95" customHeight="1">
      <c r="B43" s="13" t="s">
        <v>927</v>
      </c>
      <c r="C43" s="13" t="s">
        <v>461</v>
      </c>
      <c r="D43" s="12"/>
      <c r="E43" s="12"/>
      <c r="F43" s="15"/>
      <c r="G43" s="15">
        <v>3</v>
      </c>
      <c r="H43" s="15">
        <f t="shared" si="3"/>
        <v>0</v>
      </c>
      <c r="I43" s="15">
        <v>3</v>
      </c>
      <c r="J43" s="15"/>
      <c r="K43" s="12" t="s">
        <v>911</v>
      </c>
      <c r="L43" s="15" t="s">
        <v>684</v>
      </c>
      <c r="M43" s="15">
        <v>2.5000000000000001E-2</v>
      </c>
      <c r="N43" s="15">
        <v>100</v>
      </c>
      <c r="O43" s="15">
        <f t="shared" si="4"/>
        <v>7.5000000000000011E-2</v>
      </c>
      <c r="P43" s="25"/>
      <c r="Q43" s="25">
        <f t="shared" si="5"/>
        <v>0</v>
      </c>
      <c r="R43" s="25"/>
      <c r="S43" s="15" t="s">
        <v>947</v>
      </c>
      <c r="T43" s="15"/>
      <c r="AG43" s="2">
        <f>O43</f>
        <v>7.5000000000000011E-2</v>
      </c>
    </row>
    <row r="44" spans="2:33" ht="21.95" customHeight="1">
      <c r="B44" s="13" t="s">
        <v>927</v>
      </c>
      <c r="C44" s="13" t="s">
        <v>677</v>
      </c>
      <c r="D44" s="12" t="s">
        <v>671</v>
      </c>
      <c r="E44" s="12" t="s">
        <v>678</v>
      </c>
      <c r="F44" s="15" t="s">
        <v>610</v>
      </c>
      <c r="G44" s="15">
        <f>IF(H44*I44/100+0.000005 &lt;1, TRUNC(H44*I44/100+0.000005, 옵션!$E$13), TRUNC(H44*I44/100+0.000005, 옵션!$E$13))</f>
        <v>0.42499999999999999</v>
      </c>
      <c r="H44" s="15">
        <f>옵션!$B$13</f>
        <v>100</v>
      </c>
      <c r="I44" s="15">
        <f>SUM(AD37:AD43)</f>
        <v>0.42499999999999999</v>
      </c>
      <c r="J44" s="15"/>
      <c r="K44" s="12"/>
      <c r="L44" s="15"/>
      <c r="M44" s="15"/>
      <c r="N44" s="15"/>
      <c r="O44" s="15" t="str">
        <f t="shared" si="4"/>
        <v/>
      </c>
      <c r="P44" s="25"/>
      <c r="Q44" s="25">
        <f t="shared" si="5"/>
        <v>0</v>
      </c>
      <c r="R44" s="25"/>
      <c r="S44" s="15"/>
      <c r="T44" s="15"/>
      <c r="Z44" s="2" t="s">
        <v>932</v>
      </c>
      <c r="AD44" s="2">
        <f>SUM(AD37:AD43)</f>
        <v>0.42499999999999999</v>
      </c>
      <c r="AG44" s="2">
        <f>SUM(AG37:AG43)</f>
        <v>0.315</v>
      </c>
    </row>
    <row r="45" spans="2:33" ht="21.95" customHeight="1">
      <c r="B45" s="13" t="s">
        <v>927</v>
      </c>
      <c r="C45" s="13" t="s">
        <v>683</v>
      </c>
      <c r="D45" s="12" t="s">
        <v>671</v>
      </c>
      <c r="E45" s="12" t="s">
        <v>684</v>
      </c>
      <c r="F45" s="15" t="s">
        <v>610</v>
      </c>
      <c r="G45" s="15">
        <f>IF(H45*I45/100+0.000005 &lt;1, TRUNC(H45*I45/100+0.000005, 옵션!$E$13), TRUNC(H45*I45/100+0.000005, 옵션!$E$13))</f>
        <v>0.315</v>
      </c>
      <c r="H45" s="15">
        <f>옵션!$B$13</f>
        <v>100</v>
      </c>
      <c r="I45" s="15">
        <f>SUM(AG37:AG43)</f>
        <v>0.315</v>
      </c>
      <c r="J45" s="15"/>
      <c r="K45" s="12"/>
      <c r="L45" s="15"/>
      <c r="M45" s="15"/>
      <c r="N45" s="15"/>
      <c r="O45" s="15" t="str">
        <f t="shared" si="4"/>
        <v/>
      </c>
      <c r="P45" s="25"/>
      <c r="Q45" s="25">
        <f t="shared" si="5"/>
        <v>0</v>
      </c>
      <c r="R45" s="25"/>
      <c r="S45" s="15"/>
      <c r="T45" s="15"/>
    </row>
    <row r="46" spans="2:33" ht="21.95" customHeight="1">
      <c r="B46" s="13" t="s">
        <v>982</v>
      </c>
      <c r="D46" s="346" t="s">
        <v>989</v>
      </c>
      <c r="E46" s="347"/>
      <c r="F46" s="347"/>
      <c r="G46" s="347"/>
      <c r="H46" s="347"/>
      <c r="I46" s="347"/>
      <c r="J46" s="347"/>
      <c r="K46" s="347"/>
      <c r="L46" s="347"/>
      <c r="M46" s="347"/>
      <c r="N46" s="347"/>
      <c r="O46" s="347"/>
      <c r="P46" s="347"/>
      <c r="Q46" s="347"/>
      <c r="R46" s="347"/>
      <c r="S46" s="347"/>
      <c r="T46" s="348"/>
    </row>
    <row r="47" spans="2:33" ht="21.95" customHeight="1">
      <c r="B47" s="13" t="s">
        <v>927</v>
      </c>
      <c r="C47" s="13" t="s">
        <v>136</v>
      </c>
      <c r="D47" s="12" t="s">
        <v>137</v>
      </c>
      <c r="E47" s="12" t="s">
        <v>138</v>
      </c>
      <c r="F47" s="15" t="s">
        <v>139</v>
      </c>
      <c r="G47" s="15">
        <v>1</v>
      </c>
      <c r="H47" s="15">
        <f>IF(I47&lt;&gt;0, G47-I47, "")</f>
        <v>0</v>
      </c>
      <c r="I47" s="15">
        <v>1</v>
      </c>
      <c r="J47" s="15"/>
      <c r="K47" s="12" t="s">
        <v>905</v>
      </c>
      <c r="L47" s="15" t="s">
        <v>672</v>
      </c>
      <c r="M47" s="15">
        <v>0.71</v>
      </c>
      <c r="N47" s="15">
        <v>100</v>
      </c>
      <c r="O47" s="15">
        <f>IF(I47*M47=0, "", I47*M47*(N47/100))</f>
        <v>0.71</v>
      </c>
      <c r="P47" s="25"/>
      <c r="Q47" s="25">
        <f>TRUNC(P47*M47*N47/100)</f>
        <v>0</v>
      </c>
      <c r="R47" s="25"/>
      <c r="S47" s="15" t="s">
        <v>948</v>
      </c>
      <c r="T47" s="15"/>
      <c r="AA47" s="2">
        <f>O47</f>
        <v>0.71</v>
      </c>
    </row>
    <row r="48" spans="2:33" ht="21.95" customHeight="1">
      <c r="B48" s="13" t="s">
        <v>927</v>
      </c>
      <c r="C48" s="13" t="s">
        <v>670</v>
      </c>
      <c r="D48" s="12" t="s">
        <v>671</v>
      </c>
      <c r="E48" s="12" t="s">
        <v>672</v>
      </c>
      <c r="F48" s="15" t="s">
        <v>610</v>
      </c>
      <c r="G48" s="15">
        <f>IF(H48*I48/100+0.000005 &lt;1, TRUNC(H48*I48/100+0.000005, 옵션!$E$13), TRUNC(H48*I48/100+0.000005, 옵션!$E$13))</f>
        <v>0.71</v>
      </c>
      <c r="H48" s="15">
        <f>옵션!$B$13</f>
        <v>100</v>
      </c>
      <c r="I48" s="15">
        <f>SUM(AA47:AA47)</f>
        <v>0.71</v>
      </c>
      <c r="J48" s="15"/>
      <c r="K48" s="12"/>
      <c r="L48" s="15"/>
      <c r="M48" s="15"/>
      <c r="N48" s="15"/>
      <c r="O48" s="15" t="str">
        <f>IF(I48*M48=0, "", I48*M48*(N48/100))</f>
        <v/>
      </c>
      <c r="P48" s="25"/>
      <c r="Q48" s="25">
        <f>TRUNC(P48*M48*N48/100)</f>
        <v>0</v>
      </c>
      <c r="R48" s="25"/>
      <c r="S48" s="15"/>
      <c r="T48" s="15"/>
      <c r="Z48" s="2" t="s">
        <v>932</v>
      </c>
      <c r="AA48" s="2">
        <f>SUM(AA47:AA47)</f>
        <v>0.71</v>
      </c>
    </row>
    <row r="49" spans="2:27" ht="21.95" customHeight="1">
      <c r="B49" s="13" t="s">
        <v>982</v>
      </c>
      <c r="D49" s="346" t="s">
        <v>990</v>
      </c>
      <c r="E49" s="347"/>
      <c r="F49" s="347"/>
      <c r="G49" s="347"/>
      <c r="H49" s="347"/>
      <c r="I49" s="347"/>
      <c r="J49" s="347"/>
      <c r="K49" s="347"/>
      <c r="L49" s="347"/>
      <c r="M49" s="347"/>
      <c r="N49" s="347"/>
      <c r="O49" s="347"/>
      <c r="P49" s="347"/>
      <c r="Q49" s="347"/>
      <c r="R49" s="347"/>
      <c r="S49" s="347"/>
      <c r="T49" s="348"/>
    </row>
    <row r="50" spans="2:27" ht="21.95" customHeight="1">
      <c r="B50" s="13" t="s">
        <v>927</v>
      </c>
      <c r="C50" s="13" t="s">
        <v>143</v>
      </c>
      <c r="D50" s="12" t="s">
        <v>144</v>
      </c>
      <c r="E50" s="12" t="s">
        <v>145</v>
      </c>
      <c r="F50" s="15" t="s">
        <v>139</v>
      </c>
      <c r="G50" s="15">
        <v>1</v>
      </c>
      <c r="H50" s="15">
        <f>IF(I50&lt;&gt;0, G50-I50, "")</f>
        <v>0</v>
      </c>
      <c r="I50" s="15">
        <v>1</v>
      </c>
      <c r="J50" s="15"/>
      <c r="K50" s="12" t="s">
        <v>905</v>
      </c>
      <c r="L50" s="15" t="s">
        <v>672</v>
      </c>
      <c r="M50" s="15">
        <v>0.08</v>
      </c>
      <c r="N50" s="15">
        <v>100</v>
      </c>
      <c r="O50" s="15">
        <f>IF(I50*M50=0, "", I50*M50*(N50/100))</f>
        <v>0.08</v>
      </c>
      <c r="P50" s="25"/>
      <c r="Q50" s="25">
        <f>TRUNC(P50*M50*N50/100)</f>
        <v>0</v>
      </c>
      <c r="R50" s="25"/>
      <c r="S50" s="15" t="s">
        <v>948</v>
      </c>
      <c r="T50" s="15"/>
      <c r="AA50" s="2">
        <f>O50</f>
        <v>0.08</v>
      </c>
    </row>
    <row r="51" spans="2:27" ht="21.95" customHeight="1">
      <c r="B51" s="13" t="s">
        <v>927</v>
      </c>
      <c r="C51" s="13" t="s">
        <v>670</v>
      </c>
      <c r="D51" s="12" t="s">
        <v>671</v>
      </c>
      <c r="E51" s="12" t="s">
        <v>672</v>
      </c>
      <c r="F51" s="15" t="s">
        <v>610</v>
      </c>
      <c r="G51" s="15">
        <f>IF(H51*I51/100+0.000005 &lt;1, TRUNC(H51*I51/100+0.000005, 옵션!$E$13), TRUNC(H51*I51/100+0.000005, 옵션!$E$13))</f>
        <v>0.08</v>
      </c>
      <c r="H51" s="15">
        <f>옵션!$B$13</f>
        <v>100</v>
      </c>
      <c r="I51" s="15">
        <f>SUM(AA50:AA50)</f>
        <v>0.08</v>
      </c>
      <c r="J51" s="15"/>
      <c r="K51" s="12"/>
      <c r="L51" s="15"/>
      <c r="M51" s="15"/>
      <c r="N51" s="15"/>
      <c r="O51" s="15" t="str">
        <f>IF(I51*M51=0, "", I51*M51*(N51/100))</f>
        <v/>
      </c>
      <c r="P51" s="25"/>
      <c r="Q51" s="25">
        <f>TRUNC(P51*M51*N51/100)</f>
        <v>0</v>
      </c>
      <c r="R51" s="25"/>
      <c r="S51" s="15"/>
      <c r="T51" s="15"/>
      <c r="Z51" s="2" t="s">
        <v>932</v>
      </c>
      <c r="AA51" s="2">
        <f>SUM(AA50:AA50)</f>
        <v>0.08</v>
      </c>
    </row>
    <row r="52" spans="2:27" ht="21.95" customHeight="1">
      <c r="B52" s="13" t="s">
        <v>982</v>
      </c>
      <c r="D52" s="346" t="s">
        <v>991</v>
      </c>
      <c r="E52" s="347"/>
      <c r="F52" s="347"/>
      <c r="G52" s="347"/>
      <c r="H52" s="347"/>
      <c r="I52" s="347"/>
      <c r="J52" s="347"/>
      <c r="K52" s="347"/>
      <c r="L52" s="347"/>
      <c r="M52" s="347"/>
      <c r="N52" s="347"/>
      <c r="O52" s="347"/>
      <c r="P52" s="347"/>
      <c r="Q52" s="347"/>
      <c r="R52" s="347"/>
      <c r="S52" s="347"/>
      <c r="T52" s="348"/>
    </row>
    <row r="53" spans="2:27" ht="21.95" customHeight="1">
      <c r="B53" s="13" t="s">
        <v>927</v>
      </c>
      <c r="C53" s="13" t="s">
        <v>149</v>
      </c>
      <c r="D53" s="12" t="s">
        <v>144</v>
      </c>
      <c r="E53" s="12" t="s">
        <v>150</v>
      </c>
      <c r="F53" s="15" t="s">
        <v>139</v>
      </c>
      <c r="G53" s="15">
        <v>1</v>
      </c>
      <c r="H53" s="15">
        <f>IF(I53&lt;&gt;0, G53-I53, "")</f>
        <v>0</v>
      </c>
      <c r="I53" s="15">
        <v>1</v>
      </c>
      <c r="J53" s="15"/>
      <c r="K53" s="12" t="s">
        <v>905</v>
      </c>
      <c r="L53" s="15" t="s">
        <v>672</v>
      </c>
      <c r="M53" s="15">
        <v>0.1</v>
      </c>
      <c r="N53" s="15">
        <v>100</v>
      </c>
      <c r="O53" s="15">
        <f>IF(I53*M53=0, "", I53*M53*(N53/100))</f>
        <v>0.1</v>
      </c>
      <c r="P53" s="25"/>
      <c r="Q53" s="25">
        <f>TRUNC(P53*M53*N53/100)</f>
        <v>0</v>
      </c>
      <c r="R53" s="25"/>
      <c r="S53" s="15" t="s">
        <v>948</v>
      </c>
      <c r="T53" s="15"/>
      <c r="AA53" s="2">
        <f>O53</f>
        <v>0.1</v>
      </c>
    </row>
    <row r="54" spans="2:27" ht="21.95" customHeight="1">
      <c r="B54" s="13" t="s">
        <v>927</v>
      </c>
      <c r="C54" s="13" t="s">
        <v>670</v>
      </c>
      <c r="D54" s="12" t="s">
        <v>671</v>
      </c>
      <c r="E54" s="12" t="s">
        <v>672</v>
      </c>
      <c r="F54" s="15" t="s">
        <v>610</v>
      </c>
      <c r="G54" s="15">
        <f>IF(H54*I54/100+0.000005 &lt;1, TRUNC(H54*I54/100+0.000005, 옵션!$E$13), TRUNC(H54*I54/100+0.000005, 옵션!$E$13))</f>
        <v>0.1</v>
      </c>
      <c r="H54" s="15">
        <f>옵션!$B$13</f>
        <v>100</v>
      </c>
      <c r="I54" s="15">
        <f>SUM(AA53:AA53)</f>
        <v>0.1</v>
      </c>
      <c r="J54" s="15"/>
      <c r="K54" s="12"/>
      <c r="L54" s="15"/>
      <c r="M54" s="15"/>
      <c r="N54" s="15"/>
      <c r="O54" s="15" t="str">
        <f>IF(I54*M54=0, "", I54*M54*(N54/100))</f>
        <v/>
      </c>
      <c r="P54" s="25"/>
      <c r="Q54" s="25">
        <f>TRUNC(P54*M54*N54/100)</f>
        <v>0</v>
      </c>
      <c r="R54" s="25"/>
      <c r="S54" s="15"/>
      <c r="T54" s="15"/>
      <c r="Z54" s="2" t="s">
        <v>932</v>
      </c>
      <c r="AA54" s="2">
        <f>SUM(AA53:AA53)</f>
        <v>0.1</v>
      </c>
    </row>
    <row r="55" spans="2:27" ht="21.95" customHeight="1">
      <c r="B55" s="13" t="s">
        <v>982</v>
      </c>
      <c r="D55" s="346" t="s">
        <v>992</v>
      </c>
      <c r="E55" s="347"/>
      <c r="F55" s="347"/>
      <c r="G55" s="347"/>
      <c r="H55" s="347"/>
      <c r="I55" s="347"/>
      <c r="J55" s="347"/>
      <c r="K55" s="347"/>
      <c r="L55" s="347"/>
      <c r="M55" s="347"/>
      <c r="N55" s="347"/>
      <c r="O55" s="347"/>
      <c r="P55" s="347"/>
      <c r="Q55" s="347"/>
      <c r="R55" s="347"/>
      <c r="S55" s="347"/>
      <c r="T55" s="348"/>
    </row>
    <row r="56" spans="2:27" ht="21.95" customHeight="1">
      <c r="B56" s="13" t="s">
        <v>927</v>
      </c>
      <c r="C56" s="13" t="s">
        <v>151</v>
      </c>
      <c r="D56" s="12" t="s">
        <v>144</v>
      </c>
      <c r="E56" s="12" t="s">
        <v>152</v>
      </c>
      <c r="F56" s="15" t="s">
        <v>139</v>
      </c>
      <c r="G56" s="15">
        <v>1</v>
      </c>
      <c r="H56" s="15">
        <f>IF(I56&lt;&gt;0, G56-I56, "")</f>
        <v>0</v>
      </c>
      <c r="I56" s="15">
        <v>1</v>
      </c>
      <c r="J56" s="15"/>
      <c r="K56" s="12" t="s">
        <v>905</v>
      </c>
      <c r="L56" s="15" t="s">
        <v>672</v>
      </c>
      <c r="M56" s="15">
        <v>0.13</v>
      </c>
      <c r="N56" s="15">
        <v>100</v>
      </c>
      <c r="O56" s="15">
        <f>IF(I56*M56=0, "", I56*M56*(N56/100))</f>
        <v>0.13</v>
      </c>
      <c r="P56" s="25"/>
      <c r="Q56" s="25">
        <f>TRUNC(P56*M56*N56/100)</f>
        <v>0</v>
      </c>
      <c r="R56" s="25"/>
      <c r="S56" s="15" t="s">
        <v>948</v>
      </c>
      <c r="T56" s="15"/>
      <c r="AA56" s="2">
        <f>O56</f>
        <v>0.13</v>
      </c>
    </row>
    <row r="57" spans="2:27" ht="21.95" customHeight="1">
      <c r="B57" s="13" t="s">
        <v>927</v>
      </c>
      <c r="C57" s="13" t="s">
        <v>670</v>
      </c>
      <c r="D57" s="12" t="s">
        <v>671</v>
      </c>
      <c r="E57" s="12" t="s">
        <v>672</v>
      </c>
      <c r="F57" s="15" t="s">
        <v>610</v>
      </c>
      <c r="G57" s="15">
        <f>IF(H57*I57/100+0.000005 &lt;1, TRUNC(H57*I57/100+0.000005, 옵션!$E$13), TRUNC(H57*I57/100+0.000005, 옵션!$E$13))</f>
        <v>0.13</v>
      </c>
      <c r="H57" s="15">
        <f>옵션!$B$13</f>
        <v>100</v>
      </c>
      <c r="I57" s="15">
        <f>SUM(AA56:AA56)</f>
        <v>0.13</v>
      </c>
      <c r="J57" s="15"/>
      <c r="K57" s="12"/>
      <c r="L57" s="15"/>
      <c r="M57" s="15"/>
      <c r="N57" s="15"/>
      <c r="O57" s="15" t="str">
        <f>IF(I57*M57=0, "", I57*M57*(N57/100))</f>
        <v/>
      </c>
      <c r="P57" s="25"/>
      <c r="Q57" s="25">
        <f>TRUNC(P57*M57*N57/100)</f>
        <v>0</v>
      </c>
      <c r="R57" s="25"/>
      <c r="S57" s="15"/>
      <c r="T57" s="15"/>
      <c r="Z57" s="2" t="s">
        <v>932</v>
      </c>
      <c r="AA57" s="2">
        <f>SUM(AA56:AA56)</f>
        <v>0.13</v>
      </c>
    </row>
    <row r="58" spans="2:27" ht="21.95" customHeight="1">
      <c r="B58" s="13" t="s">
        <v>982</v>
      </c>
      <c r="D58" s="346" t="s">
        <v>993</v>
      </c>
      <c r="E58" s="347"/>
      <c r="F58" s="347"/>
      <c r="G58" s="347"/>
      <c r="H58" s="347"/>
      <c r="I58" s="347"/>
      <c r="J58" s="347"/>
      <c r="K58" s="347"/>
      <c r="L58" s="347"/>
      <c r="M58" s="347"/>
      <c r="N58" s="347"/>
      <c r="O58" s="347"/>
      <c r="P58" s="347"/>
      <c r="Q58" s="347"/>
      <c r="R58" s="347"/>
      <c r="S58" s="347"/>
      <c r="T58" s="348"/>
    </row>
    <row r="59" spans="2:27" ht="21.95" customHeight="1">
      <c r="B59" s="13" t="s">
        <v>927</v>
      </c>
      <c r="C59" s="13" t="s">
        <v>153</v>
      </c>
      <c r="D59" s="12" t="s">
        <v>144</v>
      </c>
      <c r="E59" s="12" t="s">
        <v>154</v>
      </c>
      <c r="F59" s="15" t="s">
        <v>139</v>
      </c>
      <c r="G59" s="15">
        <v>1</v>
      </c>
      <c r="H59" s="15">
        <f>IF(I59&lt;&gt;0, G59-I59, "")</f>
        <v>0</v>
      </c>
      <c r="I59" s="15">
        <v>1</v>
      </c>
      <c r="J59" s="15"/>
      <c r="K59" s="12" t="s">
        <v>905</v>
      </c>
      <c r="L59" s="15" t="s">
        <v>672</v>
      </c>
      <c r="M59" s="15">
        <v>0.19</v>
      </c>
      <c r="N59" s="15">
        <v>100</v>
      </c>
      <c r="O59" s="15">
        <f>IF(I59*M59=0, "", I59*M59*(N59/100))</f>
        <v>0.19</v>
      </c>
      <c r="P59" s="25"/>
      <c r="Q59" s="25">
        <f>TRUNC(P59*M59*N59/100)</f>
        <v>0</v>
      </c>
      <c r="R59" s="25"/>
      <c r="S59" s="15" t="s">
        <v>948</v>
      </c>
      <c r="T59" s="15"/>
      <c r="AA59" s="2">
        <f>O59</f>
        <v>0.19</v>
      </c>
    </row>
    <row r="60" spans="2:27" ht="21.95" customHeight="1">
      <c r="B60" s="13" t="s">
        <v>927</v>
      </c>
      <c r="C60" s="13" t="s">
        <v>670</v>
      </c>
      <c r="D60" s="12" t="s">
        <v>671</v>
      </c>
      <c r="E60" s="12" t="s">
        <v>672</v>
      </c>
      <c r="F60" s="15" t="s">
        <v>610</v>
      </c>
      <c r="G60" s="15">
        <f>IF(H60*I60/100+0.000005 &lt;1, TRUNC(H60*I60/100+0.000005, 옵션!$E$13), TRUNC(H60*I60/100+0.000005, 옵션!$E$13))</f>
        <v>0.19</v>
      </c>
      <c r="H60" s="15">
        <f>옵션!$B$13</f>
        <v>100</v>
      </c>
      <c r="I60" s="15">
        <f>SUM(AA59:AA59)</f>
        <v>0.19</v>
      </c>
      <c r="J60" s="15"/>
      <c r="K60" s="12"/>
      <c r="L60" s="15"/>
      <c r="M60" s="15"/>
      <c r="N60" s="15"/>
      <c r="O60" s="15" t="str">
        <f>IF(I60*M60=0, "", I60*M60*(N60/100))</f>
        <v/>
      </c>
      <c r="P60" s="25"/>
      <c r="Q60" s="25">
        <f>TRUNC(P60*M60*N60/100)</f>
        <v>0</v>
      </c>
      <c r="R60" s="25"/>
      <c r="S60" s="15"/>
      <c r="T60" s="15"/>
      <c r="Z60" s="2" t="s">
        <v>932</v>
      </c>
      <c r="AA60" s="2">
        <f>SUM(AA59:AA59)</f>
        <v>0.19</v>
      </c>
    </row>
    <row r="61" spans="2:27" ht="21.95" customHeight="1">
      <c r="B61" s="13" t="s">
        <v>982</v>
      </c>
      <c r="D61" s="346" t="s">
        <v>994</v>
      </c>
      <c r="E61" s="347"/>
      <c r="F61" s="347"/>
      <c r="G61" s="347"/>
      <c r="H61" s="347"/>
      <c r="I61" s="347"/>
      <c r="J61" s="347"/>
      <c r="K61" s="347"/>
      <c r="L61" s="347"/>
      <c r="M61" s="347"/>
      <c r="N61" s="347"/>
      <c r="O61" s="347"/>
      <c r="P61" s="347"/>
      <c r="Q61" s="347"/>
      <c r="R61" s="347"/>
      <c r="S61" s="347"/>
      <c r="T61" s="348"/>
    </row>
    <row r="62" spans="2:27" ht="21.95" customHeight="1">
      <c r="B62" s="13" t="s">
        <v>927</v>
      </c>
      <c r="C62" s="13" t="s">
        <v>155</v>
      </c>
      <c r="D62" s="12" t="s">
        <v>156</v>
      </c>
      <c r="E62" s="12" t="s">
        <v>157</v>
      </c>
      <c r="F62" s="15" t="s">
        <v>139</v>
      </c>
      <c r="G62" s="15">
        <v>1</v>
      </c>
      <c r="H62" s="15">
        <f>IF(I62&lt;&gt;0, G62-I62, "")</f>
        <v>0</v>
      </c>
      <c r="I62" s="15">
        <v>1</v>
      </c>
      <c r="J62" s="15"/>
      <c r="K62" s="12" t="s">
        <v>905</v>
      </c>
      <c r="L62" s="15" t="s">
        <v>672</v>
      </c>
      <c r="M62" s="15">
        <v>0.04</v>
      </c>
      <c r="N62" s="15">
        <v>100</v>
      </c>
      <c r="O62" s="15">
        <f>IF(I62*M62=0, "", I62*M62*(N62/100))</f>
        <v>0.04</v>
      </c>
      <c r="P62" s="25"/>
      <c r="Q62" s="25">
        <f>TRUNC(P62*M62*N62/100)</f>
        <v>0</v>
      </c>
      <c r="R62" s="25"/>
      <c r="S62" s="15" t="s">
        <v>948</v>
      </c>
      <c r="T62" s="15"/>
      <c r="AA62" s="2">
        <f>O62</f>
        <v>0.04</v>
      </c>
    </row>
    <row r="63" spans="2:27" ht="21.95" customHeight="1">
      <c r="B63" s="13" t="s">
        <v>927</v>
      </c>
      <c r="C63" s="13" t="s">
        <v>670</v>
      </c>
      <c r="D63" s="12" t="s">
        <v>671</v>
      </c>
      <c r="E63" s="12" t="s">
        <v>672</v>
      </c>
      <c r="F63" s="15" t="s">
        <v>610</v>
      </c>
      <c r="G63" s="15">
        <f>IF(H63*I63/100+0.000005 &lt;1, TRUNC(H63*I63/100+0.000005, 옵션!$E$13), TRUNC(H63*I63/100+0.000005, 옵션!$E$13))</f>
        <v>0.04</v>
      </c>
      <c r="H63" s="15">
        <f>옵션!$B$13</f>
        <v>100</v>
      </c>
      <c r="I63" s="15">
        <f>SUM(AA62:AA62)</f>
        <v>0.04</v>
      </c>
      <c r="J63" s="15"/>
      <c r="K63" s="12"/>
      <c r="L63" s="15"/>
      <c r="M63" s="15"/>
      <c r="N63" s="15"/>
      <c r="O63" s="15" t="str">
        <f>IF(I63*M63=0, "", I63*M63*(N63/100))</f>
        <v/>
      </c>
      <c r="P63" s="25"/>
      <c r="Q63" s="25">
        <f>TRUNC(P63*M63*N63/100)</f>
        <v>0</v>
      </c>
      <c r="R63" s="25"/>
      <c r="S63" s="15"/>
      <c r="T63" s="15"/>
      <c r="Z63" s="2" t="s">
        <v>932</v>
      </c>
      <c r="AA63" s="2">
        <f>SUM(AA62:AA62)</f>
        <v>0.04</v>
      </c>
    </row>
    <row r="64" spans="2:27" ht="21.95" customHeight="1">
      <c r="B64" s="13" t="s">
        <v>982</v>
      </c>
      <c r="D64" s="346" t="s">
        <v>995</v>
      </c>
      <c r="E64" s="347"/>
      <c r="F64" s="347"/>
      <c r="G64" s="347"/>
      <c r="H64" s="347"/>
      <c r="I64" s="347"/>
      <c r="J64" s="347"/>
      <c r="K64" s="347"/>
      <c r="L64" s="347"/>
      <c r="M64" s="347"/>
      <c r="N64" s="347"/>
      <c r="O64" s="347"/>
      <c r="P64" s="347"/>
      <c r="Q64" s="347"/>
      <c r="R64" s="347"/>
      <c r="S64" s="347"/>
      <c r="T64" s="348"/>
    </row>
    <row r="65" spans="2:33" ht="21.95" customHeight="1">
      <c r="B65" s="13" t="s">
        <v>927</v>
      </c>
      <c r="C65" s="13" t="s">
        <v>160</v>
      </c>
      <c r="D65" s="12" t="s">
        <v>156</v>
      </c>
      <c r="E65" s="12" t="s">
        <v>161</v>
      </c>
      <c r="F65" s="15" t="s">
        <v>139</v>
      </c>
      <c r="G65" s="15">
        <v>1</v>
      </c>
      <c r="H65" s="15">
        <f>IF(I65&lt;&gt;0, G65-I65, "")</f>
        <v>0</v>
      </c>
      <c r="I65" s="15">
        <v>1</v>
      </c>
      <c r="J65" s="15"/>
      <c r="K65" s="12" t="s">
        <v>905</v>
      </c>
      <c r="L65" s="15" t="s">
        <v>672</v>
      </c>
      <c r="M65" s="15">
        <v>4.8000000000000001E-2</v>
      </c>
      <c r="N65" s="15">
        <v>100</v>
      </c>
      <c r="O65" s="15">
        <f>IF(I65*M65=0, "", I65*M65*(N65/100))</f>
        <v>4.8000000000000001E-2</v>
      </c>
      <c r="P65" s="25"/>
      <c r="Q65" s="25">
        <f>TRUNC(P65*M65*N65/100)</f>
        <v>0</v>
      </c>
      <c r="R65" s="25"/>
      <c r="S65" s="15" t="s">
        <v>948</v>
      </c>
      <c r="T65" s="15"/>
      <c r="AA65" s="2">
        <f>O65</f>
        <v>4.8000000000000001E-2</v>
      </c>
    </row>
    <row r="66" spans="2:33" ht="21.95" customHeight="1">
      <c r="B66" s="13" t="s">
        <v>927</v>
      </c>
      <c r="C66" s="13" t="s">
        <v>670</v>
      </c>
      <c r="D66" s="12" t="s">
        <v>671</v>
      </c>
      <c r="E66" s="12" t="s">
        <v>672</v>
      </c>
      <c r="F66" s="15" t="s">
        <v>610</v>
      </c>
      <c r="G66" s="15">
        <f>IF(H66*I66/100+0.000005 &lt;1, TRUNC(H66*I66/100+0.000005, 옵션!$E$13), TRUNC(H66*I66/100+0.000005, 옵션!$E$13))</f>
        <v>4.8000000000000001E-2</v>
      </c>
      <c r="H66" s="15">
        <f>옵션!$B$13</f>
        <v>100</v>
      </c>
      <c r="I66" s="15">
        <f>SUM(AA65:AA65)</f>
        <v>4.8000000000000001E-2</v>
      </c>
      <c r="J66" s="15"/>
      <c r="K66" s="12"/>
      <c r="L66" s="15"/>
      <c r="M66" s="15"/>
      <c r="N66" s="15"/>
      <c r="O66" s="15" t="str">
        <f>IF(I66*M66=0, "", I66*M66*(N66/100))</f>
        <v/>
      </c>
      <c r="P66" s="25"/>
      <c r="Q66" s="25">
        <f>TRUNC(P66*M66*N66/100)</f>
        <v>0</v>
      </c>
      <c r="R66" s="25"/>
      <c r="S66" s="15"/>
      <c r="T66" s="15"/>
      <c r="Z66" s="2" t="s">
        <v>932</v>
      </c>
      <c r="AA66" s="2">
        <f>SUM(AA65:AA65)</f>
        <v>4.8000000000000001E-2</v>
      </c>
    </row>
    <row r="67" spans="2:33" ht="21.95" customHeight="1">
      <c r="B67" s="13" t="s">
        <v>982</v>
      </c>
      <c r="D67" s="346" t="s">
        <v>996</v>
      </c>
      <c r="E67" s="347"/>
      <c r="F67" s="347"/>
      <c r="G67" s="347"/>
      <c r="H67" s="347"/>
      <c r="I67" s="347"/>
      <c r="J67" s="347"/>
      <c r="K67" s="347"/>
      <c r="L67" s="347"/>
      <c r="M67" s="347"/>
      <c r="N67" s="347"/>
      <c r="O67" s="347"/>
      <c r="P67" s="347"/>
      <c r="Q67" s="347"/>
      <c r="R67" s="347"/>
      <c r="S67" s="347"/>
      <c r="T67" s="348"/>
    </row>
    <row r="68" spans="2:33" ht="21.95" customHeight="1">
      <c r="B68" s="13" t="s">
        <v>927</v>
      </c>
      <c r="C68" s="13" t="s">
        <v>162</v>
      </c>
      <c r="D68" s="12" t="s">
        <v>156</v>
      </c>
      <c r="E68" s="12" t="s">
        <v>163</v>
      </c>
      <c r="F68" s="15" t="s">
        <v>139</v>
      </c>
      <c r="G68" s="15">
        <v>1</v>
      </c>
      <c r="H68" s="15">
        <f>IF(I68&lt;&gt;0, G68-I68, "")</f>
        <v>0</v>
      </c>
      <c r="I68" s="15">
        <v>1</v>
      </c>
      <c r="J68" s="15"/>
      <c r="K68" s="12" t="s">
        <v>905</v>
      </c>
      <c r="L68" s="15" t="s">
        <v>672</v>
      </c>
      <c r="M68" s="15">
        <v>6.4000000000000001E-2</v>
      </c>
      <c r="N68" s="15">
        <v>100</v>
      </c>
      <c r="O68" s="15">
        <f>IF(I68*M68=0, "", I68*M68*(N68/100))</f>
        <v>6.4000000000000001E-2</v>
      </c>
      <c r="P68" s="25"/>
      <c r="Q68" s="25">
        <f>TRUNC(P68*M68*N68/100)</f>
        <v>0</v>
      </c>
      <c r="R68" s="25"/>
      <c r="S68" s="15" t="s">
        <v>948</v>
      </c>
      <c r="T68" s="15"/>
      <c r="AA68" s="2">
        <f>O68</f>
        <v>6.4000000000000001E-2</v>
      </c>
    </row>
    <row r="69" spans="2:33" ht="21.95" customHeight="1">
      <c r="B69" s="13" t="s">
        <v>927</v>
      </c>
      <c r="C69" s="13" t="s">
        <v>670</v>
      </c>
      <c r="D69" s="12" t="s">
        <v>671</v>
      </c>
      <c r="E69" s="12" t="s">
        <v>672</v>
      </c>
      <c r="F69" s="15" t="s">
        <v>610</v>
      </c>
      <c r="G69" s="15">
        <f>IF(H69*I69/100+0.000005 &lt;1, TRUNC(H69*I69/100+0.000005, 옵션!$E$13), TRUNC(H69*I69/100+0.000005, 옵션!$E$13))</f>
        <v>6.4000000000000001E-2</v>
      </c>
      <c r="H69" s="15">
        <f>옵션!$B$13</f>
        <v>100</v>
      </c>
      <c r="I69" s="15">
        <f>SUM(AA68:AA68)</f>
        <v>6.4000000000000001E-2</v>
      </c>
      <c r="J69" s="15"/>
      <c r="K69" s="12"/>
      <c r="L69" s="15"/>
      <c r="M69" s="15"/>
      <c r="N69" s="15"/>
      <c r="O69" s="15" t="str">
        <f>IF(I69*M69=0, "", I69*M69*(N69/100))</f>
        <v/>
      </c>
      <c r="P69" s="25"/>
      <c r="Q69" s="25">
        <f>TRUNC(P69*M69*N69/100)</f>
        <v>0</v>
      </c>
      <c r="R69" s="25"/>
      <c r="S69" s="15"/>
      <c r="T69" s="15"/>
      <c r="Z69" s="2" t="s">
        <v>932</v>
      </c>
      <c r="AA69" s="2">
        <f>SUM(AA68:AA68)</f>
        <v>6.4000000000000001E-2</v>
      </c>
    </row>
    <row r="70" spans="2:33" ht="21.95" customHeight="1">
      <c r="B70" s="13" t="s">
        <v>982</v>
      </c>
      <c r="D70" s="346" t="s">
        <v>997</v>
      </c>
      <c r="E70" s="347"/>
      <c r="F70" s="347"/>
      <c r="G70" s="347"/>
      <c r="H70" s="347"/>
      <c r="I70" s="347"/>
      <c r="J70" s="347"/>
      <c r="K70" s="347"/>
      <c r="L70" s="347"/>
      <c r="M70" s="347"/>
      <c r="N70" s="347"/>
      <c r="O70" s="347"/>
      <c r="P70" s="347"/>
      <c r="Q70" s="347"/>
      <c r="R70" s="347"/>
      <c r="S70" s="347"/>
      <c r="T70" s="348"/>
    </row>
    <row r="71" spans="2:33" ht="21.95" customHeight="1">
      <c r="B71" s="13" t="s">
        <v>927</v>
      </c>
      <c r="C71" s="13" t="s">
        <v>164</v>
      </c>
      <c r="D71" s="12" t="s">
        <v>165</v>
      </c>
      <c r="E71" s="12" t="s">
        <v>166</v>
      </c>
      <c r="F71" s="15" t="s">
        <v>139</v>
      </c>
      <c r="G71" s="15">
        <v>1</v>
      </c>
      <c r="H71" s="15">
        <f>IF(I71&lt;&gt;0, G71-I71, "")</f>
        <v>0</v>
      </c>
      <c r="I71" s="15">
        <v>1</v>
      </c>
      <c r="J71" s="15"/>
      <c r="K71" s="12" t="s">
        <v>908</v>
      </c>
      <c r="L71" s="15" t="s">
        <v>678</v>
      </c>
      <c r="M71" s="15">
        <v>6.0000000000000001E-3</v>
      </c>
      <c r="N71" s="15">
        <v>150</v>
      </c>
      <c r="O71" s="15">
        <f>IF(I71*M71=0, "", I71*M71*(N71/100))</f>
        <v>9.0000000000000011E-3</v>
      </c>
      <c r="P71" s="25"/>
      <c r="Q71" s="25">
        <f>TRUNC(P71*M71*N71/100)</f>
        <v>0</v>
      </c>
      <c r="R71" s="25"/>
      <c r="S71" s="15" t="s">
        <v>949</v>
      </c>
      <c r="T71" s="15"/>
      <c r="AD71" s="2">
        <f>O71</f>
        <v>9.0000000000000011E-3</v>
      </c>
    </row>
    <row r="72" spans="2:33" ht="21.95" customHeight="1">
      <c r="B72" s="13" t="s">
        <v>927</v>
      </c>
      <c r="C72" s="13" t="s">
        <v>164</v>
      </c>
      <c r="D72" s="12"/>
      <c r="E72" s="12"/>
      <c r="F72" s="15"/>
      <c r="G72" s="15">
        <v>1</v>
      </c>
      <c r="H72" s="15">
        <f>IF(I72&lt;&gt;0, G72-I72, "")</f>
        <v>0</v>
      </c>
      <c r="I72" s="15">
        <v>1</v>
      </c>
      <c r="J72" s="15"/>
      <c r="K72" s="12" t="s">
        <v>911</v>
      </c>
      <c r="L72" s="15" t="s">
        <v>684</v>
      </c>
      <c r="M72" s="15">
        <v>1.4E-2</v>
      </c>
      <c r="N72" s="15">
        <v>150</v>
      </c>
      <c r="O72" s="15">
        <f>IF(I72*M72=0, "", I72*M72*(N72/100))</f>
        <v>2.1000000000000001E-2</v>
      </c>
      <c r="P72" s="25"/>
      <c r="Q72" s="25">
        <f>TRUNC(P72*M72*N72/100)</f>
        <v>0</v>
      </c>
      <c r="R72" s="25"/>
      <c r="S72" s="15" t="s">
        <v>949</v>
      </c>
      <c r="T72" s="15"/>
      <c r="AG72" s="2">
        <f>O72</f>
        <v>2.1000000000000001E-2</v>
      </c>
    </row>
    <row r="73" spans="2:33" ht="21.95" customHeight="1">
      <c r="B73" s="13" t="s">
        <v>927</v>
      </c>
      <c r="C73" s="13" t="s">
        <v>677</v>
      </c>
      <c r="D73" s="12" t="s">
        <v>671</v>
      </c>
      <c r="E73" s="12" t="s">
        <v>678</v>
      </c>
      <c r="F73" s="15" t="s">
        <v>610</v>
      </c>
      <c r="G73" s="15">
        <f>IF(H73*I73/100+0.000005 &lt;1, TRUNC(H73*I73/100+0.000005, 옵션!$E$13), TRUNC(H73*I73/100+0.000005, 옵션!$E$13))</f>
        <v>8.9999999999999993E-3</v>
      </c>
      <c r="H73" s="15">
        <f>옵션!$B$13</f>
        <v>100</v>
      </c>
      <c r="I73" s="15">
        <f>SUM(AD71:AD72)</f>
        <v>9.0000000000000011E-3</v>
      </c>
      <c r="J73" s="15"/>
      <c r="K73" s="12"/>
      <c r="L73" s="15"/>
      <c r="M73" s="15"/>
      <c r="N73" s="15"/>
      <c r="O73" s="15" t="str">
        <f>IF(I73*M73=0, "", I73*M73*(N73/100))</f>
        <v/>
      </c>
      <c r="P73" s="25"/>
      <c r="Q73" s="25">
        <f>TRUNC(P73*M73*N73/100)</f>
        <v>0</v>
      </c>
      <c r="R73" s="25"/>
      <c r="S73" s="15"/>
      <c r="T73" s="15"/>
      <c r="Z73" s="2" t="s">
        <v>932</v>
      </c>
      <c r="AD73" s="2">
        <f>SUM(AD71:AD72)</f>
        <v>9.0000000000000011E-3</v>
      </c>
      <c r="AG73" s="2">
        <f>SUM(AG71:AG72)</f>
        <v>2.1000000000000001E-2</v>
      </c>
    </row>
    <row r="74" spans="2:33" ht="21.95" customHeight="1">
      <c r="B74" s="13" t="s">
        <v>927</v>
      </c>
      <c r="C74" s="13" t="s">
        <v>683</v>
      </c>
      <c r="D74" s="12" t="s">
        <v>671</v>
      </c>
      <c r="E74" s="12" t="s">
        <v>684</v>
      </c>
      <c r="F74" s="15" t="s">
        <v>610</v>
      </c>
      <c r="G74" s="15">
        <f>IF(H74*I74/100+0.000005 &lt;1, TRUNC(H74*I74/100+0.000005, 옵션!$E$13), TRUNC(H74*I74/100+0.000005, 옵션!$E$13))</f>
        <v>2.1000000000000001E-2</v>
      </c>
      <c r="H74" s="15">
        <f>옵션!$B$13</f>
        <v>100</v>
      </c>
      <c r="I74" s="15">
        <f>SUM(AG71:AG72)</f>
        <v>2.1000000000000001E-2</v>
      </c>
      <c r="J74" s="15"/>
      <c r="K74" s="12"/>
      <c r="L74" s="15"/>
      <c r="M74" s="15"/>
      <c r="N74" s="15"/>
      <c r="O74" s="15" t="str">
        <f>IF(I74*M74=0, "", I74*M74*(N74/100))</f>
        <v/>
      </c>
      <c r="P74" s="25"/>
      <c r="Q74" s="25">
        <f>TRUNC(P74*M74*N74/100)</f>
        <v>0</v>
      </c>
      <c r="R74" s="25"/>
      <c r="S74" s="15"/>
      <c r="T74" s="15"/>
    </row>
    <row r="75" spans="2:33" ht="21.95" customHeight="1">
      <c r="B75" s="13" t="s">
        <v>982</v>
      </c>
      <c r="D75" s="346" t="s">
        <v>998</v>
      </c>
      <c r="E75" s="347"/>
      <c r="F75" s="347"/>
      <c r="G75" s="347"/>
      <c r="H75" s="347"/>
      <c r="I75" s="347"/>
      <c r="J75" s="347"/>
      <c r="K75" s="347"/>
      <c r="L75" s="347"/>
      <c r="M75" s="347"/>
      <c r="N75" s="347"/>
      <c r="O75" s="347"/>
      <c r="P75" s="347"/>
      <c r="Q75" s="347"/>
      <c r="R75" s="347"/>
      <c r="S75" s="347"/>
      <c r="T75" s="348"/>
    </row>
    <row r="76" spans="2:33" ht="21.95" customHeight="1">
      <c r="B76" s="13" t="s">
        <v>927</v>
      </c>
      <c r="C76" s="13" t="s">
        <v>168</v>
      </c>
      <c r="D76" s="12" t="s">
        <v>165</v>
      </c>
      <c r="E76" s="12" t="s">
        <v>169</v>
      </c>
      <c r="F76" s="15" t="s">
        <v>139</v>
      </c>
      <c r="G76" s="15">
        <v>1</v>
      </c>
      <c r="H76" s="15">
        <f>IF(I76&lt;&gt;0, G76-I76, "")</f>
        <v>0</v>
      </c>
      <c r="I76" s="15">
        <v>1</v>
      </c>
      <c r="J76" s="15"/>
      <c r="K76" s="12" t="s">
        <v>908</v>
      </c>
      <c r="L76" s="15" t="s">
        <v>678</v>
      </c>
      <c r="M76" s="15">
        <v>7.0000000000000001E-3</v>
      </c>
      <c r="N76" s="15">
        <v>150</v>
      </c>
      <c r="O76" s="15">
        <f>IF(I76*M76=0, "", I76*M76*(N76/100))</f>
        <v>1.0500000000000001E-2</v>
      </c>
      <c r="P76" s="25"/>
      <c r="Q76" s="25">
        <f>TRUNC(P76*M76*N76/100)</f>
        <v>0</v>
      </c>
      <c r="R76" s="25"/>
      <c r="S76" s="15" t="s">
        <v>949</v>
      </c>
      <c r="T76" s="15"/>
      <c r="AD76" s="2">
        <f>O76</f>
        <v>1.0500000000000001E-2</v>
      </c>
    </row>
    <row r="77" spans="2:33" ht="21.95" customHeight="1">
      <c r="B77" s="13" t="s">
        <v>927</v>
      </c>
      <c r="C77" s="13" t="s">
        <v>168</v>
      </c>
      <c r="D77" s="12"/>
      <c r="E77" s="12"/>
      <c r="F77" s="15"/>
      <c r="G77" s="15">
        <v>1</v>
      </c>
      <c r="H77" s="15">
        <f>IF(I77&lt;&gt;0, G77-I77, "")</f>
        <v>0</v>
      </c>
      <c r="I77" s="15">
        <v>1</v>
      </c>
      <c r="J77" s="15"/>
      <c r="K77" s="12" t="s">
        <v>911</v>
      </c>
      <c r="L77" s="15" t="s">
        <v>684</v>
      </c>
      <c r="M77" s="15">
        <v>1.7999999999999999E-2</v>
      </c>
      <c r="N77" s="15">
        <v>150</v>
      </c>
      <c r="O77" s="15">
        <f>IF(I77*M77=0, "", I77*M77*(N77/100))</f>
        <v>2.6999999999999996E-2</v>
      </c>
      <c r="P77" s="25"/>
      <c r="Q77" s="25">
        <f>TRUNC(P77*M77*N77/100)</f>
        <v>0</v>
      </c>
      <c r="R77" s="25"/>
      <c r="S77" s="15" t="s">
        <v>949</v>
      </c>
      <c r="T77" s="15"/>
      <c r="AG77" s="2">
        <f>O77</f>
        <v>2.6999999999999996E-2</v>
      </c>
    </row>
    <row r="78" spans="2:33" ht="21.95" customHeight="1">
      <c r="B78" s="13" t="s">
        <v>927</v>
      </c>
      <c r="C78" s="13" t="s">
        <v>677</v>
      </c>
      <c r="D78" s="12" t="s">
        <v>671</v>
      </c>
      <c r="E78" s="12" t="s">
        <v>678</v>
      </c>
      <c r="F78" s="15" t="s">
        <v>610</v>
      </c>
      <c r="G78" s="15">
        <f>IF(H78*I78/100+0.000005 &lt;1, TRUNC(H78*I78/100+0.000005, 옵션!$E$13), TRUNC(H78*I78/100+0.000005, 옵션!$E$13))</f>
        <v>1.0500000000000001E-2</v>
      </c>
      <c r="H78" s="15">
        <f>옵션!$B$13</f>
        <v>100</v>
      </c>
      <c r="I78" s="15">
        <f>SUM(AD76:AD77)</f>
        <v>1.0500000000000001E-2</v>
      </c>
      <c r="J78" s="15"/>
      <c r="K78" s="12"/>
      <c r="L78" s="15"/>
      <c r="M78" s="15"/>
      <c r="N78" s="15"/>
      <c r="O78" s="15" t="str">
        <f>IF(I78*M78=0, "", I78*M78*(N78/100))</f>
        <v/>
      </c>
      <c r="P78" s="25"/>
      <c r="Q78" s="25">
        <f>TRUNC(P78*M78*N78/100)</f>
        <v>0</v>
      </c>
      <c r="R78" s="25"/>
      <c r="S78" s="15"/>
      <c r="T78" s="15"/>
      <c r="Z78" s="2" t="s">
        <v>932</v>
      </c>
      <c r="AD78" s="2">
        <f>SUM(AD76:AD77)</f>
        <v>1.0500000000000001E-2</v>
      </c>
      <c r="AG78" s="2">
        <f>SUM(AG76:AG77)</f>
        <v>2.6999999999999996E-2</v>
      </c>
    </row>
    <row r="79" spans="2:33" ht="21.95" customHeight="1">
      <c r="B79" s="13" t="s">
        <v>927</v>
      </c>
      <c r="C79" s="13" t="s">
        <v>683</v>
      </c>
      <c r="D79" s="12" t="s">
        <v>671</v>
      </c>
      <c r="E79" s="12" t="s">
        <v>684</v>
      </c>
      <c r="F79" s="15" t="s">
        <v>610</v>
      </c>
      <c r="G79" s="15">
        <f>IF(H79*I79/100+0.000005 &lt;1, TRUNC(H79*I79/100+0.000005, 옵션!$E$13), TRUNC(H79*I79/100+0.000005, 옵션!$E$13))</f>
        <v>2.7E-2</v>
      </c>
      <c r="H79" s="15">
        <f>옵션!$B$13</f>
        <v>100</v>
      </c>
      <c r="I79" s="15">
        <f>SUM(AG76:AG77)</f>
        <v>2.6999999999999996E-2</v>
      </c>
      <c r="J79" s="15"/>
      <c r="K79" s="12"/>
      <c r="L79" s="15"/>
      <c r="M79" s="15"/>
      <c r="N79" s="15"/>
      <c r="O79" s="15" t="str">
        <f>IF(I79*M79=0, "", I79*M79*(N79/100))</f>
        <v/>
      </c>
      <c r="P79" s="25"/>
      <c r="Q79" s="25">
        <f>TRUNC(P79*M79*N79/100)</f>
        <v>0</v>
      </c>
      <c r="R79" s="25"/>
      <c r="S79" s="15"/>
      <c r="T79" s="15"/>
    </row>
    <row r="80" spans="2:33" ht="21.95" customHeight="1">
      <c r="B80" s="13" t="s">
        <v>982</v>
      </c>
      <c r="D80" s="346" t="s">
        <v>999</v>
      </c>
      <c r="E80" s="347"/>
      <c r="F80" s="347"/>
      <c r="G80" s="347"/>
      <c r="H80" s="347"/>
      <c r="I80" s="347"/>
      <c r="J80" s="347"/>
      <c r="K80" s="347"/>
      <c r="L80" s="347"/>
      <c r="M80" s="347"/>
      <c r="N80" s="347"/>
      <c r="O80" s="347"/>
      <c r="P80" s="347"/>
      <c r="Q80" s="347"/>
      <c r="R80" s="347"/>
      <c r="S80" s="347"/>
      <c r="T80" s="348"/>
    </row>
    <row r="81" spans="2:33" ht="21.95" customHeight="1">
      <c r="B81" s="13" t="s">
        <v>927</v>
      </c>
      <c r="C81" s="13" t="s">
        <v>170</v>
      </c>
      <c r="D81" s="12" t="s">
        <v>165</v>
      </c>
      <c r="E81" s="12" t="s">
        <v>171</v>
      </c>
      <c r="F81" s="15" t="s">
        <v>139</v>
      </c>
      <c r="G81" s="15">
        <v>1</v>
      </c>
      <c r="H81" s="15">
        <f>IF(I81&lt;&gt;0, G81-I81, "")</f>
        <v>0</v>
      </c>
      <c r="I81" s="15">
        <v>1</v>
      </c>
      <c r="J81" s="15"/>
      <c r="K81" s="12" t="s">
        <v>908</v>
      </c>
      <c r="L81" s="15" t="s">
        <v>678</v>
      </c>
      <c r="M81" s="15">
        <v>8.9999999999999993E-3</v>
      </c>
      <c r="N81" s="15">
        <v>150</v>
      </c>
      <c r="O81" s="15">
        <f>IF(I81*M81=0, "", I81*M81*(N81/100))</f>
        <v>1.3499999999999998E-2</v>
      </c>
      <c r="P81" s="25"/>
      <c r="Q81" s="25">
        <f>TRUNC(P81*M81*N81/100)</f>
        <v>0</v>
      </c>
      <c r="R81" s="25"/>
      <c r="S81" s="15" t="s">
        <v>949</v>
      </c>
      <c r="T81" s="15"/>
      <c r="AD81" s="2">
        <f>O81</f>
        <v>1.3499999999999998E-2</v>
      </c>
    </row>
    <row r="82" spans="2:33" ht="21.95" customHeight="1">
      <c r="B82" s="13" t="s">
        <v>927</v>
      </c>
      <c r="C82" s="13" t="s">
        <v>170</v>
      </c>
      <c r="D82" s="12"/>
      <c r="E82" s="12"/>
      <c r="F82" s="15"/>
      <c r="G82" s="15">
        <v>1</v>
      </c>
      <c r="H82" s="15">
        <f>IF(I82&lt;&gt;0, G82-I82, "")</f>
        <v>0</v>
      </c>
      <c r="I82" s="15">
        <v>1</v>
      </c>
      <c r="J82" s="15"/>
      <c r="K82" s="12" t="s">
        <v>911</v>
      </c>
      <c r="L82" s="15" t="s">
        <v>684</v>
      </c>
      <c r="M82" s="15">
        <v>2.1999999999999999E-2</v>
      </c>
      <c r="N82" s="15">
        <v>150</v>
      </c>
      <c r="O82" s="15">
        <f>IF(I82*M82=0, "", I82*M82*(N82/100))</f>
        <v>3.3000000000000002E-2</v>
      </c>
      <c r="P82" s="25"/>
      <c r="Q82" s="25">
        <f>TRUNC(P82*M82*N82/100)</f>
        <v>0</v>
      </c>
      <c r="R82" s="25"/>
      <c r="S82" s="15" t="s">
        <v>949</v>
      </c>
      <c r="T82" s="15"/>
      <c r="AG82" s="2">
        <f>O82</f>
        <v>3.3000000000000002E-2</v>
      </c>
    </row>
    <row r="83" spans="2:33" ht="21.95" customHeight="1">
      <c r="B83" s="13" t="s">
        <v>927</v>
      </c>
      <c r="C83" s="13" t="s">
        <v>677</v>
      </c>
      <c r="D83" s="12" t="s">
        <v>671</v>
      </c>
      <c r="E83" s="12" t="s">
        <v>678</v>
      </c>
      <c r="F83" s="15" t="s">
        <v>610</v>
      </c>
      <c r="G83" s="15">
        <f>IF(H83*I83/100+0.000005 &lt;1, TRUNC(H83*I83/100+0.000005, 옵션!$E$13), TRUNC(H83*I83/100+0.000005, 옵션!$E$13))</f>
        <v>1.35E-2</v>
      </c>
      <c r="H83" s="15">
        <f>옵션!$B$13</f>
        <v>100</v>
      </c>
      <c r="I83" s="15">
        <f>SUM(AD81:AD82)</f>
        <v>1.3499999999999998E-2</v>
      </c>
      <c r="J83" s="15"/>
      <c r="K83" s="12"/>
      <c r="L83" s="15"/>
      <c r="M83" s="15"/>
      <c r="N83" s="15"/>
      <c r="O83" s="15" t="str">
        <f>IF(I83*M83=0, "", I83*M83*(N83/100))</f>
        <v/>
      </c>
      <c r="P83" s="25"/>
      <c r="Q83" s="25">
        <f>TRUNC(P83*M83*N83/100)</f>
        <v>0</v>
      </c>
      <c r="R83" s="25"/>
      <c r="S83" s="15"/>
      <c r="T83" s="15"/>
      <c r="Z83" s="2" t="s">
        <v>932</v>
      </c>
      <c r="AD83" s="2">
        <f>SUM(AD81:AD82)</f>
        <v>1.3499999999999998E-2</v>
      </c>
      <c r="AG83" s="2">
        <f>SUM(AG81:AG82)</f>
        <v>3.3000000000000002E-2</v>
      </c>
    </row>
    <row r="84" spans="2:33" ht="21.95" customHeight="1">
      <c r="B84" s="13" t="s">
        <v>927</v>
      </c>
      <c r="C84" s="13" t="s">
        <v>683</v>
      </c>
      <c r="D84" s="12" t="s">
        <v>671</v>
      </c>
      <c r="E84" s="12" t="s">
        <v>684</v>
      </c>
      <c r="F84" s="15" t="s">
        <v>610</v>
      </c>
      <c r="G84" s="15">
        <f>IF(H84*I84/100+0.000005 &lt;1, TRUNC(H84*I84/100+0.000005, 옵션!$E$13), TRUNC(H84*I84/100+0.000005, 옵션!$E$13))</f>
        <v>3.3000000000000002E-2</v>
      </c>
      <c r="H84" s="15">
        <f>옵션!$B$13</f>
        <v>100</v>
      </c>
      <c r="I84" s="15">
        <f>SUM(AG81:AG82)</f>
        <v>3.3000000000000002E-2</v>
      </c>
      <c r="J84" s="15"/>
      <c r="K84" s="12"/>
      <c r="L84" s="15"/>
      <c r="M84" s="15"/>
      <c r="N84" s="15"/>
      <c r="O84" s="15" t="str">
        <f>IF(I84*M84=0, "", I84*M84*(N84/100))</f>
        <v/>
      </c>
      <c r="P84" s="25"/>
      <c r="Q84" s="25">
        <f>TRUNC(P84*M84*N84/100)</f>
        <v>0</v>
      </c>
      <c r="R84" s="25"/>
      <c r="S84" s="15"/>
      <c r="T84" s="15"/>
    </row>
    <row r="85" spans="2:33" ht="21.95" customHeight="1">
      <c r="B85" s="13" t="s">
        <v>982</v>
      </c>
      <c r="D85" s="346" t="s">
        <v>1000</v>
      </c>
      <c r="E85" s="347"/>
      <c r="F85" s="347"/>
      <c r="G85" s="347"/>
      <c r="H85" s="347"/>
      <c r="I85" s="347"/>
      <c r="J85" s="347"/>
      <c r="K85" s="347"/>
      <c r="L85" s="347"/>
      <c r="M85" s="347"/>
      <c r="N85" s="347"/>
      <c r="O85" s="347"/>
      <c r="P85" s="347"/>
      <c r="Q85" s="347"/>
      <c r="R85" s="347"/>
      <c r="S85" s="347"/>
      <c r="T85" s="348"/>
    </row>
    <row r="86" spans="2:33" ht="21.95" customHeight="1">
      <c r="B86" s="13" t="s">
        <v>927</v>
      </c>
      <c r="C86" s="13" t="s">
        <v>172</v>
      </c>
      <c r="D86" s="12" t="s">
        <v>165</v>
      </c>
      <c r="E86" s="12" t="s">
        <v>173</v>
      </c>
      <c r="F86" s="15" t="s">
        <v>139</v>
      </c>
      <c r="G86" s="15">
        <v>1</v>
      </c>
      <c r="H86" s="15">
        <f>IF(I86&lt;&gt;0, G86-I86, "")</f>
        <v>0</v>
      </c>
      <c r="I86" s="15">
        <v>1</v>
      </c>
      <c r="J86" s="15"/>
      <c r="K86" s="12" t="s">
        <v>908</v>
      </c>
      <c r="L86" s="15" t="s">
        <v>678</v>
      </c>
      <c r="M86" s="15">
        <v>1.2E-2</v>
      </c>
      <c r="N86" s="15">
        <v>150</v>
      </c>
      <c r="O86" s="15">
        <f>IF(I86*M86=0, "", I86*M86*(N86/100))</f>
        <v>1.8000000000000002E-2</v>
      </c>
      <c r="P86" s="25"/>
      <c r="Q86" s="25">
        <f>TRUNC(P86*M86*N86/100)</f>
        <v>0</v>
      </c>
      <c r="R86" s="25"/>
      <c r="S86" s="15" t="s">
        <v>949</v>
      </c>
      <c r="T86" s="15"/>
      <c r="AD86" s="2">
        <f>O86</f>
        <v>1.8000000000000002E-2</v>
      </c>
    </row>
    <row r="87" spans="2:33" ht="21.95" customHeight="1">
      <c r="B87" s="13" t="s">
        <v>927</v>
      </c>
      <c r="C87" s="13" t="s">
        <v>172</v>
      </c>
      <c r="D87" s="12"/>
      <c r="E87" s="12"/>
      <c r="F87" s="15"/>
      <c r="G87" s="15">
        <v>1</v>
      </c>
      <c r="H87" s="15">
        <f>IF(I87&lt;&gt;0, G87-I87, "")</f>
        <v>0</v>
      </c>
      <c r="I87" s="15">
        <v>1</v>
      </c>
      <c r="J87" s="15"/>
      <c r="K87" s="12" t="s">
        <v>911</v>
      </c>
      <c r="L87" s="15" t="s">
        <v>684</v>
      </c>
      <c r="M87" s="15">
        <v>3.5999999999999997E-2</v>
      </c>
      <c r="N87" s="15">
        <v>150</v>
      </c>
      <c r="O87" s="15">
        <f>IF(I87*M87=0, "", I87*M87*(N87/100))</f>
        <v>5.3999999999999992E-2</v>
      </c>
      <c r="P87" s="25"/>
      <c r="Q87" s="25">
        <f>TRUNC(P87*M87*N87/100)</f>
        <v>0</v>
      </c>
      <c r="R87" s="25"/>
      <c r="S87" s="15" t="s">
        <v>949</v>
      </c>
      <c r="T87" s="15"/>
      <c r="AG87" s="2">
        <f>O87</f>
        <v>5.3999999999999992E-2</v>
      </c>
    </row>
    <row r="88" spans="2:33" ht="21.95" customHeight="1">
      <c r="B88" s="13" t="s">
        <v>927</v>
      </c>
      <c r="C88" s="13" t="s">
        <v>677</v>
      </c>
      <c r="D88" s="12" t="s">
        <v>671</v>
      </c>
      <c r="E88" s="12" t="s">
        <v>678</v>
      </c>
      <c r="F88" s="15" t="s">
        <v>610</v>
      </c>
      <c r="G88" s="15">
        <f>IF(H88*I88/100+0.000005 &lt;1, TRUNC(H88*I88/100+0.000005, 옵션!$E$13), TRUNC(H88*I88/100+0.000005, 옵션!$E$13))</f>
        <v>1.7999999999999999E-2</v>
      </c>
      <c r="H88" s="15">
        <f>옵션!$B$13</f>
        <v>100</v>
      </c>
      <c r="I88" s="15">
        <f>SUM(AD86:AD87)</f>
        <v>1.8000000000000002E-2</v>
      </c>
      <c r="J88" s="15"/>
      <c r="K88" s="12"/>
      <c r="L88" s="15"/>
      <c r="M88" s="15"/>
      <c r="N88" s="15"/>
      <c r="O88" s="15" t="str">
        <f>IF(I88*M88=0, "", I88*M88*(N88/100))</f>
        <v/>
      </c>
      <c r="P88" s="25"/>
      <c r="Q88" s="25">
        <f>TRUNC(P88*M88*N88/100)</f>
        <v>0</v>
      </c>
      <c r="R88" s="25"/>
      <c r="S88" s="15"/>
      <c r="T88" s="15"/>
      <c r="Z88" s="2" t="s">
        <v>932</v>
      </c>
      <c r="AD88" s="2">
        <f>SUM(AD86:AD87)</f>
        <v>1.8000000000000002E-2</v>
      </c>
      <c r="AG88" s="2">
        <f>SUM(AG86:AG87)</f>
        <v>5.3999999999999992E-2</v>
      </c>
    </row>
    <row r="89" spans="2:33" ht="21.95" customHeight="1">
      <c r="B89" s="13" t="s">
        <v>927</v>
      </c>
      <c r="C89" s="13" t="s">
        <v>683</v>
      </c>
      <c r="D89" s="12" t="s">
        <v>671</v>
      </c>
      <c r="E89" s="12" t="s">
        <v>684</v>
      </c>
      <c r="F89" s="15" t="s">
        <v>610</v>
      </c>
      <c r="G89" s="15">
        <f>IF(H89*I89/100+0.000005 &lt;1, TRUNC(H89*I89/100+0.000005, 옵션!$E$13), TRUNC(H89*I89/100+0.000005, 옵션!$E$13))</f>
        <v>5.3999999999999999E-2</v>
      </c>
      <c r="H89" s="15">
        <f>옵션!$B$13</f>
        <v>100</v>
      </c>
      <c r="I89" s="15">
        <f>SUM(AG86:AG87)</f>
        <v>5.3999999999999992E-2</v>
      </c>
      <c r="J89" s="15"/>
      <c r="K89" s="12"/>
      <c r="L89" s="15"/>
      <c r="M89" s="15"/>
      <c r="N89" s="15"/>
      <c r="O89" s="15" t="str">
        <f>IF(I89*M89=0, "", I89*M89*(N89/100))</f>
        <v/>
      </c>
      <c r="P89" s="25"/>
      <c r="Q89" s="25">
        <f>TRUNC(P89*M89*N89/100)</f>
        <v>0</v>
      </c>
      <c r="R89" s="25"/>
      <c r="S89" s="15"/>
      <c r="T89" s="15"/>
    </row>
    <row r="90" spans="2:33" ht="21.95" customHeight="1">
      <c r="B90" s="13" t="s">
        <v>982</v>
      </c>
      <c r="D90" s="346" t="s">
        <v>1001</v>
      </c>
      <c r="E90" s="347"/>
      <c r="F90" s="347"/>
      <c r="G90" s="347"/>
      <c r="H90" s="347"/>
      <c r="I90" s="347"/>
      <c r="J90" s="347"/>
      <c r="K90" s="347"/>
      <c r="L90" s="347"/>
      <c r="M90" s="347"/>
      <c r="N90" s="347"/>
      <c r="O90" s="347"/>
      <c r="P90" s="347"/>
      <c r="Q90" s="347"/>
      <c r="R90" s="347"/>
      <c r="S90" s="347"/>
      <c r="T90" s="348"/>
    </row>
    <row r="91" spans="2:33" ht="21.95" customHeight="1">
      <c r="B91" s="13" t="s">
        <v>927</v>
      </c>
      <c r="C91" s="13" t="s">
        <v>172</v>
      </c>
      <c r="D91" s="12" t="s">
        <v>165</v>
      </c>
      <c r="E91" s="12" t="s">
        <v>173</v>
      </c>
      <c r="F91" s="15" t="s">
        <v>139</v>
      </c>
      <c r="G91" s="15">
        <v>1</v>
      </c>
      <c r="H91" s="15">
        <f>IF(I91&lt;&gt;0, G91-I91, "")</f>
        <v>0</v>
      </c>
      <c r="I91" s="15">
        <v>1</v>
      </c>
      <c r="J91" s="15"/>
      <c r="K91" s="12" t="s">
        <v>908</v>
      </c>
      <c r="L91" s="15" t="s">
        <v>678</v>
      </c>
      <c r="M91" s="15">
        <v>1.2E-2</v>
      </c>
      <c r="N91" s="15">
        <v>100</v>
      </c>
      <c r="O91" s="15">
        <f>IF(I91*M91=0, "", I91*M91*(N91/100))</f>
        <v>1.2E-2</v>
      </c>
      <c r="P91" s="25"/>
      <c r="Q91" s="25">
        <f>TRUNC(P91*M91*N91/100)</f>
        <v>0</v>
      </c>
      <c r="R91" s="25"/>
      <c r="S91" s="15" t="s">
        <v>949</v>
      </c>
      <c r="T91" s="15"/>
      <c r="AD91" s="2">
        <f>O91</f>
        <v>1.2E-2</v>
      </c>
    </row>
    <row r="92" spans="2:33" ht="21.95" customHeight="1">
      <c r="B92" s="13" t="s">
        <v>927</v>
      </c>
      <c r="C92" s="13" t="s">
        <v>172</v>
      </c>
      <c r="D92" s="12"/>
      <c r="E92" s="12"/>
      <c r="F92" s="15"/>
      <c r="G92" s="15">
        <v>1</v>
      </c>
      <c r="H92" s="15">
        <f>IF(I92&lt;&gt;0, G92-I92, "")</f>
        <v>0</v>
      </c>
      <c r="I92" s="15">
        <v>1</v>
      </c>
      <c r="J92" s="15"/>
      <c r="K92" s="12" t="s">
        <v>911</v>
      </c>
      <c r="L92" s="15" t="s">
        <v>684</v>
      </c>
      <c r="M92" s="15">
        <v>3.5999999999999997E-2</v>
      </c>
      <c r="N92" s="15">
        <v>100</v>
      </c>
      <c r="O92" s="15">
        <f>IF(I92*M92=0, "", I92*M92*(N92/100))</f>
        <v>3.5999999999999997E-2</v>
      </c>
      <c r="P92" s="25"/>
      <c r="Q92" s="25">
        <f>TRUNC(P92*M92*N92/100)</f>
        <v>0</v>
      </c>
      <c r="R92" s="25"/>
      <c r="S92" s="15" t="s">
        <v>949</v>
      </c>
      <c r="T92" s="15"/>
      <c r="AG92" s="2">
        <f>O92</f>
        <v>3.5999999999999997E-2</v>
      </c>
    </row>
    <row r="93" spans="2:33" ht="21.95" customHeight="1">
      <c r="B93" s="13" t="s">
        <v>927</v>
      </c>
      <c r="C93" s="13" t="s">
        <v>677</v>
      </c>
      <c r="D93" s="12" t="s">
        <v>671</v>
      </c>
      <c r="E93" s="12" t="s">
        <v>678</v>
      </c>
      <c r="F93" s="15" t="s">
        <v>610</v>
      </c>
      <c r="G93" s="15">
        <f>IF(H93*I93/100+0.000005 &lt;1, TRUNC(H93*I93/100+0.000005, 옵션!$E$13), TRUNC(H93*I93/100+0.000005, 옵션!$E$13))</f>
        <v>1.2E-2</v>
      </c>
      <c r="H93" s="15">
        <f>옵션!$B$13</f>
        <v>100</v>
      </c>
      <c r="I93" s="15">
        <f>SUM(AD91:AD92)</f>
        <v>1.2E-2</v>
      </c>
      <c r="J93" s="15"/>
      <c r="K93" s="12"/>
      <c r="L93" s="15"/>
      <c r="M93" s="15"/>
      <c r="N93" s="15"/>
      <c r="O93" s="15" t="str">
        <f>IF(I93*M93=0, "", I93*M93*(N93/100))</f>
        <v/>
      </c>
      <c r="P93" s="25"/>
      <c r="Q93" s="25">
        <f>TRUNC(P93*M93*N93/100)</f>
        <v>0</v>
      </c>
      <c r="R93" s="25"/>
      <c r="S93" s="15"/>
      <c r="T93" s="15"/>
      <c r="Z93" s="2" t="s">
        <v>932</v>
      </c>
      <c r="AD93" s="2">
        <f>SUM(AD91:AD92)</f>
        <v>1.2E-2</v>
      </c>
      <c r="AG93" s="2">
        <f>SUM(AG91:AG92)</f>
        <v>3.5999999999999997E-2</v>
      </c>
    </row>
    <row r="94" spans="2:33" ht="21.95" customHeight="1">
      <c r="B94" s="13" t="s">
        <v>927</v>
      </c>
      <c r="C94" s="13" t="s">
        <v>683</v>
      </c>
      <c r="D94" s="12" t="s">
        <v>671</v>
      </c>
      <c r="E94" s="12" t="s">
        <v>684</v>
      </c>
      <c r="F94" s="15" t="s">
        <v>610</v>
      </c>
      <c r="G94" s="15">
        <f>IF(H94*I94/100+0.000005 &lt;1, TRUNC(H94*I94/100+0.000005, 옵션!$E$13), TRUNC(H94*I94/100+0.000005, 옵션!$E$13))</f>
        <v>3.5999999999999997E-2</v>
      </c>
      <c r="H94" s="15">
        <f>옵션!$B$13</f>
        <v>100</v>
      </c>
      <c r="I94" s="15">
        <f>SUM(AG91:AG92)</f>
        <v>3.5999999999999997E-2</v>
      </c>
      <c r="J94" s="15"/>
      <c r="K94" s="12"/>
      <c r="L94" s="15"/>
      <c r="M94" s="15"/>
      <c r="N94" s="15"/>
      <c r="O94" s="15" t="str">
        <f>IF(I94*M94=0, "", I94*M94*(N94/100))</f>
        <v/>
      </c>
      <c r="P94" s="25"/>
      <c r="Q94" s="25">
        <f>TRUNC(P94*M94*N94/100)</f>
        <v>0</v>
      </c>
      <c r="R94" s="25"/>
      <c r="S94" s="15"/>
      <c r="T94" s="15"/>
    </row>
    <row r="95" spans="2:33" ht="21.95" customHeight="1">
      <c r="B95" s="13" t="s">
        <v>982</v>
      </c>
      <c r="D95" s="346" t="s">
        <v>1002</v>
      </c>
      <c r="E95" s="347"/>
      <c r="F95" s="347"/>
      <c r="G95" s="347"/>
      <c r="H95" s="347"/>
      <c r="I95" s="347"/>
      <c r="J95" s="347"/>
      <c r="K95" s="347"/>
      <c r="L95" s="347"/>
      <c r="M95" s="347"/>
      <c r="N95" s="347"/>
      <c r="O95" s="347"/>
      <c r="P95" s="347"/>
      <c r="Q95" s="347"/>
      <c r="R95" s="347"/>
      <c r="S95" s="347"/>
      <c r="T95" s="348"/>
    </row>
    <row r="96" spans="2:33" ht="21.95" customHeight="1">
      <c r="B96" s="13" t="s">
        <v>927</v>
      </c>
      <c r="C96" s="13" t="s">
        <v>174</v>
      </c>
      <c r="D96" s="12" t="s">
        <v>165</v>
      </c>
      <c r="E96" s="12" t="s">
        <v>175</v>
      </c>
      <c r="F96" s="15" t="s">
        <v>139</v>
      </c>
      <c r="G96" s="15">
        <v>1</v>
      </c>
      <c r="H96" s="15">
        <f>IF(I96&lt;&gt;0, G96-I96, "")</f>
        <v>0</v>
      </c>
      <c r="I96" s="15">
        <v>1</v>
      </c>
      <c r="J96" s="15"/>
      <c r="K96" s="12" t="s">
        <v>908</v>
      </c>
      <c r="L96" s="15" t="s">
        <v>678</v>
      </c>
      <c r="M96" s="15">
        <v>1.6E-2</v>
      </c>
      <c r="N96" s="15">
        <v>90</v>
      </c>
      <c r="O96" s="15">
        <f>IF(I96*M96=0, "", I96*M96*(N96/100))</f>
        <v>1.4400000000000001E-2</v>
      </c>
      <c r="P96" s="25"/>
      <c r="Q96" s="25">
        <f>TRUNC(P96*M96*N96/100)</f>
        <v>0</v>
      </c>
      <c r="R96" s="25"/>
      <c r="S96" s="15" t="s">
        <v>949</v>
      </c>
      <c r="T96" s="15"/>
      <c r="AD96" s="2">
        <f>O96</f>
        <v>1.4400000000000001E-2</v>
      </c>
    </row>
    <row r="97" spans="2:33" ht="21.95" customHeight="1">
      <c r="B97" s="13" t="s">
        <v>927</v>
      </c>
      <c r="C97" s="13" t="s">
        <v>174</v>
      </c>
      <c r="D97" s="12"/>
      <c r="E97" s="12"/>
      <c r="F97" s="15"/>
      <c r="G97" s="15">
        <v>1</v>
      </c>
      <c r="H97" s="15">
        <f>IF(I97&lt;&gt;0, G97-I97, "")</f>
        <v>0</v>
      </c>
      <c r="I97" s="15">
        <v>1</v>
      </c>
      <c r="J97" s="15"/>
      <c r="K97" s="12" t="s">
        <v>911</v>
      </c>
      <c r="L97" s="15" t="s">
        <v>684</v>
      </c>
      <c r="M97" s="15">
        <v>4.8000000000000001E-2</v>
      </c>
      <c r="N97" s="15">
        <v>90</v>
      </c>
      <c r="O97" s="15">
        <f>IF(I97*M97=0, "", I97*M97*(N97/100))</f>
        <v>4.3200000000000002E-2</v>
      </c>
      <c r="P97" s="25"/>
      <c r="Q97" s="25">
        <f>TRUNC(P97*M97*N97/100)</f>
        <v>0</v>
      </c>
      <c r="R97" s="25"/>
      <c r="S97" s="15" t="s">
        <v>949</v>
      </c>
      <c r="T97" s="15"/>
      <c r="AG97" s="2">
        <f>O97</f>
        <v>4.3200000000000002E-2</v>
      </c>
    </row>
    <row r="98" spans="2:33" ht="21.95" customHeight="1">
      <c r="B98" s="13" t="s">
        <v>927</v>
      </c>
      <c r="C98" s="13" t="s">
        <v>677</v>
      </c>
      <c r="D98" s="12" t="s">
        <v>671</v>
      </c>
      <c r="E98" s="12" t="s">
        <v>678</v>
      </c>
      <c r="F98" s="15" t="s">
        <v>610</v>
      </c>
      <c r="G98" s="15">
        <f>IF(H98*I98/100+0.000005 &lt;1, TRUNC(H98*I98/100+0.000005, 옵션!$E$13), TRUNC(H98*I98/100+0.000005, 옵션!$E$13))</f>
        <v>1.44E-2</v>
      </c>
      <c r="H98" s="15">
        <f>옵션!$B$13</f>
        <v>100</v>
      </c>
      <c r="I98" s="15">
        <f>SUM(AD96:AD97)</f>
        <v>1.4400000000000001E-2</v>
      </c>
      <c r="J98" s="15"/>
      <c r="K98" s="12"/>
      <c r="L98" s="15"/>
      <c r="M98" s="15"/>
      <c r="N98" s="15"/>
      <c r="O98" s="15" t="str">
        <f>IF(I98*M98=0, "", I98*M98*(N98/100))</f>
        <v/>
      </c>
      <c r="P98" s="25"/>
      <c r="Q98" s="25">
        <f>TRUNC(P98*M98*N98/100)</f>
        <v>0</v>
      </c>
      <c r="R98" s="25"/>
      <c r="S98" s="15"/>
      <c r="T98" s="15"/>
      <c r="Z98" s="2" t="s">
        <v>932</v>
      </c>
      <c r="AD98" s="2">
        <f>SUM(AD96:AD97)</f>
        <v>1.4400000000000001E-2</v>
      </c>
      <c r="AG98" s="2">
        <f>SUM(AG96:AG97)</f>
        <v>4.3200000000000002E-2</v>
      </c>
    </row>
    <row r="99" spans="2:33" ht="21.95" customHeight="1">
      <c r="B99" s="13" t="s">
        <v>927</v>
      </c>
      <c r="C99" s="13" t="s">
        <v>683</v>
      </c>
      <c r="D99" s="12" t="s">
        <v>671</v>
      </c>
      <c r="E99" s="12" t="s">
        <v>684</v>
      </c>
      <c r="F99" s="15" t="s">
        <v>610</v>
      </c>
      <c r="G99" s="15">
        <f>IF(H99*I99/100+0.000005 &lt;1, TRUNC(H99*I99/100+0.000005, 옵션!$E$13), TRUNC(H99*I99/100+0.000005, 옵션!$E$13))</f>
        <v>4.3200000000000002E-2</v>
      </c>
      <c r="H99" s="15">
        <f>옵션!$B$13</f>
        <v>100</v>
      </c>
      <c r="I99" s="15">
        <f>SUM(AG96:AG97)</f>
        <v>4.3200000000000002E-2</v>
      </c>
      <c r="J99" s="15"/>
      <c r="K99" s="12"/>
      <c r="L99" s="15"/>
      <c r="M99" s="15"/>
      <c r="N99" s="15"/>
      <c r="O99" s="15" t="str">
        <f>IF(I99*M99=0, "", I99*M99*(N99/100))</f>
        <v/>
      </c>
      <c r="P99" s="25"/>
      <c r="Q99" s="25">
        <f>TRUNC(P99*M99*N99/100)</f>
        <v>0</v>
      </c>
      <c r="R99" s="25"/>
      <c r="S99" s="15"/>
      <c r="T99" s="15"/>
    </row>
    <row r="100" spans="2:33" ht="21.95" customHeight="1">
      <c r="B100" s="13" t="s">
        <v>982</v>
      </c>
      <c r="D100" s="346" t="s">
        <v>1003</v>
      </c>
      <c r="E100" s="347"/>
      <c r="F100" s="347"/>
      <c r="G100" s="347"/>
      <c r="H100" s="347"/>
      <c r="I100" s="347"/>
      <c r="J100" s="347"/>
      <c r="K100" s="347"/>
      <c r="L100" s="347"/>
      <c r="M100" s="347"/>
      <c r="N100" s="347"/>
      <c r="O100" s="347"/>
      <c r="P100" s="347"/>
      <c r="Q100" s="347"/>
      <c r="R100" s="347"/>
      <c r="S100" s="347"/>
      <c r="T100" s="348"/>
    </row>
    <row r="101" spans="2:33" ht="21.95" customHeight="1">
      <c r="B101" s="13" t="s">
        <v>927</v>
      </c>
      <c r="C101" s="13" t="s">
        <v>176</v>
      </c>
      <c r="D101" s="12" t="s">
        <v>177</v>
      </c>
      <c r="E101" s="12" t="s">
        <v>178</v>
      </c>
      <c r="F101" s="15" t="s">
        <v>139</v>
      </c>
      <c r="G101" s="15">
        <v>1</v>
      </c>
      <c r="H101" s="15">
        <f>IF(I101&lt;&gt;0, G101-I101, "")</f>
        <v>0</v>
      </c>
      <c r="I101" s="15">
        <v>1</v>
      </c>
      <c r="J101" s="15"/>
      <c r="K101" s="12" t="s">
        <v>905</v>
      </c>
      <c r="L101" s="15" t="s">
        <v>672</v>
      </c>
      <c r="M101" s="15">
        <v>7.1999999999999995E-2</v>
      </c>
      <c r="N101" s="15">
        <v>120</v>
      </c>
      <c r="O101" s="15">
        <f>IF(I101*M101=0, "", I101*M101*(N101/100))</f>
        <v>8.6399999999999991E-2</v>
      </c>
      <c r="P101" s="25"/>
      <c r="Q101" s="25">
        <f>TRUNC(P101*M101*N101/100)</f>
        <v>0</v>
      </c>
      <c r="R101" s="25"/>
      <c r="S101" s="15" t="s">
        <v>948</v>
      </c>
      <c r="T101" s="15"/>
      <c r="AA101" s="2">
        <f>O101</f>
        <v>8.6399999999999991E-2</v>
      </c>
    </row>
    <row r="102" spans="2:33" ht="21.95" customHeight="1">
      <c r="B102" s="13" t="s">
        <v>927</v>
      </c>
      <c r="C102" s="13" t="s">
        <v>670</v>
      </c>
      <c r="D102" s="12" t="s">
        <v>671</v>
      </c>
      <c r="E102" s="12" t="s">
        <v>672</v>
      </c>
      <c r="F102" s="15" t="s">
        <v>610</v>
      </c>
      <c r="G102" s="15">
        <f>IF(H102*I102/100+0.000005 &lt;1, TRUNC(H102*I102/100+0.000005, 옵션!$E$13), TRUNC(H102*I102/100+0.000005, 옵션!$E$13))</f>
        <v>8.6400000000000005E-2</v>
      </c>
      <c r="H102" s="15">
        <f>옵션!$B$13</f>
        <v>100</v>
      </c>
      <c r="I102" s="15">
        <f>SUM(AA101:AA101)</f>
        <v>8.6399999999999991E-2</v>
      </c>
      <c r="J102" s="15"/>
      <c r="K102" s="12"/>
      <c r="L102" s="15"/>
      <c r="M102" s="15"/>
      <c r="N102" s="15"/>
      <c r="O102" s="15" t="str">
        <f>IF(I102*M102=0, "", I102*M102*(N102/100))</f>
        <v/>
      </c>
      <c r="P102" s="25"/>
      <c r="Q102" s="25">
        <f>TRUNC(P102*M102*N102/100)</f>
        <v>0</v>
      </c>
      <c r="R102" s="25"/>
      <c r="S102" s="15"/>
      <c r="T102" s="15"/>
      <c r="Z102" s="2" t="s">
        <v>932</v>
      </c>
      <c r="AA102" s="2">
        <f>SUM(AA101:AA101)</f>
        <v>8.6399999999999991E-2</v>
      </c>
    </row>
    <row r="103" spans="2:33" ht="21.95" customHeight="1">
      <c r="B103" s="13" t="s">
        <v>982</v>
      </c>
      <c r="D103" s="346" t="s">
        <v>1004</v>
      </c>
      <c r="E103" s="347"/>
      <c r="F103" s="347"/>
      <c r="G103" s="347"/>
      <c r="H103" s="347"/>
      <c r="I103" s="347"/>
      <c r="J103" s="347"/>
      <c r="K103" s="347"/>
      <c r="L103" s="347"/>
      <c r="M103" s="347"/>
      <c r="N103" s="347"/>
      <c r="O103" s="347"/>
      <c r="P103" s="347"/>
      <c r="Q103" s="347"/>
      <c r="R103" s="347"/>
      <c r="S103" s="347"/>
      <c r="T103" s="348"/>
    </row>
    <row r="104" spans="2:33" ht="21.95" customHeight="1">
      <c r="B104" s="13" t="s">
        <v>927</v>
      </c>
      <c r="C104" s="13" t="s">
        <v>181</v>
      </c>
      <c r="D104" s="12" t="s">
        <v>177</v>
      </c>
      <c r="E104" s="12" t="s">
        <v>182</v>
      </c>
      <c r="F104" s="15" t="s">
        <v>139</v>
      </c>
      <c r="G104" s="15">
        <v>1</v>
      </c>
      <c r="H104" s="15">
        <f>IF(I104&lt;&gt;0, G104-I104, "")</f>
        <v>0</v>
      </c>
      <c r="I104" s="15">
        <v>1</v>
      </c>
      <c r="J104" s="15"/>
      <c r="K104" s="12" t="s">
        <v>905</v>
      </c>
      <c r="L104" s="15" t="s">
        <v>672</v>
      </c>
      <c r="M104" s="15">
        <v>0.104</v>
      </c>
      <c r="N104" s="15">
        <v>120</v>
      </c>
      <c r="O104" s="15">
        <f>IF(I104*M104=0, "", I104*M104*(N104/100))</f>
        <v>0.12479999999999999</v>
      </c>
      <c r="P104" s="25"/>
      <c r="Q104" s="25">
        <f>TRUNC(P104*M104*N104/100)</f>
        <v>0</v>
      </c>
      <c r="R104" s="25"/>
      <c r="S104" s="15" t="s">
        <v>948</v>
      </c>
      <c r="T104" s="15"/>
      <c r="AA104" s="2">
        <f>O104</f>
        <v>0.12479999999999999</v>
      </c>
    </row>
    <row r="105" spans="2:33" ht="21.95" customHeight="1">
      <c r="B105" s="13" t="s">
        <v>927</v>
      </c>
      <c r="C105" s="13" t="s">
        <v>670</v>
      </c>
      <c r="D105" s="12" t="s">
        <v>671</v>
      </c>
      <c r="E105" s="12" t="s">
        <v>672</v>
      </c>
      <c r="F105" s="15" t="s">
        <v>610</v>
      </c>
      <c r="G105" s="15">
        <f>IF(H105*I105/100+0.000005 &lt;1, TRUNC(H105*I105/100+0.000005, 옵션!$E$13), TRUNC(H105*I105/100+0.000005, 옵션!$E$13))</f>
        <v>0.12479999999999999</v>
      </c>
      <c r="H105" s="15">
        <f>옵션!$B$13</f>
        <v>100</v>
      </c>
      <c r="I105" s="15">
        <f>SUM(AA104:AA104)</f>
        <v>0.12479999999999999</v>
      </c>
      <c r="J105" s="15"/>
      <c r="K105" s="12"/>
      <c r="L105" s="15"/>
      <c r="M105" s="15"/>
      <c r="N105" s="15"/>
      <c r="O105" s="15" t="str">
        <f>IF(I105*M105=0, "", I105*M105*(N105/100))</f>
        <v/>
      </c>
      <c r="P105" s="25"/>
      <c r="Q105" s="25">
        <f>TRUNC(P105*M105*N105/100)</f>
        <v>0</v>
      </c>
      <c r="R105" s="25"/>
      <c r="S105" s="15"/>
      <c r="T105" s="15"/>
      <c r="Z105" s="2" t="s">
        <v>932</v>
      </c>
      <c r="AA105" s="2">
        <f>SUM(AA104:AA104)</f>
        <v>0.12479999999999999</v>
      </c>
    </row>
    <row r="106" spans="2:33" ht="21.95" customHeight="1">
      <c r="B106" s="13" t="s">
        <v>982</v>
      </c>
      <c r="D106" s="346" t="s">
        <v>1005</v>
      </c>
      <c r="E106" s="347"/>
      <c r="F106" s="347"/>
      <c r="G106" s="347"/>
      <c r="H106" s="347"/>
      <c r="I106" s="347"/>
      <c r="J106" s="347"/>
      <c r="K106" s="347"/>
      <c r="L106" s="347"/>
      <c r="M106" s="347"/>
      <c r="N106" s="347"/>
      <c r="O106" s="347"/>
      <c r="P106" s="347"/>
      <c r="Q106" s="347"/>
      <c r="R106" s="347"/>
      <c r="S106" s="347"/>
      <c r="T106" s="348"/>
    </row>
    <row r="107" spans="2:33" ht="21.95" customHeight="1">
      <c r="B107" s="13" t="s">
        <v>927</v>
      </c>
      <c r="C107" s="13" t="s">
        <v>183</v>
      </c>
      <c r="D107" s="12" t="s">
        <v>177</v>
      </c>
      <c r="E107" s="12" t="s">
        <v>184</v>
      </c>
      <c r="F107" s="15" t="s">
        <v>139</v>
      </c>
      <c r="G107" s="15">
        <v>1</v>
      </c>
      <c r="H107" s="15">
        <f>IF(I107&lt;&gt;0, G107-I107, "")</f>
        <v>0</v>
      </c>
      <c r="I107" s="15">
        <v>1</v>
      </c>
      <c r="J107" s="15"/>
      <c r="K107" s="12" t="s">
        <v>905</v>
      </c>
      <c r="L107" s="15" t="s">
        <v>672</v>
      </c>
      <c r="M107" s="15">
        <v>0.156</v>
      </c>
      <c r="N107" s="15">
        <v>120</v>
      </c>
      <c r="O107" s="15">
        <f>IF(I107*M107=0, "", I107*M107*(N107/100))</f>
        <v>0.18720000000000001</v>
      </c>
      <c r="P107" s="25"/>
      <c r="Q107" s="25">
        <f>TRUNC(P107*M107*N107/100)</f>
        <v>0</v>
      </c>
      <c r="R107" s="25"/>
      <c r="S107" s="15" t="s">
        <v>948</v>
      </c>
      <c r="T107" s="15"/>
      <c r="AA107" s="2">
        <f>O107</f>
        <v>0.18720000000000001</v>
      </c>
    </row>
    <row r="108" spans="2:33" ht="21.95" customHeight="1">
      <c r="B108" s="13" t="s">
        <v>927</v>
      </c>
      <c r="C108" s="13" t="s">
        <v>670</v>
      </c>
      <c r="D108" s="12" t="s">
        <v>671</v>
      </c>
      <c r="E108" s="12" t="s">
        <v>672</v>
      </c>
      <c r="F108" s="15" t="s">
        <v>610</v>
      </c>
      <c r="G108" s="15">
        <f>IF(H108*I108/100+0.000005 &lt;1, TRUNC(H108*I108/100+0.000005, 옵션!$E$13), TRUNC(H108*I108/100+0.000005, 옵션!$E$13))</f>
        <v>0.18720000000000001</v>
      </c>
      <c r="H108" s="15">
        <f>옵션!$B$13</f>
        <v>100</v>
      </c>
      <c r="I108" s="15">
        <f>SUM(AA107:AA107)</f>
        <v>0.18720000000000001</v>
      </c>
      <c r="J108" s="15"/>
      <c r="K108" s="12"/>
      <c r="L108" s="15"/>
      <c r="M108" s="15"/>
      <c r="N108" s="15"/>
      <c r="O108" s="15" t="str">
        <f>IF(I108*M108=0, "", I108*M108*(N108/100))</f>
        <v/>
      </c>
      <c r="P108" s="25"/>
      <c r="Q108" s="25">
        <f>TRUNC(P108*M108*N108/100)</f>
        <v>0</v>
      </c>
      <c r="R108" s="25"/>
      <c r="S108" s="15"/>
      <c r="T108" s="15"/>
      <c r="Z108" s="2" t="s">
        <v>932</v>
      </c>
      <c r="AA108" s="2">
        <f>SUM(AA107:AA107)</f>
        <v>0.18720000000000001</v>
      </c>
    </row>
    <row r="109" spans="2:33" ht="21.95" customHeight="1">
      <c r="B109" s="13" t="s">
        <v>982</v>
      </c>
      <c r="D109" s="346" t="s">
        <v>1006</v>
      </c>
      <c r="E109" s="347"/>
      <c r="F109" s="347"/>
      <c r="G109" s="347"/>
      <c r="H109" s="347"/>
      <c r="I109" s="347"/>
      <c r="J109" s="347"/>
      <c r="K109" s="347"/>
      <c r="L109" s="347"/>
      <c r="M109" s="347"/>
      <c r="N109" s="347"/>
      <c r="O109" s="347"/>
      <c r="P109" s="347"/>
      <c r="Q109" s="347"/>
      <c r="R109" s="347"/>
      <c r="S109" s="347"/>
      <c r="T109" s="348"/>
    </row>
    <row r="110" spans="2:33" ht="21.95" customHeight="1">
      <c r="B110" s="13" t="s">
        <v>927</v>
      </c>
      <c r="C110" s="13" t="s">
        <v>474</v>
      </c>
      <c r="D110" s="12" t="s">
        <v>475</v>
      </c>
      <c r="E110" s="12" t="s">
        <v>476</v>
      </c>
      <c r="F110" s="15" t="s">
        <v>139</v>
      </c>
      <c r="G110" s="15">
        <v>1</v>
      </c>
      <c r="H110" s="15">
        <f>IF(I110&lt;&gt;0, G110-I110, "")</f>
        <v>0</v>
      </c>
      <c r="I110" s="15">
        <v>1</v>
      </c>
      <c r="J110" s="15"/>
      <c r="K110" s="12" t="s">
        <v>905</v>
      </c>
      <c r="L110" s="15" t="s">
        <v>672</v>
      </c>
      <c r="M110" s="15">
        <v>0.05</v>
      </c>
      <c r="N110" s="15">
        <v>100</v>
      </c>
      <c r="O110" s="15">
        <f>IF(I110*M110=0, "", I110*M110*(N110/100))</f>
        <v>0.05</v>
      </c>
      <c r="P110" s="25"/>
      <c r="Q110" s="25">
        <f>TRUNC(P110*M110*N110/100)</f>
        <v>0</v>
      </c>
      <c r="R110" s="25"/>
      <c r="S110" s="15" t="s">
        <v>948</v>
      </c>
      <c r="T110" s="15"/>
      <c r="AA110" s="2">
        <f>O110</f>
        <v>0.05</v>
      </c>
    </row>
    <row r="111" spans="2:33" ht="21.95" customHeight="1">
      <c r="B111" s="13" t="s">
        <v>927</v>
      </c>
      <c r="C111" s="13" t="s">
        <v>670</v>
      </c>
      <c r="D111" s="12" t="s">
        <v>671</v>
      </c>
      <c r="E111" s="12" t="s">
        <v>672</v>
      </c>
      <c r="F111" s="15" t="s">
        <v>610</v>
      </c>
      <c r="G111" s="15">
        <f>IF(H111*I111/100+0.000005 &lt;1, TRUNC(H111*I111/100+0.000005, 옵션!$E$13), TRUNC(H111*I111/100+0.000005, 옵션!$E$13))</f>
        <v>0.05</v>
      </c>
      <c r="H111" s="15">
        <f>옵션!$B$13</f>
        <v>100</v>
      </c>
      <c r="I111" s="15">
        <f>SUM(AA110:AA110)</f>
        <v>0.05</v>
      </c>
      <c r="J111" s="15"/>
      <c r="K111" s="12"/>
      <c r="L111" s="15"/>
      <c r="M111" s="15"/>
      <c r="N111" s="15"/>
      <c r="O111" s="15" t="str">
        <f>IF(I111*M111=0, "", I111*M111*(N111/100))</f>
        <v/>
      </c>
      <c r="P111" s="25"/>
      <c r="Q111" s="25">
        <f>TRUNC(P111*M111*N111/100)</f>
        <v>0</v>
      </c>
      <c r="R111" s="25"/>
      <c r="S111" s="15"/>
      <c r="T111" s="15"/>
      <c r="Z111" s="2" t="s">
        <v>932</v>
      </c>
      <c r="AA111" s="2">
        <f>SUM(AA110:AA110)</f>
        <v>0.05</v>
      </c>
    </row>
    <row r="112" spans="2:33" ht="21.95" customHeight="1">
      <c r="B112" s="13" t="s">
        <v>982</v>
      </c>
      <c r="D112" s="346" t="s">
        <v>1007</v>
      </c>
      <c r="E112" s="347"/>
      <c r="F112" s="347"/>
      <c r="G112" s="347"/>
      <c r="H112" s="347"/>
      <c r="I112" s="347"/>
      <c r="J112" s="347"/>
      <c r="K112" s="347"/>
      <c r="L112" s="347"/>
      <c r="M112" s="347"/>
      <c r="N112" s="347"/>
      <c r="O112" s="347"/>
      <c r="P112" s="347"/>
      <c r="Q112" s="347"/>
      <c r="R112" s="347"/>
      <c r="S112" s="347"/>
      <c r="T112" s="348"/>
    </row>
    <row r="113" spans="2:27" ht="21.95" customHeight="1">
      <c r="B113" s="13" t="s">
        <v>927</v>
      </c>
      <c r="C113" s="13" t="s">
        <v>478</v>
      </c>
      <c r="D113" s="12" t="s">
        <v>475</v>
      </c>
      <c r="E113" s="12" t="s">
        <v>479</v>
      </c>
      <c r="F113" s="15" t="s">
        <v>139</v>
      </c>
      <c r="G113" s="15">
        <v>1</v>
      </c>
      <c r="H113" s="15">
        <f>IF(I113&lt;&gt;0, G113-I113, "")</f>
        <v>0</v>
      </c>
      <c r="I113" s="15">
        <v>1</v>
      </c>
      <c r="J113" s="15"/>
      <c r="K113" s="12" t="s">
        <v>905</v>
      </c>
      <c r="L113" s="15" t="s">
        <v>672</v>
      </c>
      <c r="M113" s="15">
        <v>0.06</v>
      </c>
      <c r="N113" s="15">
        <v>100</v>
      </c>
      <c r="O113" s="15">
        <f>IF(I113*M113=0, "", I113*M113*(N113/100))</f>
        <v>0.06</v>
      </c>
      <c r="P113" s="25"/>
      <c r="Q113" s="25">
        <f>TRUNC(P113*M113*N113/100)</f>
        <v>0</v>
      </c>
      <c r="R113" s="25"/>
      <c r="S113" s="15" t="s">
        <v>948</v>
      </c>
      <c r="T113" s="15"/>
      <c r="AA113" s="2">
        <f>O113</f>
        <v>0.06</v>
      </c>
    </row>
    <row r="114" spans="2:27" ht="21.95" customHeight="1">
      <c r="B114" s="13" t="s">
        <v>927</v>
      </c>
      <c r="C114" s="13" t="s">
        <v>670</v>
      </c>
      <c r="D114" s="12" t="s">
        <v>671</v>
      </c>
      <c r="E114" s="12" t="s">
        <v>672</v>
      </c>
      <c r="F114" s="15" t="s">
        <v>610</v>
      </c>
      <c r="G114" s="15">
        <f>IF(H114*I114/100+0.000005 &lt;1, TRUNC(H114*I114/100+0.000005, 옵션!$E$13), TRUNC(H114*I114/100+0.000005, 옵션!$E$13))</f>
        <v>0.06</v>
      </c>
      <c r="H114" s="15">
        <f>옵션!$B$13</f>
        <v>100</v>
      </c>
      <c r="I114" s="15">
        <f>SUM(AA113:AA113)</f>
        <v>0.06</v>
      </c>
      <c r="J114" s="15"/>
      <c r="K114" s="12"/>
      <c r="L114" s="15"/>
      <c r="M114" s="15"/>
      <c r="N114" s="15"/>
      <c r="O114" s="15" t="str">
        <f>IF(I114*M114=0, "", I114*M114*(N114/100))</f>
        <v/>
      </c>
      <c r="P114" s="25"/>
      <c r="Q114" s="25">
        <f>TRUNC(P114*M114*N114/100)</f>
        <v>0</v>
      </c>
      <c r="R114" s="25"/>
      <c r="S114" s="15"/>
      <c r="T114" s="15"/>
      <c r="Z114" s="2" t="s">
        <v>932</v>
      </c>
      <c r="AA114" s="2">
        <f>SUM(AA113:AA113)</f>
        <v>0.06</v>
      </c>
    </row>
    <row r="115" spans="2:27" ht="21.95" customHeight="1">
      <c r="B115" s="13" t="s">
        <v>982</v>
      </c>
      <c r="D115" s="346" t="s">
        <v>1008</v>
      </c>
      <c r="E115" s="347"/>
      <c r="F115" s="347"/>
      <c r="G115" s="347"/>
      <c r="H115" s="347"/>
      <c r="I115" s="347"/>
      <c r="J115" s="347"/>
      <c r="K115" s="347"/>
      <c r="L115" s="347"/>
      <c r="M115" s="347"/>
      <c r="N115" s="347"/>
      <c r="O115" s="347"/>
      <c r="P115" s="347"/>
      <c r="Q115" s="347"/>
      <c r="R115" s="347"/>
      <c r="S115" s="347"/>
      <c r="T115" s="348"/>
    </row>
    <row r="116" spans="2:27" ht="21.95" customHeight="1">
      <c r="B116" s="13" t="s">
        <v>927</v>
      </c>
      <c r="C116" s="13" t="s">
        <v>480</v>
      </c>
      <c r="D116" s="12" t="s">
        <v>475</v>
      </c>
      <c r="E116" s="12" t="s">
        <v>481</v>
      </c>
      <c r="F116" s="15" t="s">
        <v>139</v>
      </c>
      <c r="G116" s="15">
        <v>1</v>
      </c>
      <c r="H116" s="15">
        <f>IF(I116&lt;&gt;0, G116-I116, "")</f>
        <v>0</v>
      </c>
      <c r="I116" s="15">
        <v>1</v>
      </c>
      <c r="J116" s="15"/>
      <c r="K116" s="12" t="s">
        <v>905</v>
      </c>
      <c r="L116" s="15" t="s">
        <v>672</v>
      </c>
      <c r="M116" s="15">
        <v>0.08</v>
      </c>
      <c r="N116" s="15">
        <v>100</v>
      </c>
      <c r="O116" s="15">
        <f>IF(I116*M116=0, "", I116*M116*(N116/100))</f>
        <v>0.08</v>
      </c>
      <c r="P116" s="25"/>
      <c r="Q116" s="25">
        <f>TRUNC(P116*M116*N116/100)</f>
        <v>0</v>
      </c>
      <c r="R116" s="25"/>
      <c r="S116" s="15" t="s">
        <v>948</v>
      </c>
      <c r="T116" s="15"/>
      <c r="AA116" s="2">
        <f>O116</f>
        <v>0.08</v>
      </c>
    </row>
    <row r="117" spans="2:27" ht="21.95" customHeight="1">
      <c r="B117" s="13" t="s">
        <v>927</v>
      </c>
      <c r="C117" s="13" t="s">
        <v>670</v>
      </c>
      <c r="D117" s="12" t="s">
        <v>671</v>
      </c>
      <c r="E117" s="12" t="s">
        <v>672</v>
      </c>
      <c r="F117" s="15" t="s">
        <v>610</v>
      </c>
      <c r="G117" s="15">
        <f>IF(H117*I117/100+0.000005 &lt;1, TRUNC(H117*I117/100+0.000005, 옵션!$E$13), TRUNC(H117*I117/100+0.000005, 옵션!$E$13))</f>
        <v>0.08</v>
      </c>
      <c r="H117" s="15">
        <f>옵션!$B$13</f>
        <v>100</v>
      </c>
      <c r="I117" s="15">
        <f>SUM(AA116:AA116)</f>
        <v>0.08</v>
      </c>
      <c r="J117" s="15"/>
      <c r="K117" s="12"/>
      <c r="L117" s="15"/>
      <c r="M117" s="15"/>
      <c r="N117" s="15"/>
      <c r="O117" s="15" t="str">
        <f>IF(I117*M117=0, "", I117*M117*(N117/100))</f>
        <v/>
      </c>
      <c r="P117" s="25"/>
      <c r="Q117" s="25">
        <f>TRUNC(P117*M117*N117/100)</f>
        <v>0</v>
      </c>
      <c r="R117" s="25"/>
      <c r="S117" s="15"/>
      <c r="T117" s="15"/>
      <c r="Z117" s="2" t="s">
        <v>932</v>
      </c>
      <c r="AA117" s="2">
        <f>SUM(AA116:AA116)</f>
        <v>0.08</v>
      </c>
    </row>
    <row r="118" spans="2:27" ht="21.95" customHeight="1">
      <c r="B118" s="13" t="s">
        <v>982</v>
      </c>
      <c r="D118" s="346" t="s">
        <v>1009</v>
      </c>
      <c r="E118" s="347"/>
      <c r="F118" s="347"/>
      <c r="G118" s="347"/>
      <c r="H118" s="347"/>
      <c r="I118" s="347"/>
      <c r="J118" s="347"/>
      <c r="K118" s="347"/>
      <c r="L118" s="347"/>
      <c r="M118" s="347"/>
      <c r="N118" s="347"/>
      <c r="O118" s="347"/>
      <c r="P118" s="347"/>
      <c r="Q118" s="347"/>
      <c r="R118" s="347"/>
      <c r="S118" s="347"/>
      <c r="T118" s="348"/>
    </row>
    <row r="119" spans="2:27" ht="21.95" customHeight="1">
      <c r="B119" s="13" t="s">
        <v>927</v>
      </c>
      <c r="C119" s="13" t="s">
        <v>482</v>
      </c>
      <c r="D119" s="12" t="s">
        <v>475</v>
      </c>
      <c r="E119" s="12" t="s">
        <v>483</v>
      </c>
      <c r="F119" s="15" t="s">
        <v>139</v>
      </c>
      <c r="G119" s="15">
        <v>1</v>
      </c>
      <c r="H119" s="15">
        <f>IF(I119&lt;&gt;0, G119-I119, "")</f>
        <v>0</v>
      </c>
      <c r="I119" s="15">
        <v>1</v>
      </c>
      <c r="J119" s="15"/>
      <c r="K119" s="12" t="s">
        <v>905</v>
      </c>
      <c r="L119" s="15" t="s">
        <v>672</v>
      </c>
      <c r="M119" s="15">
        <v>0.1</v>
      </c>
      <c r="N119" s="15">
        <v>100</v>
      </c>
      <c r="O119" s="15">
        <f>IF(I119*M119=0, "", I119*M119*(N119/100))</f>
        <v>0.1</v>
      </c>
      <c r="P119" s="25"/>
      <c r="Q119" s="25">
        <f>TRUNC(P119*M119*N119/100)</f>
        <v>0</v>
      </c>
      <c r="R119" s="25"/>
      <c r="S119" s="15" t="s">
        <v>948</v>
      </c>
      <c r="T119" s="15"/>
      <c r="AA119" s="2">
        <f>O119</f>
        <v>0.1</v>
      </c>
    </row>
    <row r="120" spans="2:27" ht="21.95" customHeight="1">
      <c r="B120" s="13" t="s">
        <v>927</v>
      </c>
      <c r="C120" s="13" t="s">
        <v>670</v>
      </c>
      <c r="D120" s="12" t="s">
        <v>671</v>
      </c>
      <c r="E120" s="12" t="s">
        <v>672</v>
      </c>
      <c r="F120" s="15" t="s">
        <v>610</v>
      </c>
      <c r="G120" s="15">
        <f>IF(H120*I120/100+0.000005 &lt;1, TRUNC(H120*I120/100+0.000005, 옵션!$E$13), TRUNC(H120*I120/100+0.000005, 옵션!$E$13))</f>
        <v>0.1</v>
      </c>
      <c r="H120" s="15">
        <f>옵션!$B$13</f>
        <v>100</v>
      </c>
      <c r="I120" s="15">
        <f>SUM(AA119:AA119)</f>
        <v>0.1</v>
      </c>
      <c r="J120" s="15"/>
      <c r="K120" s="12"/>
      <c r="L120" s="15"/>
      <c r="M120" s="15"/>
      <c r="N120" s="15"/>
      <c r="O120" s="15" t="str">
        <f>IF(I120*M120=0, "", I120*M120*(N120/100))</f>
        <v/>
      </c>
      <c r="P120" s="25"/>
      <c r="Q120" s="25">
        <f>TRUNC(P120*M120*N120/100)</f>
        <v>0</v>
      </c>
      <c r="R120" s="25"/>
      <c r="S120" s="15"/>
      <c r="T120" s="15"/>
      <c r="Z120" s="2" t="s">
        <v>932</v>
      </c>
      <c r="AA120" s="2">
        <f>SUM(AA119:AA119)</f>
        <v>0.1</v>
      </c>
    </row>
    <row r="121" spans="2:27" ht="21.95" customHeight="1">
      <c r="B121" s="13" t="s">
        <v>982</v>
      </c>
      <c r="D121" s="346" t="s">
        <v>1010</v>
      </c>
      <c r="E121" s="347"/>
      <c r="F121" s="347"/>
      <c r="G121" s="347"/>
      <c r="H121" s="347"/>
      <c r="I121" s="347"/>
      <c r="J121" s="347"/>
      <c r="K121" s="347"/>
      <c r="L121" s="347"/>
      <c r="M121" s="347"/>
      <c r="N121" s="347"/>
      <c r="O121" s="347"/>
      <c r="P121" s="347"/>
      <c r="Q121" s="347"/>
      <c r="R121" s="347"/>
      <c r="S121" s="347"/>
      <c r="T121" s="348"/>
    </row>
    <row r="122" spans="2:27" ht="21.95" customHeight="1">
      <c r="B122" s="13" t="s">
        <v>927</v>
      </c>
      <c r="C122" s="13" t="s">
        <v>484</v>
      </c>
      <c r="D122" s="12" t="s">
        <v>475</v>
      </c>
      <c r="E122" s="12" t="s">
        <v>485</v>
      </c>
      <c r="F122" s="15" t="s">
        <v>139</v>
      </c>
      <c r="G122" s="15">
        <v>1</v>
      </c>
      <c r="H122" s="15">
        <f>IF(I122&lt;&gt;0, G122-I122, "")</f>
        <v>0</v>
      </c>
      <c r="I122" s="15">
        <v>1</v>
      </c>
      <c r="J122" s="15"/>
      <c r="K122" s="12" t="s">
        <v>905</v>
      </c>
      <c r="L122" s="15" t="s">
        <v>672</v>
      </c>
      <c r="M122" s="15">
        <v>0.19</v>
      </c>
      <c r="N122" s="15">
        <v>100</v>
      </c>
      <c r="O122" s="15">
        <f>IF(I122*M122=0, "", I122*M122*(N122/100))</f>
        <v>0.19</v>
      </c>
      <c r="P122" s="25"/>
      <c r="Q122" s="25">
        <f>TRUNC(P122*M122*N122/100)</f>
        <v>0</v>
      </c>
      <c r="R122" s="25"/>
      <c r="S122" s="15" t="s">
        <v>948</v>
      </c>
      <c r="T122" s="15"/>
      <c r="AA122" s="2">
        <f>O122</f>
        <v>0.19</v>
      </c>
    </row>
    <row r="123" spans="2:27" ht="21.95" customHeight="1">
      <c r="B123" s="13" t="s">
        <v>927</v>
      </c>
      <c r="C123" s="13" t="s">
        <v>670</v>
      </c>
      <c r="D123" s="12" t="s">
        <v>671</v>
      </c>
      <c r="E123" s="12" t="s">
        <v>672</v>
      </c>
      <c r="F123" s="15" t="s">
        <v>610</v>
      </c>
      <c r="G123" s="15">
        <f>IF(H123*I123/100+0.000005 &lt;1, TRUNC(H123*I123/100+0.000005, 옵션!$E$13), TRUNC(H123*I123/100+0.000005, 옵션!$E$13))</f>
        <v>0.19</v>
      </c>
      <c r="H123" s="15">
        <f>옵션!$B$13</f>
        <v>100</v>
      </c>
      <c r="I123" s="15">
        <f>SUM(AA122:AA122)</f>
        <v>0.19</v>
      </c>
      <c r="J123" s="15"/>
      <c r="K123" s="12"/>
      <c r="L123" s="15"/>
      <c r="M123" s="15"/>
      <c r="N123" s="15"/>
      <c r="O123" s="15" t="str">
        <f>IF(I123*M123=0, "", I123*M123*(N123/100))</f>
        <v/>
      </c>
      <c r="P123" s="25"/>
      <c r="Q123" s="25">
        <f>TRUNC(P123*M123*N123/100)</f>
        <v>0</v>
      </c>
      <c r="R123" s="25"/>
      <c r="S123" s="15"/>
      <c r="T123" s="15"/>
      <c r="Z123" s="2" t="s">
        <v>932</v>
      </c>
      <c r="AA123" s="2">
        <f>SUM(AA122:AA122)</f>
        <v>0.19</v>
      </c>
    </row>
    <row r="124" spans="2:27" ht="21.95" customHeight="1">
      <c r="B124" s="13" t="s">
        <v>982</v>
      </c>
      <c r="D124" s="346" t="s">
        <v>1011</v>
      </c>
      <c r="E124" s="347"/>
      <c r="F124" s="347"/>
      <c r="G124" s="347"/>
      <c r="H124" s="347"/>
      <c r="I124" s="347"/>
      <c r="J124" s="347"/>
      <c r="K124" s="347"/>
      <c r="L124" s="347"/>
      <c r="M124" s="347"/>
      <c r="N124" s="347"/>
      <c r="O124" s="347"/>
      <c r="P124" s="347"/>
      <c r="Q124" s="347"/>
      <c r="R124" s="347"/>
      <c r="S124" s="347"/>
      <c r="T124" s="348"/>
    </row>
    <row r="125" spans="2:27" ht="21.95" customHeight="1">
      <c r="B125" s="13" t="s">
        <v>927</v>
      </c>
      <c r="C125" s="13" t="s">
        <v>486</v>
      </c>
      <c r="D125" s="12" t="s">
        <v>475</v>
      </c>
      <c r="E125" s="12" t="s">
        <v>487</v>
      </c>
      <c r="F125" s="15" t="s">
        <v>139</v>
      </c>
      <c r="G125" s="15">
        <v>1</v>
      </c>
      <c r="H125" s="15">
        <f>IF(I125&lt;&gt;0, G125-I125, "")</f>
        <v>0</v>
      </c>
      <c r="I125" s="15">
        <v>1</v>
      </c>
      <c r="J125" s="15"/>
      <c r="K125" s="12" t="s">
        <v>905</v>
      </c>
      <c r="L125" s="15" t="s">
        <v>672</v>
      </c>
      <c r="M125" s="15">
        <v>0.28000000000000003</v>
      </c>
      <c r="N125" s="15">
        <v>100</v>
      </c>
      <c r="O125" s="15">
        <f>IF(I125*M125=0, "", I125*M125*(N125/100))</f>
        <v>0.28000000000000003</v>
      </c>
      <c r="P125" s="25"/>
      <c r="Q125" s="25">
        <f>TRUNC(P125*M125*N125/100)</f>
        <v>0</v>
      </c>
      <c r="R125" s="25"/>
      <c r="S125" s="15" t="s">
        <v>948</v>
      </c>
      <c r="T125" s="15"/>
      <c r="AA125" s="2">
        <f>O125</f>
        <v>0.28000000000000003</v>
      </c>
    </row>
    <row r="126" spans="2:27" ht="21.95" customHeight="1">
      <c r="B126" s="13" t="s">
        <v>927</v>
      </c>
      <c r="C126" s="13" t="s">
        <v>670</v>
      </c>
      <c r="D126" s="12" t="s">
        <v>671</v>
      </c>
      <c r="E126" s="12" t="s">
        <v>672</v>
      </c>
      <c r="F126" s="15" t="s">
        <v>610</v>
      </c>
      <c r="G126" s="15">
        <f>IF(H126*I126/100+0.000005 &lt;1, TRUNC(H126*I126/100+0.000005, 옵션!$E$13), TRUNC(H126*I126/100+0.000005, 옵션!$E$13))</f>
        <v>0.28000000000000003</v>
      </c>
      <c r="H126" s="15">
        <f>옵션!$B$13</f>
        <v>100</v>
      </c>
      <c r="I126" s="15">
        <f>SUM(AA125:AA125)</f>
        <v>0.28000000000000003</v>
      </c>
      <c r="J126" s="15"/>
      <c r="K126" s="12"/>
      <c r="L126" s="15"/>
      <c r="M126" s="15"/>
      <c r="N126" s="15"/>
      <c r="O126" s="15" t="str">
        <f>IF(I126*M126=0, "", I126*M126*(N126/100))</f>
        <v/>
      </c>
      <c r="P126" s="25"/>
      <c r="Q126" s="25">
        <f>TRUNC(P126*M126*N126/100)</f>
        <v>0</v>
      </c>
      <c r="R126" s="25"/>
      <c r="S126" s="15"/>
      <c r="T126" s="15"/>
      <c r="Z126" s="2" t="s">
        <v>932</v>
      </c>
      <c r="AA126" s="2">
        <f>SUM(AA125:AA125)</f>
        <v>0.28000000000000003</v>
      </c>
    </row>
    <row r="127" spans="2:27" ht="21.95" customHeight="1">
      <c r="B127" s="13" t="s">
        <v>982</v>
      </c>
      <c r="D127" s="346" t="s">
        <v>1012</v>
      </c>
      <c r="E127" s="347"/>
      <c r="F127" s="347"/>
      <c r="G127" s="347"/>
      <c r="H127" s="347"/>
      <c r="I127" s="347"/>
      <c r="J127" s="347"/>
      <c r="K127" s="347"/>
      <c r="L127" s="347"/>
      <c r="M127" s="347"/>
      <c r="N127" s="347"/>
      <c r="O127" s="347"/>
      <c r="P127" s="347"/>
      <c r="Q127" s="347"/>
      <c r="R127" s="347"/>
      <c r="S127" s="347"/>
      <c r="T127" s="348"/>
    </row>
    <row r="128" spans="2:27" ht="21.95" customHeight="1">
      <c r="B128" s="13" t="s">
        <v>927</v>
      </c>
      <c r="C128" s="13" t="s">
        <v>488</v>
      </c>
      <c r="D128" s="12" t="s">
        <v>489</v>
      </c>
      <c r="E128" s="12" t="s">
        <v>481</v>
      </c>
      <c r="F128" s="15" t="s">
        <v>139</v>
      </c>
      <c r="G128" s="15">
        <v>1</v>
      </c>
      <c r="H128" s="15">
        <f>IF(I128&lt;&gt;0, G128-I128, "")</f>
        <v>0</v>
      </c>
      <c r="I128" s="15">
        <v>1</v>
      </c>
      <c r="J128" s="15"/>
      <c r="K128" s="12" t="s">
        <v>905</v>
      </c>
      <c r="L128" s="15" t="s">
        <v>672</v>
      </c>
      <c r="M128" s="15">
        <v>0.08</v>
      </c>
      <c r="N128" s="15">
        <v>120</v>
      </c>
      <c r="O128" s="15">
        <f>IF(I128*M128=0, "", I128*M128*(N128/100))</f>
        <v>9.6000000000000002E-2</v>
      </c>
      <c r="P128" s="25"/>
      <c r="Q128" s="25">
        <f>TRUNC(P128*M128*N128/100)</f>
        <v>0</v>
      </c>
      <c r="R128" s="25"/>
      <c r="S128" s="15" t="s">
        <v>948</v>
      </c>
      <c r="T128" s="15"/>
      <c r="AA128" s="2">
        <f>O128</f>
        <v>9.6000000000000002E-2</v>
      </c>
    </row>
    <row r="129" spans="2:33" ht="21.95" customHeight="1">
      <c r="B129" s="13" t="s">
        <v>927</v>
      </c>
      <c r="C129" s="13" t="s">
        <v>670</v>
      </c>
      <c r="D129" s="12" t="s">
        <v>671</v>
      </c>
      <c r="E129" s="12" t="s">
        <v>672</v>
      </c>
      <c r="F129" s="15" t="s">
        <v>610</v>
      </c>
      <c r="G129" s="15">
        <f>IF(H129*I129/100+0.000005 &lt;1, TRUNC(H129*I129/100+0.000005, 옵션!$E$13), TRUNC(H129*I129/100+0.000005, 옵션!$E$13))</f>
        <v>9.6000000000000002E-2</v>
      </c>
      <c r="H129" s="15">
        <f>옵션!$B$13</f>
        <v>100</v>
      </c>
      <c r="I129" s="15">
        <f>SUM(AA128:AA128)</f>
        <v>9.6000000000000002E-2</v>
      </c>
      <c r="J129" s="15"/>
      <c r="K129" s="12"/>
      <c r="L129" s="15"/>
      <c r="M129" s="15"/>
      <c r="N129" s="15"/>
      <c r="O129" s="15" t="str">
        <f>IF(I129*M129=0, "", I129*M129*(N129/100))</f>
        <v/>
      </c>
      <c r="P129" s="25"/>
      <c r="Q129" s="25">
        <f>TRUNC(P129*M129*N129/100)</f>
        <v>0</v>
      </c>
      <c r="R129" s="25"/>
      <c r="S129" s="15"/>
      <c r="T129" s="15"/>
      <c r="Z129" s="2" t="s">
        <v>932</v>
      </c>
      <c r="AA129" s="2">
        <f>SUM(AA128:AA128)</f>
        <v>9.6000000000000002E-2</v>
      </c>
    </row>
    <row r="130" spans="2:33" ht="21.95" customHeight="1">
      <c r="B130" s="13" t="s">
        <v>982</v>
      </c>
      <c r="D130" s="346" t="s">
        <v>1013</v>
      </c>
      <c r="E130" s="347"/>
      <c r="F130" s="347"/>
      <c r="G130" s="347"/>
      <c r="H130" s="347"/>
      <c r="I130" s="347"/>
      <c r="J130" s="347"/>
      <c r="K130" s="347"/>
      <c r="L130" s="347"/>
      <c r="M130" s="347"/>
      <c r="N130" s="347"/>
      <c r="O130" s="347"/>
      <c r="P130" s="347"/>
      <c r="Q130" s="347"/>
      <c r="R130" s="347"/>
      <c r="S130" s="347"/>
      <c r="T130" s="348"/>
    </row>
    <row r="131" spans="2:33" ht="21.95" customHeight="1">
      <c r="B131" s="13" t="s">
        <v>927</v>
      </c>
      <c r="C131" s="13" t="s">
        <v>490</v>
      </c>
      <c r="D131" s="12" t="s">
        <v>489</v>
      </c>
      <c r="E131" s="12" t="s">
        <v>491</v>
      </c>
      <c r="F131" s="15" t="s">
        <v>139</v>
      </c>
      <c r="G131" s="15">
        <v>1</v>
      </c>
      <c r="H131" s="15">
        <f>IF(I131&lt;&gt;0, G131-I131, "")</f>
        <v>0</v>
      </c>
      <c r="I131" s="15">
        <v>1</v>
      </c>
      <c r="J131" s="15"/>
      <c r="K131" s="12" t="s">
        <v>905</v>
      </c>
      <c r="L131" s="15" t="s">
        <v>672</v>
      </c>
      <c r="M131" s="15">
        <v>0.13</v>
      </c>
      <c r="N131" s="15">
        <v>120</v>
      </c>
      <c r="O131" s="15">
        <f>IF(I131*M131=0, "", I131*M131*(N131/100))</f>
        <v>0.156</v>
      </c>
      <c r="P131" s="25"/>
      <c r="Q131" s="25">
        <f>TRUNC(P131*M131*N131/100)</f>
        <v>0</v>
      </c>
      <c r="R131" s="25"/>
      <c r="S131" s="15" t="s">
        <v>948</v>
      </c>
      <c r="T131" s="15"/>
      <c r="AA131" s="2">
        <f>O131</f>
        <v>0.156</v>
      </c>
    </row>
    <row r="132" spans="2:33" ht="21.95" customHeight="1">
      <c r="B132" s="13" t="s">
        <v>927</v>
      </c>
      <c r="C132" s="13" t="s">
        <v>670</v>
      </c>
      <c r="D132" s="12" t="s">
        <v>671</v>
      </c>
      <c r="E132" s="12" t="s">
        <v>672</v>
      </c>
      <c r="F132" s="15" t="s">
        <v>610</v>
      </c>
      <c r="G132" s="15">
        <f>IF(H132*I132/100+0.000005 &lt;1, TRUNC(H132*I132/100+0.000005, 옵션!$E$13), TRUNC(H132*I132/100+0.000005, 옵션!$E$13))</f>
        <v>0.156</v>
      </c>
      <c r="H132" s="15">
        <f>옵션!$B$13</f>
        <v>100</v>
      </c>
      <c r="I132" s="15">
        <f>SUM(AA131:AA131)</f>
        <v>0.156</v>
      </c>
      <c r="J132" s="15"/>
      <c r="K132" s="12"/>
      <c r="L132" s="15"/>
      <c r="M132" s="15"/>
      <c r="N132" s="15"/>
      <c r="O132" s="15" t="str">
        <f>IF(I132*M132=0, "", I132*M132*(N132/100))</f>
        <v/>
      </c>
      <c r="P132" s="25"/>
      <c r="Q132" s="25">
        <f>TRUNC(P132*M132*N132/100)</f>
        <v>0</v>
      </c>
      <c r="R132" s="25"/>
      <c r="S132" s="15"/>
      <c r="T132" s="15"/>
      <c r="Z132" s="2" t="s">
        <v>932</v>
      </c>
      <c r="AA132" s="2">
        <f>SUM(AA131:AA131)</f>
        <v>0.156</v>
      </c>
    </row>
    <row r="133" spans="2:33" ht="21.95" customHeight="1">
      <c r="B133" s="13" t="s">
        <v>982</v>
      </c>
      <c r="D133" s="346" t="s">
        <v>1014</v>
      </c>
      <c r="E133" s="347"/>
      <c r="F133" s="347"/>
      <c r="G133" s="347"/>
      <c r="H133" s="347"/>
      <c r="I133" s="347"/>
      <c r="J133" s="347"/>
      <c r="K133" s="347"/>
      <c r="L133" s="347"/>
      <c r="M133" s="347"/>
      <c r="N133" s="347"/>
      <c r="O133" s="347"/>
      <c r="P133" s="347"/>
      <c r="Q133" s="347"/>
      <c r="R133" s="347"/>
      <c r="S133" s="347"/>
      <c r="T133" s="348"/>
    </row>
    <row r="134" spans="2:33" ht="21.95" customHeight="1">
      <c r="B134" s="13" t="s">
        <v>927</v>
      </c>
      <c r="C134" s="13" t="s">
        <v>492</v>
      </c>
      <c r="D134" s="12" t="s">
        <v>489</v>
      </c>
      <c r="E134" s="12" t="s">
        <v>485</v>
      </c>
      <c r="F134" s="15" t="s">
        <v>139</v>
      </c>
      <c r="G134" s="15">
        <v>1</v>
      </c>
      <c r="H134" s="15">
        <f>IF(I134&lt;&gt;0, G134-I134, "")</f>
        <v>0</v>
      </c>
      <c r="I134" s="15">
        <v>1</v>
      </c>
      <c r="J134" s="15"/>
      <c r="K134" s="12" t="s">
        <v>905</v>
      </c>
      <c r="L134" s="15" t="s">
        <v>672</v>
      </c>
      <c r="M134" s="15">
        <v>0.19</v>
      </c>
      <c r="N134" s="15">
        <v>120</v>
      </c>
      <c r="O134" s="15">
        <f>IF(I134*M134=0, "", I134*M134*(N134/100))</f>
        <v>0.22799999999999998</v>
      </c>
      <c r="P134" s="25"/>
      <c r="Q134" s="25">
        <f>TRUNC(P134*M134*N134/100)</f>
        <v>0</v>
      </c>
      <c r="R134" s="25"/>
      <c r="S134" s="15" t="s">
        <v>948</v>
      </c>
      <c r="T134" s="15"/>
      <c r="AA134" s="2">
        <f>O134</f>
        <v>0.22799999999999998</v>
      </c>
    </row>
    <row r="135" spans="2:33" ht="21.95" customHeight="1">
      <c r="B135" s="13" t="s">
        <v>927</v>
      </c>
      <c r="C135" s="13" t="s">
        <v>670</v>
      </c>
      <c r="D135" s="12" t="s">
        <v>671</v>
      </c>
      <c r="E135" s="12" t="s">
        <v>672</v>
      </c>
      <c r="F135" s="15" t="s">
        <v>610</v>
      </c>
      <c r="G135" s="15">
        <f>IF(H135*I135/100+0.000005 &lt;1, TRUNC(H135*I135/100+0.000005, 옵션!$E$13), TRUNC(H135*I135/100+0.000005, 옵션!$E$13))</f>
        <v>0.22800000000000001</v>
      </c>
      <c r="H135" s="15">
        <f>옵션!$B$13</f>
        <v>100</v>
      </c>
      <c r="I135" s="15">
        <f>SUM(AA134:AA134)</f>
        <v>0.22799999999999998</v>
      </c>
      <c r="J135" s="15"/>
      <c r="K135" s="12"/>
      <c r="L135" s="15"/>
      <c r="M135" s="15"/>
      <c r="N135" s="15"/>
      <c r="O135" s="15" t="str">
        <f>IF(I135*M135=0, "", I135*M135*(N135/100))</f>
        <v/>
      </c>
      <c r="P135" s="25"/>
      <c r="Q135" s="25">
        <f>TRUNC(P135*M135*N135/100)</f>
        <v>0</v>
      </c>
      <c r="R135" s="25"/>
      <c r="S135" s="15"/>
      <c r="T135" s="15"/>
      <c r="Z135" s="2" t="s">
        <v>932</v>
      </c>
      <c r="AA135" s="2">
        <f>SUM(AA134:AA134)</f>
        <v>0.22799999999999998</v>
      </c>
    </row>
    <row r="136" spans="2:33" ht="21.95" customHeight="1">
      <c r="B136" s="13" t="s">
        <v>982</v>
      </c>
      <c r="D136" s="346" t="s">
        <v>1015</v>
      </c>
      <c r="E136" s="347"/>
      <c r="F136" s="347"/>
      <c r="G136" s="347"/>
      <c r="H136" s="347"/>
      <c r="I136" s="347"/>
      <c r="J136" s="347"/>
      <c r="K136" s="347"/>
      <c r="L136" s="347"/>
      <c r="M136" s="347"/>
      <c r="N136" s="347"/>
      <c r="O136" s="347"/>
      <c r="P136" s="347"/>
      <c r="Q136" s="347"/>
      <c r="R136" s="347"/>
      <c r="S136" s="347"/>
      <c r="T136" s="348"/>
    </row>
    <row r="137" spans="2:33" ht="21.95" customHeight="1">
      <c r="B137" s="13" t="s">
        <v>927</v>
      </c>
      <c r="C137" s="13" t="s">
        <v>192</v>
      </c>
      <c r="D137" s="12" t="s">
        <v>193</v>
      </c>
      <c r="E137" s="12" t="s">
        <v>194</v>
      </c>
      <c r="F137" s="15" t="s">
        <v>195</v>
      </c>
      <c r="G137" s="15">
        <v>1</v>
      </c>
      <c r="H137" s="15">
        <f>IF(I137&lt;&gt;0, G137-I137, "")</f>
        <v>0</v>
      </c>
      <c r="I137" s="15">
        <v>1</v>
      </c>
      <c r="J137" s="15"/>
      <c r="K137" s="12" t="s">
        <v>906</v>
      </c>
      <c r="L137" s="15" t="s">
        <v>674</v>
      </c>
      <c r="M137" s="15">
        <v>2.4E-2</v>
      </c>
      <c r="N137" s="15">
        <v>100</v>
      </c>
      <c r="O137" s="15">
        <f>IF(I137*M137=0, "", I137*M137*(N137/100))</f>
        <v>2.4E-2</v>
      </c>
      <c r="P137" s="25"/>
      <c r="Q137" s="25">
        <f>TRUNC(P137*M137*N137/100)</f>
        <v>0</v>
      </c>
      <c r="R137" s="25"/>
      <c r="S137" s="15" t="s">
        <v>943</v>
      </c>
      <c r="T137" s="15"/>
      <c r="AB137" s="2">
        <f>O137</f>
        <v>2.4E-2</v>
      </c>
    </row>
    <row r="138" spans="2:33" ht="21.95" customHeight="1">
      <c r="B138" s="13" t="s">
        <v>927</v>
      </c>
      <c r="C138" s="13" t="s">
        <v>192</v>
      </c>
      <c r="D138" s="12"/>
      <c r="E138" s="12"/>
      <c r="F138" s="15"/>
      <c r="G138" s="15">
        <v>1</v>
      </c>
      <c r="H138" s="15">
        <f>IF(I138&lt;&gt;0, G138-I138, "")</f>
        <v>0</v>
      </c>
      <c r="I138" s="15">
        <v>1</v>
      </c>
      <c r="J138" s="15"/>
      <c r="K138" s="12" t="s">
        <v>911</v>
      </c>
      <c r="L138" s="15" t="s">
        <v>684</v>
      </c>
      <c r="M138" s="15">
        <v>0.12</v>
      </c>
      <c r="N138" s="15">
        <v>100</v>
      </c>
      <c r="O138" s="15">
        <f>IF(I138*M138=0, "", I138*M138*(N138/100))</f>
        <v>0.12</v>
      </c>
      <c r="P138" s="25"/>
      <c r="Q138" s="25">
        <f>TRUNC(P138*M138*N138/100)</f>
        <v>0</v>
      </c>
      <c r="R138" s="25"/>
      <c r="S138" s="15" t="s">
        <v>943</v>
      </c>
      <c r="T138" s="15"/>
      <c r="AG138" s="2">
        <f>O138</f>
        <v>0.12</v>
      </c>
    </row>
    <row r="139" spans="2:33" ht="21.95" customHeight="1">
      <c r="B139" s="13" t="s">
        <v>927</v>
      </c>
      <c r="C139" s="13" t="s">
        <v>673</v>
      </c>
      <c r="D139" s="12" t="s">
        <v>671</v>
      </c>
      <c r="E139" s="12" t="s">
        <v>674</v>
      </c>
      <c r="F139" s="15" t="s">
        <v>610</v>
      </c>
      <c r="G139" s="15">
        <f>IF(H139*I139/100+0.000005 &lt;1, TRUNC(H139*I139/100+0.000005, 옵션!$E$13), TRUNC(H139*I139/100+0.000005, 옵션!$E$13))</f>
        <v>2.4E-2</v>
      </c>
      <c r="H139" s="15">
        <f>옵션!$B$13</f>
        <v>100</v>
      </c>
      <c r="I139" s="15">
        <f>SUM(AB137:AB138)</f>
        <v>2.4E-2</v>
      </c>
      <c r="J139" s="15"/>
      <c r="K139" s="12"/>
      <c r="L139" s="15"/>
      <c r="M139" s="15"/>
      <c r="N139" s="15"/>
      <c r="O139" s="15" t="str">
        <f>IF(I139*M139=0, "", I139*M139*(N139/100))</f>
        <v/>
      </c>
      <c r="P139" s="25"/>
      <c r="Q139" s="25">
        <f>TRUNC(P139*M139*N139/100)</f>
        <v>0</v>
      </c>
      <c r="R139" s="25"/>
      <c r="S139" s="15"/>
      <c r="T139" s="15"/>
      <c r="Z139" s="2" t="s">
        <v>932</v>
      </c>
      <c r="AB139" s="2">
        <f>SUM(AB137:AB138)</f>
        <v>2.4E-2</v>
      </c>
      <c r="AG139" s="2">
        <f>SUM(AG137:AG138)</f>
        <v>0.12</v>
      </c>
    </row>
    <row r="140" spans="2:33" ht="21.95" customHeight="1">
      <c r="B140" s="13" t="s">
        <v>927</v>
      </c>
      <c r="C140" s="13" t="s">
        <v>683</v>
      </c>
      <c r="D140" s="12" t="s">
        <v>671</v>
      </c>
      <c r="E140" s="12" t="s">
        <v>684</v>
      </c>
      <c r="F140" s="15" t="s">
        <v>610</v>
      </c>
      <c r="G140" s="15">
        <f>IF(H140*I140/100+0.000005 &lt;1, TRUNC(H140*I140/100+0.000005, 옵션!$E$13), TRUNC(H140*I140/100+0.000005, 옵션!$E$13))</f>
        <v>0.12</v>
      </c>
      <c r="H140" s="15">
        <f>옵션!$B$13</f>
        <v>100</v>
      </c>
      <c r="I140" s="15">
        <f>SUM(AG137:AG138)</f>
        <v>0.12</v>
      </c>
      <c r="J140" s="15"/>
      <c r="K140" s="12"/>
      <c r="L140" s="15"/>
      <c r="M140" s="15"/>
      <c r="N140" s="15"/>
      <c r="O140" s="15" t="str">
        <f>IF(I140*M140=0, "", I140*M140*(N140/100))</f>
        <v/>
      </c>
      <c r="P140" s="25"/>
      <c r="Q140" s="25">
        <f>TRUNC(P140*M140*N140/100)</f>
        <v>0</v>
      </c>
      <c r="R140" s="25"/>
      <c r="S140" s="15"/>
      <c r="T140" s="15"/>
    </row>
    <row r="141" spans="2:33" ht="21.95" customHeight="1">
      <c r="B141" s="13" t="s">
        <v>982</v>
      </c>
      <c r="D141" s="346" t="s">
        <v>1016</v>
      </c>
      <c r="E141" s="347"/>
      <c r="F141" s="347"/>
      <c r="G141" s="347"/>
      <c r="H141" s="347"/>
      <c r="I141" s="347"/>
      <c r="J141" s="347"/>
      <c r="K141" s="347"/>
      <c r="L141" s="347"/>
      <c r="M141" s="347"/>
      <c r="N141" s="347"/>
      <c r="O141" s="347"/>
      <c r="P141" s="347"/>
      <c r="Q141" s="347"/>
      <c r="R141" s="347"/>
      <c r="S141" s="347"/>
      <c r="T141" s="348"/>
    </row>
    <row r="142" spans="2:33" ht="21.95" customHeight="1">
      <c r="B142" s="13" t="s">
        <v>927</v>
      </c>
      <c r="C142" s="13" t="s">
        <v>197</v>
      </c>
      <c r="D142" s="12" t="s">
        <v>193</v>
      </c>
      <c r="E142" s="12" t="s">
        <v>198</v>
      </c>
      <c r="F142" s="15" t="s">
        <v>195</v>
      </c>
      <c r="G142" s="15">
        <v>1</v>
      </c>
      <c r="H142" s="15">
        <f>IF(I142&lt;&gt;0, G142-I142, "")</f>
        <v>0</v>
      </c>
      <c r="I142" s="15">
        <v>1</v>
      </c>
      <c r="J142" s="15"/>
      <c r="K142" s="12" t="s">
        <v>906</v>
      </c>
      <c r="L142" s="15" t="s">
        <v>674</v>
      </c>
      <c r="M142" s="15">
        <v>2.4E-2</v>
      </c>
      <c r="N142" s="15">
        <v>100</v>
      </c>
      <c r="O142" s="15">
        <f>IF(I142*M142=0, "", I142*M142*(N142/100))</f>
        <v>2.4E-2</v>
      </c>
      <c r="P142" s="25"/>
      <c r="Q142" s="25">
        <f>TRUNC(P142*M142*N142/100)</f>
        <v>0</v>
      </c>
      <c r="R142" s="25"/>
      <c r="S142" s="15" t="s">
        <v>943</v>
      </c>
      <c r="T142" s="15"/>
      <c r="AB142" s="2">
        <f>O142</f>
        <v>2.4E-2</v>
      </c>
    </row>
    <row r="143" spans="2:33" ht="21.95" customHeight="1">
      <c r="B143" s="13" t="s">
        <v>927</v>
      </c>
      <c r="C143" s="13" t="s">
        <v>197</v>
      </c>
      <c r="D143" s="12"/>
      <c r="E143" s="12"/>
      <c r="F143" s="15"/>
      <c r="G143" s="15">
        <v>1</v>
      </c>
      <c r="H143" s="15">
        <f>IF(I143&lt;&gt;0, G143-I143, "")</f>
        <v>0</v>
      </c>
      <c r="I143" s="15">
        <v>1</v>
      </c>
      <c r="J143" s="15"/>
      <c r="K143" s="12" t="s">
        <v>911</v>
      </c>
      <c r="L143" s="15" t="s">
        <v>684</v>
      </c>
      <c r="M143" s="15">
        <v>0.12</v>
      </c>
      <c r="N143" s="15">
        <v>100</v>
      </c>
      <c r="O143" s="15">
        <f>IF(I143*M143=0, "", I143*M143*(N143/100))</f>
        <v>0.12</v>
      </c>
      <c r="P143" s="25"/>
      <c r="Q143" s="25">
        <f>TRUNC(P143*M143*N143/100)</f>
        <v>0</v>
      </c>
      <c r="R143" s="25"/>
      <c r="S143" s="15" t="s">
        <v>943</v>
      </c>
      <c r="T143" s="15"/>
      <c r="AG143" s="2">
        <f>O143</f>
        <v>0.12</v>
      </c>
    </row>
    <row r="144" spans="2:33" ht="21.95" customHeight="1">
      <c r="B144" s="13" t="s">
        <v>927</v>
      </c>
      <c r="C144" s="13" t="s">
        <v>673</v>
      </c>
      <c r="D144" s="12" t="s">
        <v>671</v>
      </c>
      <c r="E144" s="12" t="s">
        <v>674</v>
      </c>
      <c r="F144" s="15" t="s">
        <v>610</v>
      </c>
      <c r="G144" s="15">
        <f>IF(H144*I144/100+0.000005 &lt;1, TRUNC(H144*I144/100+0.000005, 옵션!$E$13), TRUNC(H144*I144/100+0.000005, 옵션!$E$13))</f>
        <v>2.4E-2</v>
      </c>
      <c r="H144" s="15">
        <f>옵션!$B$13</f>
        <v>100</v>
      </c>
      <c r="I144" s="15">
        <f>SUM(AB142:AB143)</f>
        <v>2.4E-2</v>
      </c>
      <c r="J144" s="15"/>
      <c r="K144" s="12"/>
      <c r="L144" s="15"/>
      <c r="M144" s="15"/>
      <c r="N144" s="15"/>
      <c r="O144" s="15" t="str">
        <f>IF(I144*M144=0, "", I144*M144*(N144/100))</f>
        <v/>
      </c>
      <c r="P144" s="25"/>
      <c r="Q144" s="25">
        <f>TRUNC(P144*M144*N144/100)</f>
        <v>0</v>
      </c>
      <c r="R144" s="25"/>
      <c r="S144" s="15"/>
      <c r="T144" s="15"/>
      <c r="Z144" s="2" t="s">
        <v>932</v>
      </c>
      <c r="AB144" s="2">
        <f>SUM(AB142:AB143)</f>
        <v>2.4E-2</v>
      </c>
      <c r="AG144" s="2">
        <f>SUM(AG142:AG143)</f>
        <v>0.12</v>
      </c>
    </row>
    <row r="145" spans="2:33" ht="21.95" customHeight="1">
      <c r="B145" s="13" t="s">
        <v>927</v>
      </c>
      <c r="C145" s="13" t="s">
        <v>683</v>
      </c>
      <c r="D145" s="12" t="s">
        <v>671</v>
      </c>
      <c r="E145" s="12" t="s">
        <v>684</v>
      </c>
      <c r="F145" s="15" t="s">
        <v>610</v>
      </c>
      <c r="G145" s="15">
        <f>IF(H145*I145/100+0.000005 &lt;1, TRUNC(H145*I145/100+0.000005, 옵션!$E$13), TRUNC(H145*I145/100+0.000005, 옵션!$E$13))</f>
        <v>0.12</v>
      </c>
      <c r="H145" s="15">
        <f>옵션!$B$13</f>
        <v>100</v>
      </c>
      <c r="I145" s="15">
        <f>SUM(AG142:AG143)</f>
        <v>0.12</v>
      </c>
      <c r="J145" s="15"/>
      <c r="K145" s="12"/>
      <c r="L145" s="15"/>
      <c r="M145" s="15"/>
      <c r="N145" s="15"/>
      <c r="O145" s="15" t="str">
        <f>IF(I145*M145=0, "", I145*M145*(N145/100))</f>
        <v/>
      </c>
      <c r="P145" s="25"/>
      <c r="Q145" s="25">
        <f>TRUNC(P145*M145*N145/100)</f>
        <v>0</v>
      </c>
      <c r="R145" s="25"/>
      <c r="S145" s="15"/>
      <c r="T145" s="15"/>
    </row>
    <row r="146" spans="2:33" ht="21.95" customHeight="1">
      <c r="B146" s="13" t="s">
        <v>982</v>
      </c>
      <c r="D146" s="346" t="s">
        <v>1017</v>
      </c>
      <c r="E146" s="347"/>
      <c r="F146" s="347"/>
      <c r="G146" s="347"/>
      <c r="H146" s="347"/>
      <c r="I146" s="347"/>
      <c r="J146" s="347"/>
      <c r="K146" s="347"/>
      <c r="L146" s="347"/>
      <c r="M146" s="347"/>
      <c r="N146" s="347"/>
      <c r="O146" s="347"/>
      <c r="P146" s="347"/>
      <c r="Q146" s="347"/>
      <c r="R146" s="347"/>
      <c r="S146" s="347"/>
      <c r="T146" s="348"/>
    </row>
    <row r="147" spans="2:33" ht="21.95" customHeight="1">
      <c r="B147" s="13" t="s">
        <v>927</v>
      </c>
      <c r="C147" s="13" t="s">
        <v>199</v>
      </c>
      <c r="D147" s="12" t="s">
        <v>193</v>
      </c>
      <c r="E147" s="12" t="s">
        <v>200</v>
      </c>
      <c r="F147" s="15" t="s">
        <v>195</v>
      </c>
      <c r="G147" s="15">
        <v>1</v>
      </c>
      <c r="H147" s="15">
        <f>IF(I147&lt;&gt;0, G147-I147, "")</f>
        <v>0</v>
      </c>
      <c r="I147" s="15">
        <v>1</v>
      </c>
      <c r="J147" s="15"/>
      <c r="K147" s="12" t="s">
        <v>906</v>
      </c>
      <c r="L147" s="15" t="s">
        <v>674</v>
      </c>
      <c r="M147" s="15">
        <v>2.4E-2</v>
      </c>
      <c r="N147" s="15">
        <v>100</v>
      </c>
      <c r="O147" s="15">
        <f>IF(I147*M147=0, "", I147*M147*(N147/100))</f>
        <v>2.4E-2</v>
      </c>
      <c r="P147" s="25"/>
      <c r="Q147" s="25">
        <f>TRUNC(P147*M147*N147/100)</f>
        <v>0</v>
      </c>
      <c r="R147" s="25"/>
      <c r="S147" s="15" t="s">
        <v>943</v>
      </c>
      <c r="T147" s="15"/>
      <c r="AB147" s="2">
        <f>O147</f>
        <v>2.4E-2</v>
      </c>
    </row>
    <row r="148" spans="2:33" ht="21.95" customHeight="1">
      <c r="B148" s="13" t="s">
        <v>927</v>
      </c>
      <c r="C148" s="13" t="s">
        <v>199</v>
      </c>
      <c r="D148" s="12"/>
      <c r="E148" s="12"/>
      <c r="F148" s="15"/>
      <c r="G148" s="15">
        <v>1</v>
      </c>
      <c r="H148" s="15">
        <f>IF(I148&lt;&gt;0, G148-I148, "")</f>
        <v>0</v>
      </c>
      <c r="I148" s="15">
        <v>1</v>
      </c>
      <c r="J148" s="15"/>
      <c r="K148" s="12" t="s">
        <v>911</v>
      </c>
      <c r="L148" s="15" t="s">
        <v>684</v>
      </c>
      <c r="M148" s="15">
        <v>0.12</v>
      </c>
      <c r="N148" s="15">
        <v>100</v>
      </c>
      <c r="O148" s="15">
        <f>IF(I148*M148=0, "", I148*M148*(N148/100))</f>
        <v>0.12</v>
      </c>
      <c r="P148" s="25"/>
      <c r="Q148" s="25">
        <f>TRUNC(P148*M148*N148/100)</f>
        <v>0</v>
      </c>
      <c r="R148" s="25"/>
      <c r="S148" s="15" t="s">
        <v>943</v>
      </c>
      <c r="T148" s="15"/>
      <c r="AG148" s="2">
        <f>O148</f>
        <v>0.12</v>
      </c>
    </row>
    <row r="149" spans="2:33" ht="21.95" customHeight="1">
      <c r="B149" s="13" t="s">
        <v>927</v>
      </c>
      <c r="C149" s="13" t="s">
        <v>673</v>
      </c>
      <c r="D149" s="12" t="s">
        <v>671</v>
      </c>
      <c r="E149" s="12" t="s">
        <v>674</v>
      </c>
      <c r="F149" s="15" t="s">
        <v>610</v>
      </c>
      <c r="G149" s="15">
        <f>IF(H149*I149/100+0.000005 &lt;1, TRUNC(H149*I149/100+0.000005, 옵션!$E$13), TRUNC(H149*I149/100+0.000005, 옵션!$E$13))</f>
        <v>2.4E-2</v>
      </c>
      <c r="H149" s="15">
        <f>옵션!$B$13</f>
        <v>100</v>
      </c>
      <c r="I149" s="15">
        <f>SUM(AB147:AB148)</f>
        <v>2.4E-2</v>
      </c>
      <c r="J149" s="15"/>
      <c r="K149" s="12"/>
      <c r="L149" s="15"/>
      <c r="M149" s="15"/>
      <c r="N149" s="15"/>
      <c r="O149" s="15" t="str">
        <f>IF(I149*M149=0, "", I149*M149*(N149/100))</f>
        <v/>
      </c>
      <c r="P149" s="25"/>
      <c r="Q149" s="25">
        <f>TRUNC(P149*M149*N149/100)</f>
        <v>0</v>
      </c>
      <c r="R149" s="25"/>
      <c r="S149" s="15"/>
      <c r="T149" s="15"/>
      <c r="Z149" s="2" t="s">
        <v>932</v>
      </c>
      <c r="AB149" s="2">
        <f>SUM(AB147:AB148)</f>
        <v>2.4E-2</v>
      </c>
      <c r="AG149" s="2">
        <f>SUM(AG147:AG148)</f>
        <v>0.12</v>
      </c>
    </row>
    <row r="150" spans="2:33" ht="21.95" customHeight="1">
      <c r="B150" s="13" t="s">
        <v>927</v>
      </c>
      <c r="C150" s="13" t="s">
        <v>683</v>
      </c>
      <c r="D150" s="12" t="s">
        <v>671</v>
      </c>
      <c r="E150" s="12" t="s">
        <v>684</v>
      </c>
      <c r="F150" s="15" t="s">
        <v>610</v>
      </c>
      <c r="G150" s="15">
        <f>IF(H150*I150/100+0.000005 &lt;1, TRUNC(H150*I150/100+0.000005, 옵션!$E$13), TRUNC(H150*I150/100+0.000005, 옵션!$E$13))</f>
        <v>0.12</v>
      </c>
      <c r="H150" s="15">
        <f>옵션!$B$13</f>
        <v>100</v>
      </c>
      <c r="I150" s="15">
        <f>SUM(AG147:AG148)</f>
        <v>0.12</v>
      </c>
      <c r="J150" s="15"/>
      <c r="K150" s="12"/>
      <c r="L150" s="15"/>
      <c r="M150" s="15"/>
      <c r="N150" s="15"/>
      <c r="O150" s="15" t="str">
        <f>IF(I150*M150=0, "", I150*M150*(N150/100))</f>
        <v/>
      </c>
      <c r="P150" s="25"/>
      <c r="Q150" s="25">
        <f>TRUNC(P150*M150*N150/100)</f>
        <v>0</v>
      </c>
      <c r="R150" s="25"/>
      <c r="S150" s="15"/>
      <c r="T150" s="15"/>
    </row>
    <row r="151" spans="2:33" ht="21.95" customHeight="1">
      <c r="B151" s="13" t="s">
        <v>982</v>
      </c>
      <c r="D151" s="346" t="s">
        <v>1018</v>
      </c>
      <c r="E151" s="347"/>
      <c r="F151" s="347"/>
      <c r="G151" s="347"/>
      <c r="H151" s="347"/>
      <c r="I151" s="347"/>
      <c r="J151" s="347"/>
      <c r="K151" s="347"/>
      <c r="L151" s="347"/>
      <c r="M151" s="347"/>
      <c r="N151" s="347"/>
      <c r="O151" s="347"/>
      <c r="P151" s="347"/>
      <c r="Q151" s="347"/>
      <c r="R151" s="347"/>
      <c r="S151" s="347"/>
      <c r="T151" s="348"/>
    </row>
    <row r="152" spans="2:33" ht="21.95" customHeight="1">
      <c r="B152" s="13" t="s">
        <v>927</v>
      </c>
      <c r="C152" s="13" t="s">
        <v>201</v>
      </c>
      <c r="D152" s="12" t="s">
        <v>193</v>
      </c>
      <c r="E152" s="12" t="s">
        <v>202</v>
      </c>
      <c r="F152" s="15" t="s">
        <v>195</v>
      </c>
      <c r="G152" s="15">
        <v>1</v>
      </c>
      <c r="H152" s="15">
        <f>IF(I152&lt;&gt;0, G152-I152, "")</f>
        <v>0</v>
      </c>
      <c r="I152" s="15">
        <v>1</v>
      </c>
      <c r="J152" s="15"/>
      <c r="K152" s="12" t="s">
        <v>906</v>
      </c>
      <c r="L152" s="15" t="s">
        <v>674</v>
      </c>
      <c r="M152" s="15">
        <v>2.4E-2</v>
      </c>
      <c r="N152" s="15">
        <v>100</v>
      </c>
      <c r="O152" s="15">
        <f>IF(I152*M152=0, "", I152*M152*(N152/100))</f>
        <v>2.4E-2</v>
      </c>
      <c r="P152" s="25"/>
      <c r="Q152" s="25">
        <f>TRUNC(P152*M152*N152/100)</f>
        <v>0</v>
      </c>
      <c r="R152" s="25"/>
      <c r="S152" s="15" t="s">
        <v>943</v>
      </c>
      <c r="T152" s="15"/>
      <c r="AB152" s="2">
        <f>O152</f>
        <v>2.4E-2</v>
      </c>
    </row>
    <row r="153" spans="2:33" ht="21.95" customHeight="1">
      <c r="B153" s="13" t="s">
        <v>927</v>
      </c>
      <c r="C153" s="13" t="s">
        <v>201</v>
      </c>
      <c r="D153" s="12"/>
      <c r="E153" s="12"/>
      <c r="F153" s="15"/>
      <c r="G153" s="15">
        <v>1</v>
      </c>
      <c r="H153" s="15">
        <f>IF(I153&lt;&gt;0, G153-I153, "")</f>
        <v>0</v>
      </c>
      <c r="I153" s="15">
        <v>1</v>
      </c>
      <c r="J153" s="15"/>
      <c r="K153" s="12" t="s">
        <v>911</v>
      </c>
      <c r="L153" s="15" t="s">
        <v>684</v>
      </c>
      <c r="M153" s="15">
        <v>0.12</v>
      </c>
      <c r="N153" s="15">
        <v>100</v>
      </c>
      <c r="O153" s="15">
        <f>IF(I153*M153=0, "", I153*M153*(N153/100))</f>
        <v>0.12</v>
      </c>
      <c r="P153" s="25"/>
      <c r="Q153" s="25">
        <f>TRUNC(P153*M153*N153/100)</f>
        <v>0</v>
      </c>
      <c r="R153" s="25"/>
      <c r="S153" s="15" t="s">
        <v>943</v>
      </c>
      <c r="T153" s="15"/>
      <c r="AG153" s="2">
        <f>O153</f>
        <v>0.12</v>
      </c>
    </row>
    <row r="154" spans="2:33" ht="21.95" customHeight="1">
      <c r="B154" s="13" t="s">
        <v>927</v>
      </c>
      <c r="C154" s="13" t="s">
        <v>673</v>
      </c>
      <c r="D154" s="12" t="s">
        <v>671</v>
      </c>
      <c r="E154" s="12" t="s">
        <v>674</v>
      </c>
      <c r="F154" s="15" t="s">
        <v>610</v>
      </c>
      <c r="G154" s="15">
        <f>IF(H154*I154/100+0.000005 &lt;1, TRUNC(H154*I154/100+0.000005, 옵션!$E$13), TRUNC(H154*I154/100+0.000005, 옵션!$E$13))</f>
        <v>2.4E-2</v>
      </c>
      <c r="H154" s="15">
        <f>옵션!$B$13</f>
        <v>100</v>
      </c>
      <c r="I154" s="15">
        <f>SUM(AB152:AB153)</f>
        <v>2.4E-2</v>
      </c>
      <c r="J154" s="15"/>
      <c r="K154" s="12"/>
      <c r="L154" s="15"/>
      <c r="M154" s="15"/>
      <c r="N154" s="15"/>
      <c r="O154" s="15" t="str">
        <f>IF(I154*M154=0, "", I154*M154*(N154/100))</f>
        <v/>
      </c>
      <c r="P154" s="25"/>
      <c r="Q154" s="25">
        <f>TRUNC(P154*M154*N154/100)</f>
        <v>0</v>
      </c>
      <c r="R154" s="25"/>
      <c r="S154" s="15"/>
      <c r="T154" s="15"/>
      <c r="Z154" s="2" t="s">
        <v>932</v>
      </c>
      <c r="AB154" s="2">
        <f>SUM(AB152:AB153)</f>
        <v>2.4E-2</v>
      </c>
      <c r="AG154" s="2">
        <f>SUM(AG152:AG153)</f>
        <v>0.12</v>
      </c>
    </row>
    <row r="155" spans="2:33" ht="21.95" customHeight="1">
      <c r="B155" s="13" t="s">
        <v>927</v>
      </c>
      <c r="C155" s="13" t="s">
        <v>683</v>
      </c>
      <c r="D155" s="12" t="s">
        <v>671</v>
      </c>
      <c r="E155" s="12" t="s">
        <v>684</v>
      </c>
      <c r="F155" s="15" t="s">
        <v>610</v>
      </c>
      <c r="G155" s="15">
        <f>IF(H155*I155/100+0.000005 &lt;1, TRUNC(H155*I155/100+0.000005, 옵션!$E$13), TRUNC(H155*I155/100+0.000005, 옵션!$E$13))</f>
        <v>0.12</v>
      </c>
      <c r="H155" s="15">
        <f>옵션!$B$13</f>
        <v>100</v>
      </c>
      <c r="I155" s="15">
        <f>SUM(AG152:AG153)</f>
        <v>0.12</v>
      </c>
      <c r="J155" s="15"/>
      <c r="K155" s="12"/>
      <c r="L155" s="15"/>
      <c r="M155" s="15"/>
      <c r="N155" s="15"/>
      <c r="O155" s="15" t="str">
        <f>IF(I155*M155=0, "", I155*M155*(N155/100))</f>
        <v/>
      </c>
      <c r="P155" s="25"/>
      <c r="Q155" s="25">
        <f>TRUNC(P155*M155*N155/100)</f>
        <v>0</v>
      </c>
      <c r="R155" s="25"/>
      <c r="S155" s="15"/>
      <c r="T155" s="15"/>
    </row>
    <row r="156" spans="2:33" ht="21.95" customHeight="1">
      <c r="B156" s="13" t="s">
        <v>982</v>
      </c>
      <c r="D156" s="346" t="s">
        <v>1019</v>
      </c>
      <c r="E156" s="347"/>
      <c r="F156" s="347"/>
      <c r="G156" s="347"/>
      <c r="H156" s="347"/>
      <c r="I156" s="347"/>
      <c r="J156" s="347"/>
      <c r="K156" s="347"/>
      <c r="L156" s="347"/>
      <c r="M156" s="347"/>
      <c r="N156" s="347"/>
      <c r="O156" s="347"/>
      <c r="P156" s="347"/>
      <c r="Q156" s="347"/>
      <c r="R156" s="347"/>
      <c r="S156" s="347"/>
      <c r="T156" s="348"/>
    </row>
    <row r="157" spans="2:33" ht="21.95" customHeight="1">
      <c r="B157" s="13" t="s">
        <v>927</v>
      </c>
      <c r="C157" s="13" t="s">
        <v>204</v>
      </c>
      <c r="D157" s="12" t="s">
        <v>193</v>
      </c>
      <c r="E157" s="12" t="s">
        <v>205</v>
      </c>
      <c r="F157" s="15" t="s">
        <v>195</v>
      </c>
      <c r="G157" s="15">
        <v>1</v>
      </c>
      <c r="H157" s="15">
        <f>IF(I157&lt;&gt;0, G157-I157, "")</f>
        <v>0</v>
      </c>
      <c r="I157" s="15">
        <v>1</v>
      </c>
      <c r="J157" s="15"/>
      <c r="K157" s="12" t="s">
        <v>907</v>
      </c>
      <c r="L157" s="15" t="s">
        <v>676</v>
      </c>
      <c r="M157" s="15">
        <v>2.5999999999999999E-2</v>
      </c>
      <c r="N157" s="15">
        <v>100</v>
      </c>
      <c r="O157" s="15">
        <f>IF(I157*M157=0, "", I157*M157*(N157/100))</f>
        <v>2.5999999999999999E-2</v>
      </c>
      <c r="P157" s="25"/>
      <c r="Q157" s="25">
        <f>TRUNC(P157*M157*N157/100)</f>
        <v>0</v>
      </c>
      <c r="R157" s="25"/>
      <c r="S157" s="15" t="s">
        <v>943</v>
      </c>
      <c r="T157" s="15"/>
      <c r="AC157" s="2">
        <f>O157</f>
        <v>2.5999999999999999E-2</v>
      </c>
    </row>
    <row r="158" spans="2:33" ht="21.95" customHeight="1">
      <c r="B158" s="13" t="s">
        <v>927</v>
      </c>
      <c r="C158" s="13" t="s">
        <v>204</v>
      </c>
      <c r="D158" s="12"/>
      <c r="E158" s="12"/>
      <c r="F158" s="15"/>
      <c r="G158" s="15">
        <v>1</v>
      </c>
      <c r="H158" s="15">
        <f>IF(I158&lt;&gt;0, G158-I158, "")</f>
        <v>0</v>
      </c>
      <c r="I158" s="15">
        <v>1</v>
      </c>
      <c r="J158" s="15"/>
      <c r="K158" s="12" t="s">
        <v>911</v>
      </c>
      <c r="L158" s="15" t="s">
        <v>684</v>
      </c>
      <c r="M158" s="15">
        <v>0.12</v>
      </c>
      <c r="N158" s="15">
        <v>100</v>
      </c>
      <c r="O158" s="15">
        <f>IF(I158*M158=0, "", I158*M158*(N158/100))</f>
        <v>0.12</v>
      </c>
      <c r="P158" s="25"/>
      <c r="Q158" s="25">
        <f>TRUNC(P158*M158*N158/100)</f>
        <v>0</v>
      </c>
      <c r="R158" s="25"/>
      <c r="S158" s="15" t="s">
        <v>943</v>
      </c>
      <c r="T158" s="15"/>
      <c r="AG158" s="2">
        <f>O158</f>
        <v>0.12</v>
      </c>
    </row>
    <row r="159" spans="2:33" ht="21.95" customHeight="1">
      <c r="B159" s="13" t="s">
        <v>927</v>
      </c>
      <c r="C159" s="13" t="s">
        <v>675</v>
      </c>
      <c r="D159" s="12" t="s">
        <v>671</v>
      </c>
      <c r="E159" s="12" t="s">
        <v>676</v>
      </c>
      <c r="F159" s="15" t="s">
        <v>610</v>
      </c>
      <c r="G159" s="15">
        <f>IF(H159*I159/100+0.000005 &lt;1, TRUNC(H159*I159/100+0.000005, 옵션!$E$13), TRUNC(H159*I159/100+0.000005, 옵션!$E$13))</f>
        <v>2.5999999999999999E-2</v>
      </c>
      <c r="H159" s="15">
        <f>옵션!$B$13</f>
        <v>100</v>
      </c>
      <c r="I159" s="15">
        <f>SUM(AC157:AC158)</f>
        <v>2.5999999999999999E-2</v>
      </c>
      <c r="J159" s="15"/>
      <c r="K159" s="12"/>
      <c r="L159" s="15"/>
      <c r="M159" s="15"/>
      <c r="N159" s="15"/>
      <c r="O159" s="15" t="str">
        <f>IF(I159*M159=0, "", I159*M159*(N159/100))</f>
        <v/>
      </c>
      <c r="P159" s="25"/>
      <c r="Q159" s="25">
        <f>TRUNC(P159*M159*N159/100)</f>
        <v>0</v>
      </c>
      <c r="R159" s="25"/>
      <c r="S159" s="15"/>
      <c r="T159" s="15"/>
      <c r="Z159" s="2" t="s">
        <v>932</v>
      </c>
      <c r="AC159" s="2">
        <f>SUM(AC157:AC158)</f>
        <v>2.5999999999999999E-2</v>
      </c>
      <c r="AG159" s="2">
        <f>SUM(AG157:AG158)</f>
        <v>0.12</v>
      </c>
    </row>
    <row r="160" spans="2:33" ht="21.95" customHeight="1">
      <c r="B160" s="13" t="s">
        <v>927</v>
      </c>
      <c r="C160" s="13" t="s">
        <v>683</v>
      </c>
      <c r="D160" s="12" t="s">
        <v>671</v>
      </c>
      <c r="E160" s="12" t="s">
        <v>684</v>
      </c>
      <c r="F160" s="15" t="s">
        <v>610</v>
      </c>
      <c r="G160" s="15">
        <f>IF(H160*I160/100+0.000005 &lt;1, TRUNC(H160*I160/100+0.000005, 옵션!$E$13), TRUNC(H160*I160/100+0.000005, 옵션!$E$13))</f>
        <v>0.12</v>
      </c>
      <c r="H160" s="15">
        <f>옵션!$B$13</f>
        <v>100</v>
      </c>
      <c r="I160" s="15">
        <f>SUM(AG157:AG158)</f>
        <v>0.12</v>
      </c>
      <c r="J160" s="15"/>
      <c r="K160" s="12"/>
      <c r="L160" s="15"/>
      <c r="M160" s="15"/>
      <c r="N160" s="15"/>
      <c r="O160" s="15" t="str">
        <f>IF(I160*M160=0, "", I160*M160*(N160/100))</f>
        <v/>
      </c>
      <c r="P160" s="25"/>
      <c r="Q160" s="25">
        <f>TRUNC(P160*M160*N160/100)</f>
        <v>0</v>
      </c>
      <c r="R160" s="25"/>
      <c r="S160" s="15"/>
      <c r="T160" s="15"/>
    </row>
    <row r="161" spans="2:27" ht="21.95" customHeight="1">
      <c r="B161" s="13" t="s">
        <v>982</v>
      </c>
      <c r="D161" s="346" t="s">
        <v>1020</v>
      </c>
      <c r="E161" s="347"/>
      <c r="F161" s="347"/>
      <c r="G161" s="347"/>
      <c r="H161" s="347"/>
      <c r="I161" s="347"/>
      <c r="J161" s="347"/>
      <c r="K161" s="347"/>
      <c r="L161" s="347"/>
      <c r="M161" s="347"/>
      <c r="N161" s="347"/>
      <c r="O161" s="347"/>
      <c r="P161" s="347"/>
      <c r="Q161" s="347"/>
      <c r="R161" s="347"/>
      <c r="S161" s="347"/>
      <c r="T161" s="348"/>
    </row>
    <row r="162" spans="2:27" ht="21.95" customHeight="1">
      <c r="B162" s="13" t="s">
        <v>927</v>
      </c>
      <c r="C162" s="13" t="s">
        <v>256</v>
      </c>
      <c r="D162" s="12" t="s">
        <v>207</v>
      </c>
      <c r="E162" s="12" t="s">
        <v>257</v>
      </c>
      <c r="F162" s="15" t="s">
        <v>258</v>
      </c>
      <c r="G162" s="15">
        <v>1</v>
      </c>
      <c r="H162" s="15">
        <f>IF(I162&lt;&gt;0, G162-I162, "")</f>
        <v>0</v>
      </c>
      <c r="I162" s="15">
        <v>1</v>
      </c>
      <c r="J162" s="15"/>
      <c r="K162" s="12" t="s">
        <v>905</v>
      </c>
      <c r="L162" s="15" t="s">
        <v>672</v>
      </c>
      <c r="M162" s="15">
        <v>1.7999999999999999E-2</v>
      </c>
      <c r="N162" s="15">
        <v>100</v>
      </c>
      <c r="O162" s="15">
        <f>IF(I162*M162=0, "", I162*M162*(N162/100))</f>
        <v>1.7999999999999999E-2</v>
      </c>
      <c r="P162" s="25"/>
      <c r="Q162" s="25">
        <f>TRUNC(P162*M162*N162/100)</f>
        <v>0</v>
      </c>
      <c r="R162" s="25"/>
      <c r="S162" s="15" t="s">
        <v>950</v>
      </c>
      <c r="T162" s="15"/>
      <c r="AA162" s="2">
        <f>O162</f>
        <v>1.7999999999999999E-2</v>
      </c>
    </row>
    <row r="163" spans="2:27" ht="21.95" customHeight="1">
      <c r="B163" s="13" t="s">
        <v>927</v>
      </c>
      <c r="C163" s="13" t="s">
        <v>670</v>
      </c>
      <c r="D163" s="12" t="s">
        <v>671</v>
      </c>
      <c r="E163" s="12" t="s">
        <v>672</v>
      </c>
      <c r="F163" s="15" t="s">
        <v>610</v>
      </c>
      <c r="G163" s="15">
        <f>IF(H163*I163/100+0.000005 &lt;1, TRUNC(H163*I163/100+0.000005, 옵션!$E$13), TRUNC(H163*I163/100+0.000005, 옵션!$E$13))</f>
        <v>1.7999999999999999E-2</v>
      </c>
      <c r="H163" s="15">
        <f>옵션!$B$13</f>
        <v>100</v>
      </c>
      <c r="I163" s="15">
        <f>SUM(AA162:AA162)</f>
        <v>1.7999999999999999E-2</v>
      </c>
      <c r="J163" s="15"/>
      <c r="K163" s="12"/>
      <c r="L163" s="15"/>
      <c r="M163" s="15"/>
      <c r="N163" s="15"/>
      <c r="O163" s="15" t="str">
        <f>IF(I163*M163=0, "", I163*M163*(N163/100))</f>
        <v/>
      </c>
      <c r="P163" s="25"/>
      <c r="Q163" s="25">
        <f>TRUNC(P163*M163*N163/100)</f>
        <v>0</v>
      </c>
      <c r="R163" s="25"/>
      <c r="S163" s="15"/>
      <c r="T163" s="15"/>
      <c r="Z163" s="2" t="s">
        <v>932</v>
      </c>
      <c r="AA163" s="2">
        <f>SUM(AA162:AA162)</f>
        <v>1.7999999999999999E-2</v>
      </c>
    </row>
    <row r="164" spans="2:27" ht="21.95" customHeight="1">
      <c r="B164" s="13" t="s">
        <v>982</v>
      </c>
      <c r="D164" s="346" t="s">
        <v>1021</v>
      </c>
      <c r="E164" s="347"/>
      <c r="F164" s="347"/>
      <c r="G164" s="347"/>
      <c r="H164" s="347"/>
      <c r="I164" s="347"/>
      <c r="J164" s="347"/>
      <c r="K164" s="347"/>
      <c r="L164" s="347"/>
      <c r="M164" s="347"/>
      <c r="N164" s="347"/>
      <c r="O164" s="347"/>
      <c r="P164" s="347"/>
      <c r="Q164" s="347"/>
      <c r="R164" s="347"/>
      <c r="S164" s="347"/>
      <c r="T164" s="348"/>
    </row>
    <row r="165" spans="2:27" ht="21.95" customHeight="1">
      <c r="B165" s="13" t="s">
        <v>927</v>
      </c>
      <c r="C165" s="13" t="s">
        <v>259</v>
      </c>
      <c r="D165" s="12" t="s">
        <v>207</v>
      </c>
      <c r="E165" s="12" t="s">
        <v>260</v>
      </c>
      <c r="F165" s="15" t="s">
        <v>258</v>
      </c>
      <c r="G165" s="15">
        <v>1</v>
      </c>
      <c r="H165" s="15">
        <f>IF(I165&lt;&gt;0, G165-I165, "")</f>
        <v>0</v>
      </c>
      <c r="I165" s="15">
        <v>1</v>
      </c>
      <c r="J165" s="15"/>
      <c r="K165" s="12" t="s">
        <v>905</v>
      </c>
      <c r="L165" s="15" t="s">
        <v>672</v>
      </c>
      <c r="M165" s="15">
        <v>1.7999999999999999E-2</v>
      </c>
      <c r="N165" s="15">
        <v>100</v>
      </c>
      <c r="O165" s="15">
        <f>IF(I165*M165=0, "", I165*M165*(N165/100))</f>
        <v>1.7999999999999999E-2</v>
      </c>
      <c r="P165" s="25"/>
      <c r="Q165" s="25">
        <f>TRUNC(P165*M165*N165/100)</f>
        <v>0</v>
      </c>
      <c r="R165" s="25"/>
      <c r="S165" s="15" t="s">
        <v>950</v>
      </c>
      <c r="T165" s="15"/>
      <c r="AA165" s="2">
        <f>O165</f>
        <v>1.7999999999999999E-2</v>
      </c>
    </row>
    <row r="166" spans="2:27" ht="21.95" customHeight="1">
      <c r="B166" s="13" t="s">
        <v>927</v>
      </c>
      <c r="C166" s="13" t="s">
        <v>670</v>
      </c>
      <c r="D166" s="12" t="s">
        <v>671</v>
      </c>
      <c r="E166" s="12" t="s">
        <v>672</v>
      </c>
      <c r="F166" s="15" t="s">
        <v>610</v>
      </c>
      <c r="G166" s="15">
        <f>IF(H166*I166/100+0.000005 &lt;1, TRUNC(H166*I166/100+0.000005, 옵션!$E$13), TRUNC(H166*I166/100+0.000005, 옵션!$E$13))</f>
        <v>1.7999999999999999E-2</v>
      </c>
      <c r="H166" s="15">
        <f>옵션!$B$13</f>
        <v>100</v>
      </c>
      <c r="I166" s="15">
        <f>SUM(AA165:AA165)</f>
        <v>1.7999999999999999E-2</v>
      </c>
      <c r="J166" s="15"/>
      <c r="K166" s="12"/>
      <c r="L166" s="15"/>
      <c r="M166" s="15"/>
      <c r="N166" s="15"/>
      <c r="O166" s="15" t="str">
        <f>IF(I166*M166=0, "", I166*M166*(N166/100))</f>
        <v/>
      </c>
      <c r="P166" s="25"/>
      <c r="Q166" s="25">
        <f>TRUNC(P166*M166*N166/100)</f>
        <v>0</v>
      </c>
      <c r="R166" s="25"/>
      <c r="S166" s="15"/>
      <c r="T166" s="15"/>
      <c r="Z166" s="2" t="s">
        <v>932</v>
      </c>
      <c r="AA166" s="2">
        <f>SUM(AA165:AA165)</f>
        <v>1.7999999999999999E-2</v>
      </c>
    </row>
    <row r="167" spans="2:27" ht="21.95" customHeight="1">
      <c r="B167" s="13" t="s">
        <v>982</v>
      </c>
      <c r="D167" s="346" t="s">
        <v>1022</v>
      </c>
      <c r="E167" s="347"/>
      <c r="F167" s="347"/>
      <c r="G167" s="347"/>
      <c r="H167" s="347"/>
      <c r="I167" s="347"/>
      <c r="J167" s="347"/>
      <c r="K167" s="347"/>
      <c r="L167" s="347"/>
      <c r="M167" s="347"/>
      <c r="N167" s="347"/>
      <c r="O167" s="347"/>
      <c r="P167" s="347"/>
      <c r="Q167" s="347"/>
      <c r="R167" s="347"/>
      <c r="S167" s="347"/>
      <c r="T167" s="348"/>
    </row>
    <row r="168" spans="2:27" ht="21.95" customHeight="1">
      <c r="B168" s="13" t="s">
        <v>927</v>
      </c>
      <c r="C168" s="13" t="s">
        <v>261</v>
      </c>
      <c r="D168" s="12" t="s">
        <v>262</v>
      </c>
      <c r="E168" s="12" t="s">
        <v>263</v>
      </c>
      <c r="F168" s="15" t="s">
        <v>187</v>
      </c>
      <c r="G168" s="15">
        <v>1</v>
      </c>
      <c r="H168" s="15">
        <f>IF(I168&lt;&gt;0, G168-I168, "")</f>
        <v>0</v>
      </c>
      <c r="I168" s="15">
        <v>1</v>
      </c>
      <c r="J168" s="15"/>
      <c r="K168" s="12" t="s">
        <v>905</v>
      </c>
      <c r="L168" s="15" t="s">
        <v>672</v>
      </c>
      <c r="M168" s="15">
        <v>3.5999999999999997E-2</v>
      </c>
      <c r="N168" s="15">
        <v>150</v>
      </c>
      <c r="O168" s="15">
        <f>IF(I168*M168=0, "", I168*M168*(N168/100))</f>
        <v>5.3999999999999992E-2</v>
      </c>
      <c r="P168" s="25"/>
      <c r="Q168" s="25">
        <f>TRUNC(P168*M168*N168/100)</f>
        <v>0</v>
      </c>
      <c r="R168" s="25"/>
      <c r="S168" s="15" t="s">
        <v>950</v>
      </c>
      <c r="T168" s="15"/>
      <c r="AA168" s="2">
        <f>O168</f>
        <v>5.3999999999999992E-2</v>
      </c>
    </row>
    <row r="169" spans="2:27" ht="21.95" customHeight="1">
      <c r="B169" s="13" t="s">
        <v>927</v>
      </c>
      <c r="C169" s="13" t="s">
        <v>670</v>
      </c>
      <c r="D169" s="12" t="s">
        <v>671</v>
      </c>
      <c r="E169" s="12" t="s">
        <v>672</v>
      </c>
      <c r="F169" s="15" t="s">
        <v>610</v>
      </c>
      <c r="G169" s="15">
        <f>IF(H169*I169/100+0.000005 &lt;1, TRUNC(H169*I169/100+0.000005, 옵션!$E$13), TRUNC(H169*I169/100+0.000005, 옵션!$E$13))</f>
        <v>5.3999999999999999E-2</v>
      </c>
      <c r="H169" s="15">
        <f>옵션!$B$13</f>
        <v>100</v>
      </c>
      <c r="I169" s="15">
        <f>SUM(AA168:AA168)</f>
        <v>5.3999999999999992E-2</v>
      </c>
      <c r="J169" s="15"/>
      <c r="K169" s="12"/>
      <c r="L169" s="15"/>
      <c r="M169" s="15"/>
      <c r="N169" s="15"/>
      <c r="O169" s="15" t="str">
        <f>IF(I169*M169=0, "", I169*M169*(N169/100))</f>
        <v/>
      </c>
      <c r="P169" s="25"/>
      <c r="Q169" s="25">
        <f>TRUNC(P169*M169*N169/100)</f>
        <v>0</v>
      </c>
      <c r="R169" s="25"/>
      <c r="S169" s="15"/>
      <c r="T169" s="15"/>
      <c r="Z169" s="2" t="s">
        <v>932</v>
      </c>
      <c r="AA169" s="2">
        <f>SUM(AA168:AA168)</f>
        <v>5.3999999999999992E-2</v>
      </c>
    </row>
    <row r="170" spans="2:27" ht="21.95" customHeight="1">
      <c r="B170" s="13" t="s">
        <v>982</v>
      </c>
      <c r="D170" s="346" t="s">
        <v>1023</v>
      </c>
      <c r="E170" s="347"/>
      <c r="F170" s="347"/>
      <c r="G170" s="347"/>
      <c r="H170" s="347"/>
      <c r="I170" s="347"/>
      <c r="J170" s="347"/>
      <c r="K170" s="347"/>
      <c r="L170" s="347"/>
      <c r="M170" s="347"/>
      <c r="N170" s="347"/>
      <c r="O170" s="347"/>
      <c r="P170" s="347"/>
      <c r="Q170" s="347"/>
      <c r="R170" s="347"/>
      <c r="S170" s="347"/>
      <c r="T170" s="348"/>
    </row>
    <row r="171" spans="2:27" ht="21.95" customHeight="1">
      <c r="B171" s="13" t="s">
        <v>927</v>
      </c>
      <c r="C171" s="13" t="s">
        <v>261</v>
      </c>
      <c r="D171" s="12" t="s">
        <v>262</v>
      </c>
      <c r="E171" s="12" t="s">
        <v>263</v>
      </c>
      <c r="F171" s="15" t="s">
        <v>187</v>
      </c>
      <c r="G171" s="15">
        <v>1</v>
      </c>
      <c r="H171" s="15">
        <f>IF(I171&lt;&gt;0, G171-I171, "")</f>
        <v>0</v>
      </c>
      <c r="I171" s="15">
        <v>1</v>
      </c>
      <c r="J171" s="15"/>
      <c r="K171" s="12" t="s">
        <v>905</v>
      </c>
      <c r="L171" s="15" t="s">
        <v>672</v>
      </c>
      <c r="M171" s="15">
        <v>3.5999999999999997E-2</v>
      </c>
      <c r="N171" s="15">
        <v>150</v>
      </c>
      <c r="O171" s="15">
        <f>IF(I171*M171=0, "", I171*M171*(N171/100))</f>
        <v>5.3999999999999992E-2</v>
      </c>
      <c r="P171" s="25"/>
      <c r="Q171" s="25">
        <f>TRUNC(P171*M171*N171/100)</f>
        <v>0</v>
      </c>
      <c r="R171" s="25"/>
      <c r="S171" s="15" t="s">
        <v>950</v>
      </c>
      <c r="T171" s="15"/>
      <c r="AA171" s="2">
        <f>O171</f>
        <v>5.3999999999999992E-2</v>
      </c>
    </row>
    <row r="172" spans="2:27" ht="21.95" customHeight="1">
      <c r="B172" s="13" t="s">
        <v>927</v>
      </c>
      <c r="C172" s="13" t="s">
        <v>670</v>
      </c>
      <c r="D172" s="12" t="s">
        <v>671</v>
      </c>
      <c r="E172" s="12" t="s">
        <v>672</v>
      </c>
      <c r="F172" s="15" t="s">
        <v>610</v>
      </c>
      <c r="G172" s="15">
        <f>IF(H172*I172/100+0.000005 &lt;1, TRUNC(H172*I172/100+0.000005, 옵션!$E$13), TRUNC(H172*I172/100+0.000005, 옵션!$E$13))</f>
        <v>5.3999999999999999E-2</v>
      </c>
      <c r="H172" s="15">
        <f>옵션!$B$13</f>
        <v>100</v>
      </c>
      <c r="I172" s="15">
        <f>SUM(AA171:AA171)</f>
        <v>5.3999999999999992E-2</v>
      </c>
      <c r="J172" s="15"/>
      <c r="K172" s="12"/>
      <c r="L172" s="15"/>
      <c r="M172" s="15"/>
      <c r="N172" s="15"/>
      <c r="O172" s="15" t="str">
        <f>IF(I172*M172=0, "", I172*M172*(N172/100))</f>
        <v/>
      </c>
      <c r="P172" s="25"/>
      <c r="Q172" s="25">
        <f>TRUNC(P172*M172*N172/100)</f>
        <v>0</v>
      </c>
      <c r="R172" s="25"/>
      <c r="S172" s="15"/>
      <c r="T172" s="15"/>
      <c r="Z172" s="2" t="s">
        <v>932</v>
      </c>
      <c r="AA172" s="2">
        <f>SUM(AA171:AA171)</f>
        <v>5.3999999999999992E-2</v>
      </c>
    </row>
    <row r="173" spans="2:27" ht="21.95" customHeight="1">
      <c r="B173" s="13" t="s">
        <v>982</v>
      </c>
      <c r="D173" s="346" t="s">
        <v>1024</v>
      </c>
      <c r="E173" s="347"/>
      <c r="F173" s="347"/>
      <c r="G173" s="347"/>
      <c r="H173" s="347"/>
      <c r="I173" s="347"/>
      <c r="J173" s="347"/>
      <c r="K173" s="347"/>
      <c r="L173" s="347"/>
      <c r="M173" s="347"/>
      <c r="N173" s="347"/>
      <c r="O173" s="347"/>
      <c r="P173" s="347"/>
      <c r="Q173" s="347"/>
      <c r="R173" s="347"/>
      <c r="S173" s="347"/>
      <c r="T173" s="348"/>
    </row>
    <row r="174" spans="2:27" ht="21.95" customHeight="1">
      <c r="B174" s="13" t="s">
        <v>927</v>
      </c>
      <c r="C174" s="13" t="s">
        <v>261</v>
      </c>
      <c r="D174" s="12" t="s">
        <v>262</v>
      </c>
      <c r="E174" s="12" t="s">
        <v>263</v>
      </c>
      <c r="F174" s="15" t="s">
        <v>187</v>
      </c>
      <c r="G174" s="15">
        <v>1</v>
      </c>
      <c r="H174" s="15">
        <f>IF(I174&lt;&gt;0, G174-I174, "")</f>
        <v>0</v>
      </c>
      <c r="I174" s="15">
        <v>1</v>
      </c>
      <c r="J174" s="15"/>
      <c r="K174" s="12" t="s">
        <v>905</v>
      </c>
      <c r="L174" s="15" t="s">
        <v>672</v>
      </c>
      <c r="M174" s="15">
        <v>3.5999999999999997E-2</v>
      </c>
      <c r="N174" s="15">
        <v>150</v>
      </c>
      <c r="O174" s="15">
        <f>IF(I174*M174=0, "", I174*M174*(N174/100))</f>
        <v>5.3999999999999992E-2</v>
      </c>
      <c r="P174" s="25"/>
      <c r="Q174" s="25">
        <f>TRUNC(P174*M174*N174/100)</f>
        <v>0</v>
      </c>
      <c r="R174" s="25"/>
      <c r="S174" s="15" t="s">
        <v>950</v>
      </c>
      <c r="T174" s="15"/>
      <c r="AA174" s="2">
        <f>O174</f>
        <v>5.3999999999999992E-2</v>
      </c>
    </row>
    <row r="175" spans="2:27" ht="21.95" customHeight="1">
      <c r="B175" s="13" t="s">
        <v>927</v>
      </c>
      <c r="C175" s="13" t="s">
        <v>670</v>
      </c>
      <c r="D175" s="12" t="s">
        <v>671</v>
      </c>
      <c r="E175" s="12" t="s">
        <v>672</v>
      </c>
      <c r="F175" s="15" t="s">
        <v>610</v>
      </c>
      <c r="G175" s="15">
        <f>IF(H175*I175/100+0.000005 &lt;1, TRUNC(H175*I175/100+0.000005, 옵션!$E$13), TRUNC(H175*I175/100+0.000005, 옵션!$E$13))</f>
        <v>5.3999999999999999E-2</v>
      </c>
      <c r="H175" s="15">
        <f>옵션!$B$13</f>
        <v>100</v>
      </c>
      <c r="I175" s="15">
        <f>SUM(AA174:AA174)</f>
        <v>5.3999999999999992E-2</v>
      </c>
      <c r="J175" s="15"/>
      <c r="K175" s="12"/>
      <c r="L175" s="15"/>
      <c r="M175" s="15"/>
      <c r="N175" s="15"/>
      <c r="O175" s="15" t="str">
        <f>IF(I175*M175=0, "", I175*M175*(N175/100))</f>
        <v/>
      </c>
      <c r="P175" s="25"/>
      <c r="Q175" s="25">
        <f>TRUNC(P175*M175*N175/100)</f>
        <v>0</v>
      </c>
      <c r="R175" s="25"/>
      <c r="S175" s="15"/>
      <c r="T175" s="15"/>
      <c r="Z175" s="2" t="s">
        <v>932</v>
      </c>
      <c r="AA175" s="2">
        <f>SUM(AA174:AA174)</f>
        <v>5.3999999999999992E-2</v>
      </c>
    </row>
    <row r="176" spans="2:27" ht="21.95" customHeight="1">
      <c r="B176" s="13" t="s">
        <v>982</v>
      </c>
      <c r="D176" s="346" t="s">
        <v>1025</v>
      </c>
      <c r="E176" s="347"/>
      <c r="F176" s="347"/>
      <c r="G176" s="347"/>
      <c r="H176" s="347"/>
      <c r="I176" s="347"/>
      <c r="J176" s="347"/>
      <c r="K176" s="347"/>
      <c r="L176" s="347"/>
      <c r="M176" s="347"/>
      <c r="N176" s="347"/>
      <c r="O176" s="347"/>
      <c r="P176" s="347"/>
      <c r="Q176" s="347"/>
      <c r="R176" s="347"/>
      <c r="S176" s="347"/>
      <c r="T176" s="348"/>
    </row>
    <row r="177" spans="2:27" ht="21.95" customHeight="1">
      <c r="B177" s="13" t="s">
        <v>927</v>
      </c>
      <c r="C177" s="13" t="s">
        <v>261</v>
      </c>
      <c r="D177" s="12" t="s">
        <v>262</v>
      </c>
      <c r="E177" s="12" t="s">
        <v>263</v>
      </c>
      <c r="F177" s="15" t="s">
        <v>187</v>
      </c>
      <c r="G177" s="15">
        <v>1</v>
      </c>
      <c r="H177" s="15">
        <f>IF(I177&lt;&gt;0, G177-I177, "")</f>
        <v>0</v>
      </c>
      <c r="I177" s="15">
        <v>1</v>
      </c>
      <c r="J177" s="15"/>
      <c r="K177" s="12" t="s">
        <v>905</v>
      </c>
      <c r="L177" s="15" t="s">
        <v>672</v>
      </c>
      <c r="M177" s="15">
        <v>3.5999999999999997E-2</v>
      </c>
      <c r="N177" s="15">
        <v>150</v>
      </c>
      <c r="O177" s="15">
        <f>IF(I177*M177=0, "", I177*M177*(N177/100))</f>
        <v>5.3999999999999992E-2</v>
      </c>
      <c r="P177" s="25"/>
      <c r="Q177" s="25">
        <f>TRUNC(P177*M177*N177/100)</f>
        <v>0</v>
      </c>
      <c r="R177" s="25"/>
      <c r="S177" s="15" t="s">
        <v>950</v>
      </c>
      <c r="T177" s="15"/>
      <c r="AA177" s="2">
        <f>O177</f>
        <v>5.3999999999999992E-2</v>
      </c>
    </row>
    <row r="178" spans="2:27" ht="21.95" customHeight="1">
      <c r="B178" s="13" t="s">
        <v>927</v>
      </c>
      <c r="C178" s="13" t="s">
        <v>670</v>
      </c>
      <c r="D178" s="12" t="s">
        <v>671</v>
      </c>
      <c r="E178" s="12" t="s">
        <v>672</v>
      </c>
      <c r="F178" s="15" t="s">
        <v>610</v>
      </c>
      <c r="G178" s="15">
        <f>IF(H178*I178/100+0.000005 &lt;1, TRUNC(H178*I178/100+0.000005, 옵션!$E$13), TRUNC(H178*I178/100+0.000005, 옵션!$E$13))</f>
        <v>5.3999999999999999E-2</v>
      </c>
      <c r="H178" s="15">
        <f>옵션!$B$13</f>
        <v>100</v>
      </c>
      <c r="I178" s="15">
        <f>SUM(AA177:AA177)</f>
        <v>5.3999999999999992E-2</v>
      </c>
      <c r="J178" s="15"/>
      <c r="K178" s="12"/>
      <c r="L178" s="15"/>
      <c r="M178" s="15"/>
      <c r="N178" s="15"/>
      <c r="O178" s="15" t="str">
        <f>IF(I178*M178=0, "", I178*M178*(N178/100))</f>
        <v/>
      </c>
      <c r="P178" s="25"/>
      <c r="Q178" s="25">
        <f>TRUNC(P178*M178*N178/100)</f>
        <v>0</v>
      </c>
      <c r="R178" s="25"/>
      <c r="S178" s="15"/>
      <c r="T178" s="15"/>
      <c r="Z178" s="2" t="s">
        <v>932</v>
      </c>
      <c r="AA178" s="2">
        <f>SUM(AA177:AA177)</f>
        <v>5.3999999999999992E-2</v>
      </c>
    </row>
    <row r="179" spans="2:27" ht="21.95" customHeight="1">
      <c r="B179" s="13" t="s">
        <v>982</v>
      </c>
      <c r="D179" s="346" t="s">
        <v>1026</v>
      </c>
      <c r="E179" s="347"/>
      <c r="F179" s="347"/>
      <c r="G179" s="347"/>
      <c r="H179" s="347"/>
      <c r="I179" s="347"/>
      <c r="J179" s="347"/>
      <c r="K179" s="347"/>
      <c r="L179" s="347"/>
      <c r="M179" s="347"/>
      <c r="N179" s="347"/>
      <c r="O179" s="347"/>
      <c r="P179" s="347"/>
      <c r="Q179" s="347"/>
      <c r="R179" s="347"/>
      <c r="S179" s="347"/>
      <c r="T179" s="348"/>
    </row>
    <row r="180" spans="2:27" ht="21.95" customHeight="1">
      <c r="B180" s="13" t="s">
        <v>927</v>
      </c>
      <c r="C180" s="13" t="s">
        <v>261</v>
      </c>
      <c r="D180" s="12" t="s">
        <v>262</v>
      </c>
      <c r="E180" s="12" t="s">
        <v>263</v>
      </c>
      <c r="F180" s="15" t="s">
        <v>187</v>
      </c>
      <c r="G180" s="15">
        <v>1</v>
      </c>
      <c r="H180" s="15">
        <f>IF(I180&lt;&gt;0, G180-I180, "")</f>
        <v>0</v>
      </c>
      <c r="I180" s="15">
        <v>1</v>
      </c>
      <c r="J180" s="15"/>
      <c r="K180" s="12" t="s">
        <v>905</v>
      </c>
      <c r="L180" s="15" t="s">
        <v>672</v>
      </c>
      <c r="M180" s="15">
        <v>3.5999999999999997E-2</v>
      </c>
      <c r="N180" s="15">
        <v>150</v>
      </c>
      <c r="O180" s="15">
        <f>IF(I180*M180=0, "", I180*M180*(N180/100))</f>
        <v>5.3999999999999992E-2</v>
      </c>
      <c r="P180" s="25"/>
      <c r="Q180" s="25">
        <f>TRUNC(P180*M180*N180/100)</f>
        <v>0</v>
      </c>
      <c r="R180" s="25"/>
      <c r="S180" s="15" t="s">
        <v>950</v>
      </c>
      <c r="T180" s="15"/>
      <c r="AA180" s="2">
        <f>O180</f>
        <v>5.3999999999999992E-2</v>
      </c>
    </row>
    <row r="181" spans="2:27" ht="21.95" customHeight="1">
      <c r="B181" s="13" t="s">
        <v>927</v>
      </c>
      <c r="C181" s="13" t="s">
        <v>670</v>
      </c>
      <c r="D181" s="12" t="s">
        <v>671</v>
      </c>
      <c r="E181" s="12" t="s">
        <v>672</v>
      </c>
      <c r="F181" s="15" t="s">
        <v>610</v>
      </c>
      <c r="G181" s="15">
        <f>IF(H181*I181/100+0.000005 &lt;1, TRUNC(H181*I181/100+0.000005, 옵션!$E$13), TRUNC(H181*I181/100+0.000005, 옵션!$E$13))</f>
        <v>5.3999999999999999E-2</v>
      </c>
      <c r="H181" s="15">
        <f>옵션!$B$13</f>
        <v>100</v>
      </c>
      <c r="I181" s="15">
        <f>SUM(AA180:AA180)</f>
        <v>5.3999999999999992E-2</v>
      </c>
      <c r="J181" s="15"/>
      <c r="K181" s="12"/>
      <c r="L181" s="15"/>
      <c r="M181" s="15"/>
      <c r="N181" s="15"/>
      <c r="O181" s="15" t="str">
        <f>IF(I181*M181=0, "", I181*M181*(N181/100))</f>
        <v/>
      </c>
      <c r="P181" s="25"/>
      <c r="Q181" s="25">
        <f>TRUNC(P181*M181*N181/100)</f>
        <v>0</v>
      </c>
      <c r="R181" s="25"/>
      <c r="S181" s="15"/>
      <c r="T181" s="15"/>
      <c r="Z181" s="2" t="s">
        <v>932</v>
      </c>
      <c r="AA181" s="2">
        <f>SUM(AA180:AA180)</f>
        <v>5.3999999999999992E-2</v>
      </c>
    </row>
    <row r="182" spans="2:27" ht="21.95" customHeight="1">
      <c r="B182" s="13" t="s">
        <v>982</v>
      </c>
      <c r="D182" s="346" t="s">
        <v>1027</v>
      </c>
      <c r="E182" s="347"/>
      <c r="F182" s="347"/>
      <c r="G182" s="347"/>
      <c r="H182" s="347"/>
      <c r="I182" s="347"/>
      <c r="J182" s="347"/>
      <c r="K182" s="347"/>
      <c r="L182" s="347"/>
      <c r="M182" s="347"/>
      <c r="N182" s="347"/>
      <c r="O182" s="347"/>
      <c r="P182" s="347"/>
      <c r="Q182" s="347"/>
      <c r="R182" s="347"/>
      <c r="S182" s="347"/>
      <c r="T182" s="348"/>
    </row>
    <row r="183" spans="2:27" ht="21.95" customHeight="1">
      <c r="B183" s="13" t="s">
        <v>927</v>
      </c>
      <c r="C183" s="13" t="s">
        <v>261</v>
      </c>
      <c r="D183" s="12" t="s">
        <v>262</v>
      </c>
      <c r="E183" s="12" t="s">
        <v>263</v>
      </c>
      <c r="F183" s="15" t="s">
        <v>187</v>
      </c>
      <c r="G183" s="15">
        <v>1</v>
      </c>
      <c r="H183" s="15">
        <f>IF(I183&lt;&gt;0, G183-I183, "")</f>
        <v>0</v>
      </c>
      <c r="I183" s="15">
        <v>1</v>
      </c>
      <c r="J183" s="15"/>
      <c r="K183" s="12" t="s">
        <v>905</v>
      </c>
      <c r="L183" s="15" t="s">
        <v>672</v>
      </c>
      <c r="M183" s="15">
        <v>3.5999999999999997E-2</v>
      </c>
      <c r="N183" s="15">
        <v>150</v>
      </c>
      <c r="O183" s="15">
        <f>IF(I183*M183=0, "", I183*M183*(N183/100))</f>
        <v>5.3999999999999992E-2</v>
      </c>
      <c r="P183" s="25"/>
      <c r="Q183" s="25">
        <f>TRUNC(P183*M183*N183/100)</f>
        <v>0</v>
      </c>
      <c r="R183" s="25"/>
      <c r="S183" s="15" t="s">
        <v>950</v>
      </c>
      <c r="T183" s="15"/>
      <c r="AA183" s="2">
        <f>O183</f>
        <v>5.3999999999999992E-2</v>
      </c>
    </row>
    <row r="184" spans="2:27" ht="21.95" customHeight="1">
      <c r="B184" s="13" t="s">
        <v>927</v>
      </c>
      <c r="C184" s="13" t="s">
        <v>670</v>
      </c>
      <c r="D184" s="12" t="s">
        <v>671</v>
      </c>
      <c r="E184" s="12" t="s">
        <v>672</v>
      </c>
      <c r="F184" s="15" t="s">
        <v>610</v>
      </c>
      <c r="G184" s="15">
        <f>IF(H184*I184/100+0.000005 &lt;1, TRUNC(H184*I184/100+0.000005, 옵션!$E$13), TRUNC(H184*I184/100+0.000005, 옵션!$E$13))</f>
        <v>5.3999999999999999E-2</v>
      </c>
      <c r="H184" s="15">
        <f>옵션!$B$13</f>
        <v>100</v>
      </c>
      <c r="I184" s="15">
        <f>SUM(AA183:AA183)</f>
        <v>5.3999999999999992E-2</v>
      </c>
      <c r="J184" s="15"/>
      <c r="K184" s="12"/>
      <c r="L184" s="15"/>
      <c r="M184" s="15"/>
      <c r="N184" s="15"/>
      <c r="O184" s="15" t="str">
        <f>IF(I184*M184=0, "", I184*M184*(N184/100))</f>
        <v/>
      </c>
      <c r="P184" s="25"/>
      <c r="Q184" s="25">
        <f>TRUNC(P184*M184*N184/100)</f>
        <v>0</v>
      </c>
      <c r="R184" s="25"/>
      <c r="S184" s="15"/>
      <c r="T184" s="15"/>
      <c r="Z184" s="2" t="s">
        <v>932</v>
      </c>
      <c r="AA184" s="2">
        <f>SUM(AA183:AA183)</f>
        <v>5.3999999999999992E-2</v>
      </c>
    </row>
    <row r="185" spans="2:27" ht="21.95" customHeight="1">
      <c r="B185" s="13" t="s">
        <v>982</v>
      </c>
      <c r="D185" s="346" t="s">
        <v>1028</v>
      </c>
      <c r="E185" s="347"/>
      <c r="F185" s="347"/>
      <c r="G185" s="347"/>
      <c r="H185" s="347"/>
      <c r="I185" s="347"/>
      <c r="J185" s="347"/>
      <c r="K185" s="347"/>
      <c r="L185" s="347"/>
      <c r="M185" s="347"/>
      <c r="N185" s="347"/>
      <c r="O185" s="347"/>
      <c r="P185" s="347"/>
      <c r="Q185" s="347"/>
      <c r="R185" s="347"/>
      <c r="S185" s="347"/>
      <c r="T185" s="348"/>
    </row>
    <row r="186" spans="2:27" ht="21.95" customHeight="1">
      <c r="B186" s="13" t="s">
        <v>927</v>
      </c>
      <c r="C186" s="13" t="s">
        <v>210</v>
      </c>
      <c r="D186" s="12" t="s">
        <v>211</v>
      </c>
      <c r="E186" s="12" t="s">
        <v>212</v>
      </c>
      <c r="F186" s="15" t="s">
        <v>187</v>
      </c>
      <c r="G186" s="15">
        <v>1</v>
      </c>
      <c r="H186" s="15">
        <f>IF(I186&lt;&gt;0, G186-I186, "")</f>
        <v>0</v>
      </c>
      <c r="I186" s="15">
        <v>1</v>
      </c>
      <c r="J186" s="15"/>
      <c r="K186" s="12" t="s">
        <v>905</v>
      </c>
      <c r="L186" s="15" t="s">
        <v>672</v>
      </c>
      <c r="M186" s="15">
        <v>0.12</v>
      </c>
      <c r="N186" s="15">
        <v>100</v>
      </c>
      <c r="O186" s="15">
        <f>IF(I186*M186=0, "", I186*M186*(N186/100))</f>
        <v>0.12</v>
      </c>
      <c r="P186" s="25"/>
      <c r="Q186" s="25">
        <f>TRUNC(P186*M186*N186/100)</f>
        <v>0</v>
      </c>
      <c r="R186" s="25"/>
      <c r="S186" s="15" t="s">
        <v>951</v>
      </c>
      <c r="T186" s="15"/>
      <c r="AA186" s="2">
        <f>O186</f>
        <v>0.12</v>
      </c>
    </row>
    <row r="187" spans="2:27" ht="21.95" customHeight="1">
      <c r="B187" s="13" t="s">
        <v>927</v>
      </c>
      <c r="C187" s="13" t="s">
        <v>670</v>
      </c>
      <c r="D187" s="12" t="s">
        <v>671</v>
      </c>
      <c r="E187" s="12" t="s">
        <v>672</v>
      </c>
      <c r="F187" s="15" t="s">
        <v>610</v>
      </c>
      <c r="G187" s="15">
        <f>IF(H187*I187/100+0.000005 &lt;1, TRUNC(H187*I187/100+0.000005, 옵션!$E$13), TRUNC(H187*I187/100+0.000005, 옵션!$E$13))</f>
        <v>0.12</v>
      </c>
      <c r="H187" s="15">
        <f>옵션!$B$13</f>
        <v>100</v>
      </c>
      <c r="I187" s="15">
        <f>SUM(AA186:AA186)</f>
        <v>0.12</v>
      </c>
      <c r="J187" s="15"/>
      <c r="K187" s="12"/>
      <c r="L187" s="15"/>
      <c r="M187" s="15"/>
      <c r="N187" s="15"/>
      <c r="O187" s="15" t="str">
        <f>IF(I187*M187=0, "", I187*M187*(N187/100))</f>
        <v/>
      </c>
      <c r="P187" s="25"/>
      <c r="Q187" s="25">
        <f>TRUNC(P187*M187*N187/100)</f>
        <v>0</v>
      </c>
      <c r="R187" s="25"/>
      <c r="S187" s="15"/>
      <c r="T187" s="15"/>
      <c r="Z187" s="2" t="s">
        <v>932</v>
      </c>
      <c r="AA187" s="2">
        <f>SUM(AA186:AA186)</f>
        <v>0.12</v>
      </c>
    </row>
    <row r="188" spans="2:27" ht="21.95" customHeight="1">
      <c r="B188" s="13" t="s">
        <v>982</v>
      </c>
      <c r="D188" s="346" t="s">
        <v>1029</v>
      </c>
      <c r="E188" s="347"/>
      <c r="F188" s="347"/>
      <c r="G188" s="347"/>
      <c r="H188" s="347"/>
      <c r="I188" s="347"/>
      <c r="J188" s="347"/>
      <c r="K188" s="347"/>
      <c r="L188" s="347"/>
      <c r="M188" s="347"/>
      <c r="N188" s="347"/>
      <c r="O188" s="347"/>
      <c r="P188" s="347"/>
      <c r="Q188" s="347"/>
      <c r="R188" s="347"/>
      <c r="S188" s="347"/>
      <c r="T188" s="348"/>
    </row>
    <row r="189" spans="2:27" ht="21.95" customHeight="1">
      <c r="B189" s="13" t="s">
        <v>927</v>
      </c>
      <c r="C189" s="13" t="s">
        <v>216</v>
      </c>
      <c r="D189" s="12" t="s">
        <v>211</v>
      </c>
      <c r="E189" s="12" t="s">
        <v>217</v>
      </c>
      <c r="F189" s="15" t="s">
        <v>187</v>
      </c>
      <c r="G189" s="15">
        <v>1</v>
      </c>
      <c r="H189" s="15">
        <f>IF(I189&lt;&gt;0, G189-I189, "")</f>
        <v>0</v>
      </c>
      <c r="I189" s="15">
        <v>1</v>
      </c>
      <c r="J189" s="15"/>
      <c r="K189" s="12" t="s">
        <v>905</v>
      </c>
      <c r="L189" s="15" t="s">
        <v>672</v>
      </c>
      <c r="M189" s="15">
        <v>0.12</v>
      </c>
      <c r="N189" s="15">
        <v>100</v>
      </c>
      <c r="O189" s="15">
        <f>IF(I189*M189=0, "", I189*M189*(N189/100))</f>
        <v>0.12</v>
      </c>
      <c r="P189" s="25"/>
      <c r="Q189" s="25">
        <f>TRUNC(P189*M189*N189/100)</f>
        <v>0</v>
      </c>
      <c r="R189" s="25"/>
      <c r="S189" s="15" t="s">
        <v>951</v>
      </c>
      <c r="T189" s="15"/>
      <c r="AA189" s="2">
        <f>O189</f>
        <v>0.12</v>
      </c>
    </row>
    <row r="190" spans="2:27" ht="21.95" customHeight="1">
      <c r="B190" s="13" t="s">
        <v>927</v>
      </c>
      <c r="C190" s="13" t="s">
        <v>670</v>
      </c>
      <c r="D190" s="12" t="s">
        <v>671</v>
      </c>
      <c r="E190" s="12" t="s">
        <v>672</v>
      </c>
      <c r="F190" s="15" t="s">
        <v>610</v>
      </c>
      <c r="G190" s="15">
        <f>IF(H190*I190/100+0.000005 &lt;1, TRUNC(H190*I190/100+0.000005, 옵션!$E$13), TRUNC(H190*I190/100+0.000005, 옵션!$E$13))</f>
        <v>0.12</v>
      </c>
      <c r="H190" s="15">
        <f>옵션!$B$13</f>
        <v>100</v>
      </c>
      <c r="I190" s="15">
        <f>SUM(AA189:AA189)</f>
        <v>0.12</v>
      </c>
      <c r="J190" s="15"/>
      <c r="K190" s="12"/>
      <c r="L190" s="15"/>
      <c r="M190" s="15"/>
      <c r="N190" s="15"/>
      <c r="O190" s="15" t="str">
        <f>IF(I190*M190=0, "", I190*M190*(N190/100))</f>
        <v/>
      </c>
      <c r="P190" s="25"/>
      <c r="Q190" s="25">
        <f>TRUNC(P190*M190*N190/100)</f>
        <v>0</v>
      </c>
      <c r="R190" s="25"/>
      <c r="S190" s="15"/>
      <c r="T190" s="15"/>
      <c r="Z190" s="2" t="s">
        <v>932</v>
      </c>
      <c r="AA190" s="2">
        <f>SUM(AA189:AA189)</f>
        <v>0.12</v>
      </c>
    </row>
    <row r="191" spans="2:27" ht="21.95" customHeight="1">
      <c r="B191" s="13" t="s">
        <v>982</v>
      </c>
      <c r="D191" s="346" t="s">
        <v>1030</v>
      </c>
      <c r="E191" s="347"/>
      <c r="F191" s="347"/>
      <c r="G191" s="347"/>
      <c r="H191" s="347"/>
      <c r="I191" s="347"/>
      <c r="J191" s="347"/>
      <c r="K191" s="347"/>
      <c r="L191" s="347"/>
      <c r="M191" s="347"/>
      <c r="N191" s="347"/>
      <c r="O191" s="347"/>
      <c r="P191" s="347"/>
      <c r="Q191" s="347"/>
      <c r="R191" s="347"/>
      <c r="S191" s="347"/>
      <c r="T191" s="348"/>
    </row>
    <row r="192" spans="2:27" ht="21.95" customHeight="1">
      <c r="B192" s="13" t="s">
        <v>927</v>
      </c>
      <c r="C192" s="13" t="s">
        <v>218</v>
      </c>
      <c r="D192" s="12" t="s">
        <v>211</v>
      </c>
      <c r="E192" s="12" t="s">
        <v>219</v>
      </c>
      <c r="F192" s="15" t="s">
        <v>187</v>
      </c>
      <c r="G192" s="15">
        <v>1</v>
      </c>
      <c r="H192" s="15">
        <f>IF(I192&lt;&gt;0, G192-I192, "")</f>
        <v>0</v>
      </c>
      <c r="I192" s="15">
        <v>1</v>
      </c>
      <c r="J192" s="15"/>
      <c r="K192" s="12" t="s">
        <v>905</v>
      </c>
      <c r="L192" s="15" t="s">
        <v>672</v>
      </c>
      <c r="M192" s="15">
        <v>0.2</v>
      </c>
      <c r="N192" s="15">
        <v>100</v>
      </c>
      <c r="O192" s="15">
        <f>IF(I192*M192=0, "", I192*M192*(N192/100))</f>
        <v>0.2</v>
      </c>
      <c r="P192" s="25"/>
      <c r="Q192" s="25">
        <f>TRUNC(P192*M192*N192/100)</f>
        <v>0</v>
      </c>
      <c r="R192" s="25"/>
      <c r="S192" s="15" t="s">
        <v>951</v>
      </c>
      <c r="T192" s="15"/>
      <c r="AA192" s="2">
        <f>O192</f>
        <v>0.2</v>
      </c>
    </row>
    <row r="193" spans="2:27" ht="21.95" customHeight="1">
      <c r="B193" s="13" t="s">
        <v>927</v>
      </c>
      <c r="C193" s="13" t="s">
        <v>670</v>
      </c>
      <c r="D193" s="12" t="s">
        <v>671</v>
      </c>
      <c r="E193" s="12" t="s">
        <v>672</v>
      </c>
      <c r="F193" s="15" t="s">
        <v>610</v>
      </c>
      <c r="G193" s="15">
        <f>IF(H193*I193/100+0.000005 &lt;1, TRUNC(H193*I193/100+0.000005, 옵션!$E$13), TRUNC(H193*I193/100+0.000005, 옵션!$E$13))</f>
        <v>0.2</v>
      </c>
      <c r="H193" s="15">
        <f>옵션!$B$13</f>
        <v>100</v>
      </c>
      <c r="I193" s="15">
        <f>SUM(AA192:AA192)</f>
        <v>0.2</v>
      </c>
      <c r="J193" s="15"/>
      <c r="K193" s="12"/>
      <c r="L193" s="15"/>
      <c r="M193" s="15"/>
      <c r="N193" s="15"/>
      <c r="O193" s="15" t="str">
        <f>IF(I193*M193=0, "", I193*M193*(N193/100))</f>
        <v/>
      </c>
      <c r="P193" s="25"/>
      <c r="Q193" s="25">
        <f>TRUNC(P193*M193*N193/100)</f>
        <v>0</v>
      </c>
      <c r="R193" s="25"/>
      <c r="S193" s="15"/>
      <c r="T193" s="15"/>
      <c r="Z193" s="2" t="s">
        <v>932</v>
      </c>
      <c r="AA193" s="2">
        <f>SUM(AA192:AA192)</f>
        <v>0.2</v>
      </c>
    </row>
    <row r="194" spans="2:27" ht="21.95" customHeight="1">
      <c r="B194" s="13" t="s">
        <v>982</v>
      </c>
      <c r="D194" s="346" t="s">
        <v>1031</v>
      </c>
      <c r="E194" s="347"/>
      <c r="F194" s="347"/>
      <c r="G194" s="347"/>
      <c r="H194" s="347"/>
      <c r="I194" s="347"/>
      <c r="J194" s="347"/>
      <c r="K194" s="347"/>
      <c r="L194" s="347"/>
      <c r="M194" s="347"/>
      <c r="N194" s="347"/>
      <c r="O194" s="347"/>
      <c r="P194" s="347"/>
      <c r="Q194" s="347"/>
      <c r="R194" s="347"/>
      <c r="S194" s="347"/>
      <c r="T194" s="348"/>
    </row>
    <row r="195" spans="2:27" ht="21.95" customHeight="1">
      <c r="B195" s="13" t="s">
        <v>927</v>
      </c>
      <c r="C195" s="13" t="s">
        <v>220</v>
      </c>
      <c r="D195" s="12" t="s">
        <v>221</v>
      </c>
      <c r="E195" s="12" t="s">
        <v>222</v>
      </c>
      <c r="F195" s="15" t="s">
        <v>187</v>
      </c>
      <c r="G195" s="15">
        <v>1</v>
      </c>
      <c r="H195" s="15">
        <f>IF(I195&lt;&gt;0, G195-I195, "")</f>
        <v>0</v>
      </c>
      <c r="I195" s="15">
        <v>1</v>
      </c>
      <c r="J195" s="15"/>
      <c r="K195" s="12" t="s">
        <v>905</v>
      </c>
      <c r="L195" s="15" t="s">
        <v>672</v>
      </c>
      <c r="M195" s="15">
        <v>0.2</v>
      </c>
      <c r="N195" s="15">
        <v>100</v>
      </c>
      <c r="O195" s="15">
        <f>IF(I195*M195=0, "", I195*M195*(N195/100))</f>
        <v>0.2</v>
      </c>
      <c r="P195" s="25"/>
      <c r="Q195" s="25">
        <f>TRUNC(P195*M195*N195/100)</f>
        <v>0</v>
      </c>
      <c r="R195" s="25"/>
      <c r="S195" s="15" t="s">
        <v>951</v>
      </c>
      <c r="T195" s="15"/>
      <c r="AA195" s="2">
        <f>O195</f>
        <v>0.2</v>
      </c>
    </row>
    <row r="196" spans="2:27" ht="21.95" customHeight="1">
      <c r="B196" s="13" t="s">
        <v>927</v>
      </c>
      <c r="C196" s="13" t="s">
        <v>670</v>
      </c>
      <c r="D196" s="12" t="s">
        <v>671</v>
      </c>
      <c r="E196" s="12" t="s">
        <v>672</v>
      </c>
      <c r="F196" s="15" t="s">
        <v>610</v>
      </c>
      <c r="G196" s="15">
        <f>IF(H196*I196/100+0.000005 &lt;1, TRUNC(H196*I196/100+0.000005, 옵션!$E$13), TRUNC(H196*I196/100+0.000005, 옵션!$E$13))</f>
        <v>0.2</v>
      </c>
      <c r="H196" s="15">
        <f>옵션!$B$13</f>
        <v>100</v>
      </c>
      <c r="I196" s="15">
        <f>SUM(AA195:AA195)</f>
        <v>0.2</v>
      </c>
      <c r="J196" s="15"/>
      <c r="K196" s="12"/>
      <c r="L196" s="15"/>
      <c r="M196" s="15"/>
      <c r="N196" s="15"/>
      <c r="O196" s="15" t="str">
        <f>IF(I196*M196=0, "", I196*M196*(N196/100))</f>
        <v/>
      </c>
      <c r="P196" s="25"/>
      <c r="Q196" s="25">
        <f>TRUNC(P196*M196*N196/100)</f>
        <v>0</v>
      </c>
      <c r="R196" s="25"/>
      <c r="S196" s="15"/>
      <c r="T196" s="15"/>
      <c r="Z196" s="2" t="s">
        <v>932</v>
      </c>
      <c r="AA196" s="2">
        <f>SUM(AA195:AA195)</f>
        <v>0.2</v>
      </c>
    </row>
    <row r="197" spans="2:27" ht="21.95" customHeight="1">
      <c r="B197" s="13" t="s">
        <v>982</v>
      </c>
      <c r="D197" s="346" t="s">
        <v>1032</v>
      </c>
      <c r="E197" s="347"/>
      <c r="F197" s="347"/>
      <c r="G197" s="347"/>
      <c r="H197" s="347"/>
      <c r="I197" s="347"/>
      <c r="J197" s="347"/>
      <c r="K197" s="347"/>
      <c r="L197" s="347"/>
      <c r="M197" s="347"/>
      <c r="N197" s="347"/>
      <c r="O197" s="347"/>
      <c r="P197" s="347"/>
      <c r="Q197" s="347"/>
      <c r="R197" s="347"/>
      <c r="S197" s="347"/>
      <c r="T197" s="348"/>
    </row>
    <row r="198" spans="2:27" ht="21.95" customHeight="1">
      <c r="B198" s="13" t="s">
        <v>927</v>
      </c>
      <c r="C198" s="13" t="s">
        <v>223</v>
      </c>
      <c r="D198" s="12" t="s">
        <v>221</v>
      </c>
      <c r="E198" s="12" t="s">
        <v>224</v>
      </c>
      <c r="F198" s="15" t="s">
        <v>187</v>
      </c>
      <c r="G198" s="15">
        <v>1</v>
      </c>
      <c r="H198" s="15">
        <f>IF(I198&lt;&gt;0, G198-I198, "")</f>
        <v>0</v>
      </c>
      <c r="I198" s="15">
        <v>1</v>
      </c>
      <c r="J198" s="15"/>
      <c r="K198" s="12" t="s">
        <v>905</v>
      </c>
      <c r="L198" s="15" t="s">
        <v>672</v>
      </c>
      <c r="M198" s="15">
        <v>0.2</v>
      </c>
      <c r="N198" s="15">
        <v>100</v>
      </c>
      <c r="O198" s="15">
        <f>IF(I198*M198=0, "", I198*M198*(N198/100))</f>
        <v>0.2</v>
      </c>
      <c r="P198" s="25"/>
      <c r="Q198" s="25">
        <f>TRUNC(P198*M198*N198/100)</f>
        <v>0</v>
      </c>
      <c r="R198" s="25"/>
      <c r="S198" s="15" t="s">
        <v>951</v>
      </c>
      <c r="T198" s="15"/>
      <c r="AA198" s="2">
        <f>O198</f>
        <v>0.2</v>
      </c>
    </row>
    <row r="199" spans="2:27" ht="21.95" customHeight="1">
      <c r="B199" s="13" t="s">
        <v>927</v>
      </c>
      <c r="C199" s="13" t="s">
        <v>670</v>
      </c>
      <c r="D199" s="12" t="s">
        <v>671</v>
      </c>
      <c r="E199" s="12" t="s">
        <v>672</v>
      </c>
      <c r="F199" s="15" t="s">
        <v>610</v>
      </c>
      <c r="G199" s="15">
        <f>IF(H199*I199/100+0.000005 &lt;1, TRUNC(H199*I199/100+0.000005, 옵션!$E$13), TRUNC(H199*I199/100+0.000005, 옵션!$E$13))</f>
        <v>0.2</v>
      </c>
      <c r="H199" s="15">
        <f>옵션!$B$13</f>
        <v>100</v>
      </c>
      <c r="I199" s="15">
        <f>SUM(AA198:AA198)</f>
        <v>0.2</v>
      </c>
      <c r="J199" s="15"/>
      <c r="K199" s="12"/>
      <c r="L199" s="15"/>
      <c r="M199" s="15"/>
      <c r="N199" s="15"/>
      <c r="O199" s="15" t="str">
        <f>IF(I199*M199=0, "", I199*M199*(N199/100))</f>
        <v/>
      </c>
      <c r="P199" s="25"/>
      <c r="Q199" s="25">
        <f>TRUNC(P199*M199*N199/100)</f>
        <v>0</v>
      </c>
      <c r="R199" s="25"/>
      <c r="S199" s="15"/>
      <c r="T199" s="15"/>
      <c r="Z199" s="2" t="s">
        <v>932</v>
      </c>
      <c r="AA199" s="2">
        <f>SUM(AA198:AA198)</f>
        <v>0.2</v>
      </c>
    </row>
    <row r="200" spans="2:27" ht="21.95" customHeight="1">
      <c r="B200" s="13" t="s">
        <v>982</v>
      </c>
      <c r="D200" s="346" t="s">
        <v>1033</v>
      </c>
      <c r="E200" s="347"/>
      <c r="F200" s="347"/>
      <c r="G200" s="347"/>
      <c r="H200" s="347"/>
      <c r="I200" s="347"/>
      <c r="J200" s="347"/>
      <c r="K200" s="347"/>
      <c r="L200" s="347"/>
      <c r="M200" s="347"/>
      <c r="N200" s="347"/>
      <c r="O200" s="347"/>
      <c r="P200" s="347"/>
      <c r="Q200" s="347"/>
      <c r="R200" s="347"/>
      <c r="S200" s="347"/>
      <c r="T200" s="348"/>
    </row>
    <row r="201" spans="2:27" ht="21.95" customHeight="1">
      <c r="B201" s="13" t="s">
        <v>927</v>
      </c>
      <c r="C201" s="13" t="s">
        <v>234</v>
      </c>
      <c r="D201" s="12" t="s">
        <v>235</v>
      </c>
      <c r="E201" s="12" t="s">
        <v>236</v>
      </c>
      <c r="F201" s="15" t="s">
        <v>187</v>
      </c>
      <c r="G201" s="15">
        <v>1</v>
      </c>
      <c r="H201" s="15">
        <f>IF(I201&lt;&gt;0, G201-I201, "")</f>
        <v>0</v>
      </c>
      <c r="I201" s="15">
        <v>1</v>
      </c>
      <c r="J201" s="15"/>
      <c r="K201" s="12" t="s">
        <v>905</v>
      </c>
      <c r="L201" s="15" t="s">
        <v>672</v>
      </c>
      <c r="M201" s="15">
        <v>0.72599999999999998</v>
      </c>
      <c r="N201" s="15">
        <v>100</v>
      </c>
      <c r="O201" s="15">
        <f>IF(I201*M201=0, "", I201*M201*(N201/100))</f>
        <v>0.72599999999999998</v>
      </c>
      <c r="P201" s="25"/>
      <c r="Q201" s="25">
        <f>TRUNC(P201*M201*N201/100)</f>
        <v>0</v>
      </c>
      <c r="R201" s="25"/>
      <c r="S201" s="15" t="s">
        <v>952</v>
      </c>
      <c r="T201" s="15"/>
      <c r="AA201" s="2">
        <f>O201</f>
        <v>0.72599999999999998</v>
      </c>
    </row>
    <row r="202" spans="2:27" ht="21.95" customHeight="1">
      <c r="B202" s="13" t="s">
        <v>927</v>
      </c>
      <c r="C202" s="13" t="s">
        <v>670</v>
      </c>
      <c r="D202" s="12" t="s">
        <v>671</v>
      </c>
      <c r="E202" s="12" t="s">
        <v>672</v>
      </c>
      <c r="F202" s="15" t="s">
        <v>610</v>
      </c>
      <c r="G202" s="15">
        <f>IF(H202*I202/100+0.000005 &lt;1, TRUNC(H202*I202/100+0.000005, 옵션!$E$13), TRUNC(H202*I202/100+0.000005, 옵션!$E$13))</f>
        <v>0.72599999999999998</v>
      </c>
      <c r="H202" s="15">
        <f>옵션!$B$13</f>
        <v>100</v>
      </c>
      <c r="I202" s="15">
        <f>SUM(AA201:AA201)</f>
        <v>0.72599999999999998</v>
      </c>
      <c r="J202" s="15"/>
      <c r="K202" s="12"/>
      <c r="L202" s="15"/>
      <c r="M202" s="15"/>
      <c r="N202" s="15"/>
      <c r="O202" s="15" t="str">
        <f>IF(I202*M202=0, "", I202*M202*(N202/100))</f>
        <v/>
      </c>
      <c r="P202" s="25"/>
      <c r="Q202" s="25">
        <f>TRUNC(P202*M202*N202/100)</f>
        <v>0</v>
      </c>
      <c r="R202" s="25"/>
      <c r="S202" s="15"/>
      <c r="T202" s="15"/>
      <c r="Z202" s="2" t="s">
        <v>932</v>
      </c>
      <c r="AA202" s="2">
        <f>SUM(AA201:AA201)</f>
        <v>0.72599999999999998</v>
      </c>
    </row>
    <row r="203" spans="2:27" ht="21.95" customHeight="1">
      <c r="B203" s="13" t="s">
        <v>982</v>
      </c>
      <c r="D203" s="346" t="s">
        <v>1034</v>
      </c>
      <c r="E203" s="347"/>
      <c r="F203" s="347"/>
      <c r="G203" s="347"/>
      <c r="H203" s="347"/>
      <c r="I203" s="347"/>
      <c r="J203" s="347"/>
      <c r="K203" s="347"/>
      <c r="L203" s="347"/>
      <c r="M203" s="347"/>
      <c r="N203" s="347"/>
      <c r="O203" s="347"/>
      <c r="P203" s="347"/>
      <c r="Q203" s="347"/>
      <c r="R203" s="347"/>
      <c r="S203" s="347"/>
      <c r="T203" s="348"/>
    </row>
    <row r="204" spans="2:27" ht="21.95" customHeight="1">
      <c r="B204" s="13" t="s">
        <v>927</v>
      </c>
      <c r="C204" s="13" t="s">
        <v>238</v>
      </c>
      <c r="D204" s="12" t="s">
        <v>239</v>
      </c>
      <c r="E204" s="12" t="s">
        <v>240</v>
      </c>
      <c r="F204" s="15" t="s">
        <v>187</v>
      </c>
      <c r="G204" s="15">
        <v>1</v>
      </c>
      <c r="H204" s="15">
        <f>IF(I204&lt;&gt;0, G204-I204, "")</f>
        <v>0</v>
      </c>
      <c r="I204" s="15">
        <v>1</v>
      </c>
      <c r="J204" s="15"/>
      <c r="K204" s="12" t="s">
        <v>905</v>
      </c>
      <c r="L204" s="15" t="s">
        <v>672</v>
      </c>
      <c r="M204" s="15">
        <v>0.04</v>
      </c>
      <c r="N204" s="15">
        <v>100</v>
      </c>
      <c r="O204" s="15">
        <f>IF(I204*M204=0, "", I204*M204*(N204/100))</f>
        <v>0.04</v>
      </c>
      <c r="P204" s="25"/>
      <c r="Q204" s="25">
        <f>TRUNC(P204*M204*N204/100)</f>
        <v>0</v>
      </c>
      <c r="R204" s="25"/>
      <c r="S204" s="15" t="s">
        <v>951</v>
      </c>
      <c r="T204" s="15"/>
      <c r="AA204" s="2">
        <f>O204</f>
        <v>0.04</v>
      </c>
    </row>
    <row r="205" spans="2:27" ht="21.95" customHeight="1">
      <c r="B205" s="13" t="s">
        <v>927</v>
      </c>
      <c r="C205" s="13" t="s">
        <v>670</v>
      </c>
      <c r="D205" s="12" t="s">
        <v>671</v>
      </c>
      <c r="E205" s="12" t="s">
        <v>672</v>
      </c>
      <c r="F205" s="15" t="s">
        <v>610</v>
      </c>
      <c r="G205" s="15">
        <f>IF(H205*I205/100+0.000005 &lt;1, TRUNC(H205*I205/100+0.000005, 옵션!$E$13), TRUNC(H205*I205/100+0.000005, 옵션!$E$13))</f>
        <v>0.04</v>
      </c>
      <c r="H205" s="15">
        <f>옵션!$B$13</f>
        <v>100</v>
      </c>
      <c r="I205" s="15">
        <f>SUM(AA204:AA204)</f>
        <v>0.04</v>
      </c>
      <c r="J205" s="15"/>
      <c r="K205" s="12"/>
      <c r="L205" s="15"/>
      <c r="M205" s="15"/>
      <c r="N205" s="15"/>
      <c r="O205" s="15" t="str">
        <f>IF(I205*M205=0, "", I205*M205*(N205/100))</f>
        <v/>
      </c>
      <c r="P205" s="25"/>
      <c r="Q205" s="25">
        <f>TRUNC(P205*M205*N205/100)</f>
        <v>0</v>
      </c>
      <c r="R205" s="25"/>
      <c r="S205" s="15"/>
      <c r="T205" s="15"/>
      <c r="Z205" s="2" t="s">
        <v>932</v>
      </c>
      <c r="AA205" s="2">
        <f>SUM(AA204:AA204)</f>
        <v>0.04</v>
      </c>
    </row>
    <row r="206" spans="2:27" ht="21.95" customHeight="1">
      <c r="B206" s="13" t="s">
        <v>982</v>
      </c>
      <c r="D206" s="346" t="s">
        <v>1035</v>
      </c>
      <c r="E206" s="347"/>
      <c r="F206" s="347"/>
      <c r="G206" s="347"/>
      <c r="H206" s="347"/>
      <c r="I206" s="347"/>
      <c r="J206" s="347"/>
      <c r="K206" s="347"/>
      <c r="L206" s="347"/>
      <c r="M206" s="347"/>
      <c r="N206" s="347"/>
      <c r="O206" s="347"/>
      <c r="P206" s="347"/>
      <c r="Q206" s="347"/>
      <c r="R206" s="347"/>
      <c r="S206" s="347"/>
      <c r="T206" s="348"/>
    </row>
    <row r="207" spans="2:27" ht="21.95" customHeight="1">
      <c r="B207" s="13" t="s">
        <v>927</v>
      </c>
      <c r="C207" s="13" t="s">
        <v>241</v>
      </c>
      <c r="D207" s="12" t="s">
        <v>242</v>
      </c>
      <c r="E207" s="12" t="s">
        <v>243</v>
      </c>
      <c r="F207" s="15" t="s">
        <v>187</v>
      </c>
      <c r="G207" s="15">
        <v>1</v>
      </c>
      <c r="H207" s="15">
        <f>IF(I207&lt;&gt;0, G207-I207, "")</f>
        <v>0</v>
      </c>
      <c r="I207" s="15">
        <v>1</v>
      </c>
      <c r="J207" s="15"/>
      <c r="K207" s="12" t="s">
        <v>905</v>
      </c>
      <c r="L207" s="15" t="s">
        <v>672</v>
      </c>
      <c r="M207" s="15">
        <v>0.55000000000000004</v>
      </c>
      <c r="N207" s="15">
        <v>100</v>
      </c>
      <c r="O207" s="15">
        <f>IF(I207*M207=0, "", I207*M207*(N207/100))</f>
        <v>0.55000000000000004</v>
      </c>
      <c r="P207" s="25"/>
      <c r="Q207" s="25">
        <f>TRUNC(P207*M207*N207/100)</f>
        <v>0</v>
      </c>
      <c r="R207" s="25"/>
      <c r="S207" s="15" t="s">
        <v>953</v>
      </c>
      <c r="T207" s="15"/>
      <c r="AA207" s="2">
        <f>O207</f>
        <v>0.55000000000000004</v>
      </c>
    </row>
    <row r="208" spans="2:27" ht="21.95" customHeight="1">
      <c r="B208" s="13" t="s">
        <v>927</v>
      </c>
      <c r="C208" s="13" t="s">
        <v>670</v>
      </c>
      <c r="D208" s="12" t="s">
        <v>671</v>
      </c>
      <c r="E208" s="12" t="s">
        <v>672</v>
      </c>
      <c r="F208" s="15" t="s">
        <v>610</v>
      </c>
      <c r="G208" s="15">
        <f>IF(H208*I208/100+0.000005 &lt;1, TRUNC(H208*I208/100+0.000005, 옵션!$E$13), TRUNC(H208*I208/100+0.000005, 옵션!$E$13))</f>
        <v>0.55000000000000004</v>
      </c>
      <c r="H208" s="15">
        <f>옵션!$B$13</f>
        <v>100</v>
      </c>
      <c r="I208" s="15">
        <f>SUM(AA207:AA207)</f>
        <v>0.55000000000000004</v>
      </c>
      <c r="J208" s="15"/>
      <c r="K208" s="12"/>
      <c r="L208" s="15"/>
      <c r="M208" s="15"/>
      <c r="N208" s="15"/>
      <c r="O208" s="15" t="str">
        <f>IF(I208*M208=0, "", I208*M208*(N208/100))</f>
        <v/>
      </c>
      <c r="P208" s="25"/>
      <c r="Q208" s="25">
        <f>TRUNC(P208*M208*N208/100)</f>
        <v>0</v>
      </c>
      <c r="R208" s="25"/>
      <c r="S208" s="15"/>
      <c r="T208" s="15"/>
      <c r="Z208" s="2" t="s">
        <v>932</v>
      </c>
      <c r="AA208" s="2">
        <f>SUM(AA207:AA207)</f>
        <v>0.55000000000000004</v>
      </c>
    </row>
    <row r="209" spans="2:27" ht="21.95" customHeight="1">
      <c r="B209" s="13" t="s">
        <v>982</v>
      </c>
      <c r="D209" s="346" t="s">
        <v>1036</v>
      </c>
      <c r="E209" s="347"/>
      <c r="F209" s="347"/>
      <c r="G209" s="347"/>
      <c r="H209" s="347"/>
      <c r="I209" s="347"/>
      <c r="J209" s="347"/>
      <c r="K209" s="347"/>
      <c r="L209" s="347"/>
      <c r="M209" s="347"/>
      <c r="N209" s="347"/>
      <c r="O209" s="347"/>
      <c r="P209" s="347"/>
      <c r="Q209" s="347"/>
      <c r="R209" s="347"/>
      <c r="S209" s="347"/>
      <c r="T209" s="348"/>
    </row>
    <row r="210" spans="2:27" ht="21.95" customHeight="1">
      <c r="B210" s="13" t="s">
        <v>927</v>
      </c>
      <c r="C210" s="13" t="s">
        <v>954</v>
      </c>
      <c r="D210" s="12" t="s">
        <v>929</v>
      </c>
      <c r="E210" s="12" t="s">
        <v>955</v>
      </c>
      <c r="F210" s="15" t="s">
        <v>567</v>
      </c>
      <c r="G210" s="15">
        <v>1</v>
      </c>
      <c r="H210" s="15">
        <f>IF(I210&lt;&gt;0, G210-I210, "")</f>
        <v>0</v>
      </c>
      <c r="I210" s="15">
        <v>1</v>
      </c>
      <c r="J210" s="15"/>
      <c r="K210" s="12" t="s">
        <v>905</v>
      </c>
      <c r="L210" s="15" t="s">
        <v>672</v>
      </c>
      <c r="M210" s="15">
        <v>0.03</v>
      </c>
      <c r="N210" s="15">
        <v>150</v>
      </c>
      <c r="O210" s="15">
        <f>IF(I210*M210=0, "", I210*M210*(N210/100))</f>
        <v>4.4999999999999998E-2</v>
      </c>
      <c r="P210" s="25"/>
      <c r="Q210" s="25">
        <f>TRUNC(P210*M210*N210/100)</f>
        <v>0</v>
      </c>
      <c r="R210" s="25"/>
      <c r="S210" s="15" t="s">
        <v>950</v>
      </c>
      <c r="T210" s="15"/>
      <c r="AA210" s="2">
        <f>O210</f>
        <v>4.4999999999999998E-2</v>
      </c>
    </row>
    <row r="211" spans="2:27" ht="21.95" customHeight="1">
      <c r="B211" s="13" t="s">
        <v>927</v>
      </c>
      <c r="C211" s="13" t="s">
        <v>670</v>
      </c>
      <c r="D211" s="12" t="s">
        <v>671</v>
      </c>
      <c r="E211" s="12" t="s">
        <v>672</v>
      </c>
      <c r="F211" s="15" t="s">
        <v>610</v>
      </c>
      <c r="G211" s="15">
        <f>IF(H211*I211/100+0.000005 &lt;1, TRUNC(H211*I211/100+0.000005, 옵션!$E$13), TRUNC(H211*I211/100+0.000005, 옵션!$E$13))</f>
        <v>4.4999999999999998E-2</v>
      </c>
      <c r="H211" s="15">
        <f>옵션!$B$13</f>
        <v>100</v>
      </c>
      <c r="I211" s="15">
        <f>SUM(AA210:AA210)</f>
        <v>4.4999999999999998E-2</v>
      </c>
      <c r="J211" s="15"/>
      <c r="K211" s="12"/>
      <c r="L211" s="15"/>
      <c r="M211" s="15"/>
      <c r="N211" s="15"/>
      <c r="O211" s="15" t="str">
        <f>IF(I211*M211=0, "", I211*M211*(N211/100))</f>
        <v/>
      </c>
      <c r="P211" s="25"/>
      <c r="Q211" s="25">
        <f>TRUNC(P211*M211*N211/100)</f>
        <v>0</v>
      </c>
      <c r="R211" s="25"/>
      <c r="S211" s="15"/>
      <c r="T211" s="15"/>
      <c r="Z211" s="2" t="s">
        <v>932</v>
      </c>
      <c r="AA211" s="2">
        <f>SUM(AA210:AA210)</f>
        <v>4.4999999999999998E-2</v>
      </c>
    </row>
    <row r="212" spans="2:27" ht="21.95" customHeight="1">
      <c r="B212" s="13" t="s">
        <v>982</v>
      </c>
      <c r="D212" s="346" t="s">
        <v>1037</v>
      </c>
      <c r="E212" s="347"/>
      <c r="F212" s="347"/>
      <c r="G212" s="347"/>
      <c r="H212" s="347"/>
      <c r="I212" s="347"/>
      <c r="J212" s="347"/>
      <c r="K212" s="347"/>
      <c r="L212" s="347"/>
      <c r="M212" s="347"/>
      <c r="N212" s="347"/>
      <c r="O212" s="347"/>
      <c r="P212" s="347"/>
      <c r="Q212" s="347"/>
      <c r="R212" s="347"/>
      <c r="S212" s="347"/>
      <c r="T212" s="348"/>
    </row>
    <row r="213" spans="2:27" ht="21.95" customHeight="1">
      <c r="B213" s="13" t="s">
        <v>927</v>
      </c>
      <c r="C213" s="13" t="s">
        <v>269</v>
      </c>
      <c r="D213" s="12" t="s">
        <v>270</v>
      </c>
      <c r="E213" s="12" t="s">
        <v>271</v>
      </c>
      <c r="F213" s="15" t="s">
        <v>139</v>
      </c>
      <c r="G213" s="15">
        <v>1</v>
      </c>
      <c r="H213" s="15">
        <f>IF(I213&lt;&gt;0, G213-I213, "")</f>
        <v>0</v>
      </c>
      <c r="I213" s="15">
        <v>1</v>
      </c>
      <c r="J213" s="15"/>
      <c r="K213" s="12" t="s">
        <v>905</v>
      </c>
      <c r="L213" s="15" t="s">
        <v>672</v>
      </c>
      <c r="M213" s="15">
        <v>0.01</v>
      </c>
      <c r="N213" s="15">
        <v>100</v>
      </c>
      <c r="O213" s="15">
        <f>IF(I213*M213=0, "", I213*M213*(N213/100))</f>
        <v>0.01</v>
      </c>
      <c r="P213" s="25"/>
      <c r="Q213" s="25">
        <f>TRUNC(P213*M213*N213/100)</f>
        <v>0</v>
      </c>
      <c r="R213" s="25"/>
      <c r="S213" s="15" t="s">
        <v>956</v>
      </c>
      <c r="T213" s="15"/>
      <c r="AA213" s="2">
        <f>O213</f>
        <v>0.01</v>
      </c>
    </row>
    <row r="214" spans="2:27" ht="21.95" customHeight="1">
      <c r="B214" s="13" t="s">
        <v>927</v>
      </c>
      <c r="C214" s="13" t="s">
        <v>670</v>
      </c>
      <c r="D214" s="12" t="s">
        <v>671</v>
      </c>
      <c r="E214" s="12" t="s">
        <v>672</v>
      </c>
      <c r="F214" s="15" t="s">
        <v>610</v>
      </c>
      <c r="G214" s="15">
        <f>IF(H214*I214/100+0.000005 &lt;1, TRUNC(H214*I214/100+0.000005, 옵션!$E$13), TRUNC(H214*I214/100+0.000005, 옵션!$E$13))</f>
        <v>0.01</v>
      </c>
      <c r="H214" s="15">
        <f>옵션!$B$13</f>
        <v>100</v>
      </c>
      <c r="I214" s="15">
        <f>SUM(AA213:AA213)</f>
        <v>0.01</v>
      </c>
      <c r="J214" s="15"/>
      <c r="K214" s="12"/>
      <c r="L214" s="15"/>
      <c r="M214" s="15"/>
      <c r="N214" s="15"/>
      <c r="O214" s="15" t="str">
        <f>IF(I214*M214=0, "", I214*M214*(N214/100))</f>
        <v/>
      </c>
      <c r="P214" s="25"/>
      <c r="Q214" s="25">
        <f>TRUNC(P214*M214*N214/100)</f>
        <v>0</v>
      </c>
      <c r="R214" s="25"/>
      <c r="S214" s="15"/>
      <c r="T214" s="15"/>
      <c r="Z214" s="2" t="s">
        <v>932</v>
      </c>
      <c r="AA214" s="2">
        <f>SUM(AA213:AA213)</f>
        <v>0.01</v>
      </c>
    </row>
    <row r="215" spans="2:27" ht="21.95" customHeight="1">
      <c r="B215" s="13" t="s">
        <v>982</v>
      </c>
      <c r="D215" s="346" t="s">
        <v>1038</v>
      </c>
      <c r="E215" s="347"/>
      <c r="F215" s="347"/>
      <c r="G215" s="347"/>
      <c r="H215" s="347"/>
      <c r="I215" s="347"/>
      <c r="J215" s="347"/>
      <c r="K215" s="347"/>
      <c r="L215" s="347"/>
      <c r="M215" s="347"/>
      <c r="N215" s="347"/>
      <c r="O215" s="347"/>
      <c r="P215" s="347"/>
      <c r="Q215" s="347"/>
      <c r="R215" s="347"/>
      <c r="S215" s="347"/>
      <c r="T215" s="348"/>
    </row>
    <row r="216" spans="2:27" ht="21.95" customHeight="1">
      <c r="B216" s="13" t="s">
        <v>927</v>
      </c>
      <c r="C216" s="13" t="s">
        <v>275</v>
      </c>
      <c r="D216" s="12" t="s">
        <v>270</v>
      </c>
      <c r="E216" s="12" t="s">
        <v>276</v>
      </c>
      <c r="F216" s="15" t="s">
        <v>139</v>
      </c>
      <c r="G216" s="15">
        <v>1</v>
      </c>
      <c r="H216" s="15">
        <f>IF(I216&lt;&gt;0, G216-I216, "")</f>
        <v>0</v>
      </c>
      <c r="I216" s="15">
        <v>1</v>
      </c>
      <c r="J216" s="15"/>
      <c r="K216" s="12" t="s">
        <v>905</v>
      </c>
      <c r="L216" s="15" t="s">
        <v>672</v>
      </c>
      <c r="M216" s="15">
        <v>0.01</v>
      </c>
      <c r="N216" s="15">
        <v>100</v>
      </c>
      <c r="O216" s="15">
        <f>IF(I216*M216=0, "", I216*M216*(N216/100))</f>
        <v>0.01</v>
      </c>
      <c r="P216" s="25"/>
      <c r="Q216" s="25">
        <f>TRUNC(P216*M216*N216/100)</f>
        <v>0</v>
      </c>
      <c r="R216" s="25"/>
      <c r="S216" s="15" t="s">
        <v>956</v>
      </c>
      <c r="T216" s="15"/>
      <c r="AA216" s="2">
        <f>O216</f>
        <v>0.01</v>
      </c>
    </row>
    <row r="217" spans="2:27" ht="21.95" customHeight="1">
      <c r="B217" s="13" t="s">
        <v>927</v>
      </c>
      <c r="C217" s="13" t="s">
        <v>670</v>
      </c>
      <c r="D217" s="12" t="s">
        <v>671</v>
      </c>
      <c r="E217" s="12" t="s">
        <v>672</v>
      </c>
      <c r="F217" s="15" t="s">
        <v>610</v>
      </c>
      <c r="G217" s="15">
        <f>IF(H217*I217/100+0.000005 &lt;1, TRUNC(H217*I217/100+0.000005, 옵션!$E$13), TRUNC(H217*I217/100+0.000005, 옵션!$E$13))</f>
        <v>0.01</v>
      </c>
      <c r="H217" s="15">
        <f>옵션!$B$13</f>
        <v>100</v>
      </c>
      <c r="I217" s="15">
        <f>SUM(AA216:AA216)</f>
        <v>0.01</v>
      </c>
      <c r="J217" s="15"/>
      <c r="K217" s="12"/>
      <c r="L217" s="15"/>
      <c r="M217" s="15"/>
      <c r="N217" s="15"/>
      <c r="O217" s="15" t="str">
        <f>IF(I217*M217=0, "", I217*M217*(N217/100))</f>
        <v/>
      </c>
      <c r="P217" s="25"/>
      <c r="Q217" s="25">
        <f>TRUNC(P217*M217*N217/100)</f>
        <v>0</v>
      </c>
      <c r="R217" s="25"/>
      <c r="S217" s="15"/>
      <c r="T217" s="15"/>
      <c r="Z217" s="2" t="s">
        <v>932</v>
      </c>
      <c r="AA217" s="2">
        <f>SUM(AA216:AA216)</f>
        <v>0.01</v>
      </c>
    </row>
    <row r="218" spans="2:27" ht="21.95" customHeight="1">
      <c r="B218" s="13" t="s">
        <v>982</v>
      </c>
      <c r="D218" s="346" t="s">
        <v>1039</v>
      </c>
      <c r="E218" s="347"/>
      <c r="F218" s="347"/>
      <c r="G218" s="347"/>
      <c r="H218" s="347"/>
      <c r="I218" s="347"/>
      <c r="J218" s="347"/>
      <c r="K218" s="347"/>
      <c r="L218" s="347"/>
      <c r="M218" s="347"/>
      <c r="N218" s="347"/>
      <c r="O218" s="347"/>
      <c r="P218" s="347"/>
      <c r="Q218" s="347"/>
      <c r="R218" s="347"/>
      <c r="S218" s="347"/>
      <c r="T218" s="348"/>
    </row>
    <row r="219" spans="2:27" ht="21.95" customHeight="1">
      <c r="B219" s="13" t="s">
        <v>927</v>
      </c>
      <c r="C219" s="13" t="s">
        <v>277</v>
      </c>
      <c r="D219" s="12" t="s">
        <v>278</v>
      </c>
      <c r="E219" s="12" t="s">
        <v>279</v>
      </c>
      <c r="F219" s="15" t="s">
        <v>139</v>
      </c>
      <c r="G219" s="15">
        <v>1</v>
      </c>
      <c r="H219" s="15">
        <f>IF(I219&lt;&gt;0, G219-I219, "")</f>
        <v>0</v>
      </c>
      <c r="I219" s="15">
        <v>1</v>
      </c>
      <c r="J219" s="15"/>
      <c r="K219" s="12" t="s">
        <v>905</v>
      </c>
      <c r="L219" s="15" t="s">
        <v>672</v>
      </c>
      <c r="M219" s="15">
        <v>6.0000000000000001E-3</v>
      </c>
      <c r="N219" s="15">
        <v>150</v>
      </c>
      <c r="O219" s="15">
        <f>IF(I219*M219=0, "", I219*M219*(N219/100))</f>
        <v>9.0000000000000011E-3</v>
      </c>
      <c r="P219" s="25"/>
      <c r="Q219" s="25">
        <f>TRUNC(P219*M219*N219/100)</f>
        <v>0</v>
      </c>
      <c r="R219" s="25"/>
      <c r="S219" s="15" t="s">
        <v>944</v>
      </c>
      <c r="T219" s="15"/>
      <c r="AA219" s="2">
        <f>O219</f>
        <v>9.0000000000000011E-3</v>
      </c>
    </row>
    <row r="220" spans="2:27" ht="21.95" customHeight="1">
      <c r="B220" s="13" t="s">
        <v>927</v>
      </c>
      <c r="C220" s="13" t="s">
        <v>670</v>
      </c>
      <c r="D220" s="12" t="s">
        <v>671</v>
      </c>
      <c r="E220" s="12" t="s">
        <v>672</v>
      </c>
      <c r="F220" s="15" t="s">
        <v>610</v>
      </c>
      <c r="G220" s="15">
        <f>IF(H220*I220/100+0.000005 &lt;1, TRUNC(H220*I220/100+0.000005, 옵션!$E$13), TRUNC(H220*I220/100+0.000005, 옵션!$E$13))</f>
        <v>8.9999999999999993E-3</v>
      </c>
      <c r="H220" s="15">
        <f>옵션!$B$13</f>
        <v>100</v>
      </c>
      <c r="I220" s="15">
        <f>SUM(AA219:AA219)</f>
        <v>9.0000000000000011E-3</v>
      </c>
      <c r="J220" s="15"/>
      <c r="K220" s="12"/>
      <c r="L220" s="15"/>
      <c r="M220" s="15"/>
      <c r="N220" s="15"/>
      <c r="O220" s="15" t="str">
        <f>IF(I220*M220=0, "", I220*M220*(N220/100))</f>
        <v/>
      </c>
      <c r="P220" s="25"/>
      <c r="Q220" s="25">
        <f>TRUNC(P220*M220*N220/100)</f>
        <v>0</v>
      </c>
      <c r="R220" s="25"/>
      <c r="S220" s="15"/>
      <c r="T220" s="15"/>
      <c r="Z220" s="2" t="s">
        <v>932</v>
      </c>
      <c r="AA220" s="2">
        <f>SUM(AA219:AA219)</f>
        <v>9.0000000000000011E-3</v>
      </c>
    </row>
    <row r="221" spans="2:27" ht="21.95" customHeight="1">
      <c r="B221" s="13" t="s">
        <v>982</v>
      </c>
      <c r="D221" s="346" t="s">
        <v>1040</v>
      </c>
      <c r="E221" s="347"/>
      <c r="F221" s="347"/>
      <c r="G221" s="347"/>
      <c r="H221" s="347"/>
      <c r="I221" s="347"/>
      <c r="J221" s="347"/>
      <c r="K221" s="347"/>
      <c r="L221" s="347"/>
      <c r="M221" s="347"/>
      <c r="N221" s="347"/>
      <c r="O221" s="347"/>
      <c r="P221" s="347"/>
      <c r="Q221" s="347"/>
      <c r="R221" s="347"/>
      <c r="S221" s="347"/>
      <c r="T221" s="348"/>
    </row>
    <row r="222" spans="2:27" ht="21.95" customHeight="1">
      <c r="B222" s="13" t="s">
        <v>927</v>
      </c>
      <c r="C222" s="13" t="s">
        <v>282</v>
      </c>
      <c r="D222" s="12" t="s">
        <v>278</v>
      </c>
      <c r="E222" s="12" t="s">
        <v>283</v>
      </c>
      <c r="F222" s="15" t="s">
        <v>139</v>
      </c>
      <c r="G222" s="15">
        <v>1</v>
      </c>
      <c r="H222" s="15">
        <f>IF(I222&lt;&gt;0, G222-I222, "")</f>
        <v>0</v>
      </c>
      <c r="I222" s="15">
        <v>1</v>
      </c>
      <c r="J222" s="15"/>
      <c r="K222" s="12" t="s">
        <v>905</v>
      </c>
      <c r="L222" s="15" t="s">
        <v>672</v>
      </c>
      <c r="M222" s="15">
        <v>6.0000000000000001E-3</v>
      </c>
      <c r="N222" s="15">
        <v>150</v>
      </c>
      <c r="O222" s="15">
        <f>IF(I222*M222=0, "", I222*M222*(N222/100))</f>
        <v>9.0000000000000011E-3</v>
      </c>
      <c r="P222" s="25"/>
      <c r="Q222" s="25">
        <f>TRUNC(P222*M222*N222/100)</f>
        <v>0</v>
      </c>
      <c r="R222" s="25"/>
      <c r="S222" s="15" t="s">
        <v>944</v>
      </c>
      <c r="T222" s="15"/>
      <c r="AA222" s="2">
        <f>O222</f>
        <v>9.0000000000000011E-3</v>
      </c>
    </row>
    <row r="223" spans="2:27" ht="21.95" customHeight="1">
      <c r="B223" s="13" t="s">
        <v>927</v>
      </c>
      <c r="C223" s="13" t="s">
        <v>670</v>
      </c>
      <c r="D223" s="12" t="s">
        <v>671</v>
      </c>
      <c r="E223" s="12" t="s">
        <v>672</v>
      </c>
      <c r="F223" s="15" t="s">
        <v>610</v>
      </c>
      <c r="G223" s="15">
        <f>IF(H223*I223/100+0.000005 &lt;1, TRUNC(H223*I223/100+0.000005, 옵션!$E$13), TRUNC(H223*I223/100+0.000005, 옵션!$E$13))</f>
        <v>8.9999999999999993E-3</v>
      </c>
      <c r="H223" s="15">
        <f>옵션!$B$13</f>
        <v>100</v>
      </c>
      <c r="I223" s="15">
        <f>SUM(AA222:AA222)</f>
        <v>9.0000000000000011E-3</v>
      </c>
      <c r="J223" s="15"/>
      <c r="K223" s="12"/>
      <c r="L223" s="15"/>
      <c r="M223" s="15"/>
      <c r="N223" s="15"/>
      <c r="O223" s="15" t="str">
        <f>IF(I223*M223=0, "", I223*M223*(N223/100))</f>
        <v/>
      </c>
      <c r="P223" s="25"/>
      <c r="Q223" s="25">
        <f>TRUNC(P223*M223*N223/100)</f>
        <v>0</v>
      </c>
      <c r="R223" s="25"/>
      <c r="S223" s="15"/>
      <c r="T223" s="15"/>
      <c r="Z223" s="2" t="s">
        <v>932</v>
      </c>
      <c r="AA223" s="2">
        <f>SUM(AA222:AA222)</f>
        <v>9.0000000000000011E-3</v>
      </c>
    </row>
    <row r="224" spans="2:27" ht="21.95" customHeight="1">
      <c r="B224" s="13" t="s">
        <v>982</v>
      </c>
      <c r="D224" s="346" t="s">
        <v>1041</v>
      </c>
      <c r="E224" s="347"/>
      <c r="F224" s="347"/>
      <c r="G224" s="347"/>
      <c r="H224" s="347"/>
      <c r="I224" s="347"/>
      <c r="J224" s="347"/>
      <c r="K224" s="347"/>
      <c r="L224" s="347"/>
      <c r="M224" s="347"/>
      <c r="N224" s="347"/>
      <c r="O224" s="347"/>
      <c r="P224" s="347"/>
      <c r="Q224" s="347"/>
      <c r="R224" s="347"/>
      <c r="S224" s="347"/>
      <c r="T224" s="348"/>
    </row>
    <row r="225" spans="2:27" ht="21.95" customHeight="1">
      <c r="B225" s="13" t="s">
        <v>927</v>
      </c>
      <c r="C225" s="13" t="s">
        <v>284</v>
      </c>
      <c r="D225" s="12" t="s">
        <v>278</v>
      </c>
      <c r="E225" s="12" t="s">
        <v>285</v>
      </c>
      <c r="F225" s="15" t="s">
        <v>139</v>
      </c>
      <c r="G225" s="15">
        <v>1</v>
      </c>
      <c r="H225" s="15">
        <f>IF(I225&lt;&gt;0, G225-I225, "")</f>
        <v>0</v>
      </c>
      <c r="I225" s="15">
        <v>1</v>
      </c>
      <c r="J225" s="15"/>
      <c r="K225" s="12" t="s">
        <v>905</v>
      </c>
      <c r="L225" s="15" t="s">
        <v>672</v>
      </c>
      <c r="M225" s="15">
        <v>6.0000000000000001E-3</v>
      </c>
      <c r="N225" s="15">
        <v>150</v>
      </c>
      <c r="O225" s="15">
        <f>IF(I225*M225=0, "", I225*M225*(N225/100))</f>
        <v>9.0000000000000011E-3</v>
      </c>
      <c r="P225" s="25"/>
      <c r="Q225" s="25">
        <f>TRUNC(P225*M225*N225/100)</f>
        <v>0</v>
      </c>
      <c r="R225" s="25"/>
      <c r="S225" s="15" t="s">
        <v>944</v>
      </c>
      <c r="T225" s="15"/>
      <c r="AA225" s="2">
        <f>O225</f>
        <v>9.0000000000000011E-3</v>
      </c>
    </row>
    <row r="226" spans="2:27" ht="21.95" customHeight="1">
      <c r="B226" s="13" t="s">
        <v>927</v>
      </c>
      <c r="C226" s="13" t="s">
        <v>670</v>
      </c>
      <c r="D226" s="12" t="s">
        <v>671</v>
      </c>
      <c r="E226" s="12" t="s">
        <v>672</v>
      </c>
      <c r="F226" s="15" t="s">
        <v>610</v>
      </c>
      <c r="G226" s="15">
        <f>IF(H226*I226/100+0.000005 &lt;1, TRUNC(H226*I226/100+0.000005, 옵션!$E$13), TRUNC(H226*I226/100+0.000005, 옵션!$E$13))</f>
        <v>8.9999999999999993E-3</v>
      </c>
      <c r="H226" s="15">
        <f>옵션!$B$13</f>
        <v>100</v>
      </c>
      <c r="I226" s="15">
        <f>SUM(AA225:AA225)</f>
        <v>9.0000000000000011E-3</v>
      </c>
      <c r="J226" s="15"/>
      <c r="K226" s="12"/>
      <c r="L226" s="15"/>
      <c r="M226" s="15"/>
      <c r="N226" s="15"/>
      <c r="O226" s="15" t="str">
        <f>IF(I226*M226=0, "", I226*M226*(N226/100))</f>
        <v/>
      </c>
      <c r="P226" s="25"/>
      <c r="Q226" s="25">
        <f>TRUNC(P226*M226*N226/100)</f>
        <v>0</v>
      </c>
      <c r="R226" s="25"/>
      <c r="S226" s="15"/>
      <c r="T226" s="15"/>
      <c r="Z226" s="2" t="s">
        <v>932</v>
      </c>
      <c r="AA226" s="2">
        <f>SUM(AA225:AA225)</f>
        <v>9.0000000000000011E-3</v>
      </c>
    </row>
    <row r="227" spans="2:27" ht="21.95" customHeight="1">
      <c r="B227" s="13" t="s">
        <v>982</v>
      </c>
      <c r="D227" s="346" t="s">
        <v>1042</v>
      </c>
      <c r="E227" s="347"/>
      <c r="F227" s="347"/>
      <c r="G227" s="347"/>
      <c r="H227" s="347"/>
      <c r="I227" s="347"/>
      <c r="J227" s="347"/>
      <c r="K227" s="347"/>
      <c r="L227" s="347"/>
      <c r="M227" s="347"/>
      <c r="N227" s="347"/>
      <c r="O227" s="347"/>
      <c r="P227" s="347"/>
      <c r="Q227" s="347"/>
      <c r="R227" s="347"/>
      <c r="S227" s="347"/>
      <c r="T227" s="348"/>
    </row>
    <row r="228" spans="2:27" ht="21.95" customHeight="1">
      <c r="B228" s="13" t="s">
        <v>927</v>
      </c>
      <c r="C228" s="13" t="s">
        <v>286</v>
      </c>
      <c r="D228" s="12" t="s">
        <v>278</v>
      </c>
      <c r="E228" s="12" t="s">
        <v>287</v>
      </c>
      <c r="F228" s="15" t="s">
        <v>139</v>
      </c>
      <c r="G228" s="15">
        <v>1</v>
      </c>
      <c r="H228" s="15">
        <f>IF(I228&lt;&gt;0, G228-I228, "")</f>
        <v>0</v>
      </c>
      <c r="I228" s="15">
        <v>1</v>
      </c>
      <c r="J228" s="15"/>
      <c r="K228" s="12" t="s">
        <v>905</v>
      </c>
      <c r="L228" s="15" t="s">
        <v>672</v>
      </c>
      <c r="M228" s="15">
        <v>7.0000000000000001E-3</v>
      </c>
      <c r="N228" s="15">
        <v>150</v>
      </c>
      <c r="O228" s="15">
        <f>IF(I228*M228=0, "", I228*M228*(N228/100))</f>
        <v>1.0500000000000001E-2</v>
      </c>
      <c r="P228" s="25"/>
      <c r="Q228" s="25">
        <f>TRUNC(P228*M228*N228/100)</f>
        <v>0</v>
      </c>
      <c r="R228" s="25"/>
      <c r="S228" s="15" t="s">
        <v>944</v>
      </c>
      <c r="T228" s="15"/>
      <c r="AA228" s="2">
        <f>O228</f>
        <v>1.0500000000000001E-2</v>
      </c>
    </row>
    <row r="229" spans="2:27" ht="21.95" customHeight="1">
      <c r="B229" s="13" t="s">
        <v>927</v>
      </c>
      <c r="C229" s="13" t="s">
        <v>670</v>
      </c>
      <c r="D229" s="12" t="s">
        <v>671</v>
      </c>
      <c r="E229" s="12" t="s">
        <v>672</v>
      </c>
      <c r="F229" s="15" t="s">
        <v>610</v>
      </c>
      <c r="G229" s="15">
        <f>IF(H229*I229/100+0.000005 &lt;1, TRUNC(H229*I229/100+0.000005, 옵션!$E$13), TRUNC(H229*I229/100+0.000005, 옵션!$E$13))</f>
        <v>1.0500000000000001E-2</v>
      </c>
      <c r="H229" s="15">
        <f>옵션!$B$13</f>
        <v>100</v>
      </c>
      <c r="I229" s="15">
        <f>SUM(AA228:AA228)</f>
        <v>1.0500000000000001E-2</v>
      </c>
      <c r="J229" s="15"/>
      <c r="K229" s="12"/>
      <c r="L229" s="15"/>
      <c r="M229" s="15"/>
      <c r="N229" s="15"/>
      <c r="O229" s="15" t="str">
        <f>IF(I229*M229=0, "", I229*M229*(N229/100))</f>
        <v/>
      </c>
      <c r="P229" s="25"/>
      <c r="Q229" s="25">
        <f>TRUNC(P229*M229*N229/100)</f>
        <v>0</v>
      </c>
      <c r="R229" s="25"/>
      <c r="S229" s="15"/>
      <c r="T229" s="15"/>
      <c r="Z229" s="2" t="s">
        <v>932</v>
      </c>
      <c r="AA229" s="2">
        <f>SUM(AA228:AA228)</f>
        <v>1.0500000000000001E-2</v>
      </c>
    </row>
    <row r="230" spans="2:27" ht="21.95" customHeight="1">
      <c r="B230" s="13" t="s">
        <v>982</v>
      </c>
      <c r="D230" s="346" t="s">
        <v>1043</v>
      </c>
      <c r="E230" s="347"/>
      <c r="F230" s="347"/>
      <c r="G230" s="347"/>
      <c r="H230" s="347"/>
      <c r="I230" s="347"/>
      <c r="J230" s="347"/>
      <c r="K230" s="347"/>
      <c r="L230" s="347"/>
      <c r="M230" s="347"/>
      <c r="N230" s="347"/>
      <c r="O230" s="347"/>
      <c r="P230" s="347"/>
      <c r="Q230" s="347"/>
      <c r="R230" s="347"/>
      <c r="S230" s="347"/>
      <c r="T230" s="348"/>
    </row>
    <row r="231" spans="2:27" ht="21.95" customHeight="1">
      <c r="B231" s="13" t="s">
        <v>927</v>
      </c>
      <c r="C231" s="13" t="s">
        <v>288</v>
      </c>
      <c r="D231" s="12" t="s">
        <v>278</v>
      </c>
      <c r="E231" s="12" t="s">
        <v>289</v>
      </c>
      <c r="F231" s="15" t="s">
        <v>139</v>
      </c>
      <c r="G231" s="15">
        <v>1</v>
      </c>
      <c r="H231" s="15">
        <f>IF(I231&lt;&gt;0, G231-I231, "")</f>
        <v>0</v>
      </c>
      <c r="I231" s="15">
        <v>1</v>
      </c>
      <c r="J231" s="15"/>
      <c r="K231" s="12" t="s">
        <v>905</v>
      </c>
      <c r="L231" s="15" t="s">
        <v>672</v>
      </c>
      <c r="M231" s="15">
        <v>7.0000000000000001E-3</v>
      </c>
      <c r="N231" s="15">
        <v>150</v>
      </c>
      <c r="O231" s="15">
        <f>IF(I231*M231=0, "", I231*M231*(N231/100))</f>
        <v>1.0500000000000001E-2</v>
      </c>
      <c r="P231" s="25"/>
      <c r="Q231" s="25">
        <f>TRUNC(P231*M231*N231/100)</f>
        <v>0</v>
      </c>
      <c r="R231" s="25"/>
      <c r="S231" s="15" t="s">
        <v>944</v>
      </c>
      <c r="T231" s="15"/>
      <c r="AA231" s="2">
        <f>O231</f>
        <v>1.0500000000000001E-2</v>
      </c>
    </row>
    <row r="232" spans="2:27" ht="21.95" customHeight="1">
      <c r="B232" s="13" t="s">
        <v>927</v>
      </c>
      <c r="C232" s="13" t="s">
        <v>670</v>
      </c>
      <c r="D232" s="12" t="s">
        <v>671</v>
      </c>
      <c r="E232" s="12" t="s">
        <v>672</v>
      </c>
      <c r="F232" s="15" t="s">
        <v>610</v>
      </c>
      <c r="G232" s="15">
        <f>IF(H232*I232/100+0.000005 &lt;1, TRUNC(H232*I232/100+0.000005, 옵션!$E$13), TRUNC(H232*I232/100+0.000005, 옵션!$E$13))</f>
        <v>1.0500000000000001E-2</v>
      </c>
      <c r="H232" s="15">
        <f>옵션!$B$13</f>
        <v>100</v>
      </c>
      <c r="I232" s="15">
        <f>SUM(AA231:AA231)</f>
        <v>1.0500000000000001E-2</v>
      </c>
      <c r="J232" s="15"/>
      <c r="K232" s="12"/>
      <c r="L232" s="15"/>
      <c r="M232" s="15"/>
      <c r="N232" s="15"/>
      <c r="O232" s="15" t="str">
        <f>IF(I232*M232=0, "", I232*M232*(N232/100))</f>
        <v/>
      </c>
      <c r="P232" s="25"/>
      <c r="Q232" s="25">
        <f>TRUNC(P232*M232*N232/100)</f>
        <v>0</v>
      </c>
      <c r="R232" s="25"/>
      <c r="S232" s="15"/>
      <c r="T232" s="15"/>
      <c r="Z232" s="2" t="s">
        <v>932</v>
      </c>
      <c r="AA232" s="2">
        <f>SUM(AA231:AA231)</f>
        <v>1.0500000000000001E-2</v>
      </c>
    </row>
    <row r="233" spans="2:27" ht="21.95" customHeight="1">
      <c r="B233" s="13" t="s">
        <v>982</v>
      </c>
      <c r="D233" s="346" t="s">
        <v>1044</v>
      </c>
      <c r="E233" s="347"/>
      <c r="F233" s="347"/>
      <c r="G233" s="347"/>
      <c r="H233" s="347"/>
      <c r="I233" s="347"/>
      <c r="J233" s="347"/>
      <c r="K233" s="347"/>
      <c r="L233" s="347"/>
      <c r="M233" s="347"/>
      <c r="N233" s="347"/>
      <c r="O233" s="347"/>
      <c r="P233" s="347"/>
      <c r="Q233" s="347"/>
      <c r="R233" s="347"/>
      <c r="S233" s="347"/>
      <c r="T233" s="348"/>
    </row>
    <row r="234" spans="2:27" ht="21.95" customHeight="1">
      <c r="B234" s="13" t="s">
        <v>927</v>
      </c>
      <c r="C234" s="13" t="s">
        <v>290</v>
      </c>
      <c r="D234" s="12" t="s">
        <v>278</v>
      </c>
      <c r="E234" s="12" t="s">
        <v>291</v>
      </c>
      <c r="F234" s="15" t="s">
        <v>139</v>
      </c>
      <c r="G234" s="15">
        <v>1</v>
      </c>
      <c r="H234" s="15">
        <f>IF(I234&lt;&gt;0, G234-I234, "")</f>
        <v>0</v>
      </c>
      <c r="I234" s="15">
        <v>1</v>
      </c>
      <c r="J234" s="15"/>
      <c r="K234" s="12" t="s">
        <v>905</v>
      </c>
      <c r="L234" s="15" t="s">
        <v>672</v>
      </c>
      <c r="M234" s="15">
        <v>8.0000000000000002E-3</v>
      </c>
      <c r="N234" s="15">
        <v>150</v>
      </c>
      <c r="O234" s="15">
        <f>IF(I234*M234=0, "", I234*M234*(N234/100))</f>
        <v>1.2E-2</v>
      </c>
      <c r="P234" s="25"/>
      <c r="Q234" s="25">
        <f>TRUNC(P234*M234*N234/100)</f>
        <v>0</v>
      </c>
      <c r="R234" s="25"/>
      <c r="S234" s="15" t="s">
        <v>944</v>
      </c>
      <c r="T234" s="15"/>
      <c r="AA234" s="2">
        <f>O234</f>
        <v>1.2E-2</v>
      </c>
    </row>
    <row r="235" spans="2:27" ht="21.95" customHeight="1">
      <c r="B235" s="13" t="s">
        <v>927</v>
      </c>
      <c r="C235" s="13" t="s">
        <v>670</v>
      </c>
      <c r="D235" s="12" t="s">
        <v>671</v>
      </c>
      <c r="E235" s="12" t="s">
        <v>672</v>
      </c>
      <c r="F235" s="15" t="s">
        <v>610</v>
      </c>
      <c r="G235" s="15">
        <f>IF(H235*I235/100+0.000005 &lt;1, TRUNC(H235*I235/100+0.000005, 옵션!$E$13), TRUNC(H235*I235/100+0.000005, 옵션!$E$13))</f>
        <v>1.2E-2</v>
      </c>
      <c r="H235" s="15">
        <f>옵션!$B$13</f>
        <v>100</v>
      </c>
      <c r="I235" s="15">
        <f>SUM(AA234:AA234)</f>
        <v>1.2E-2</v>
      </c>
      <c r="J235" s="15"/>
      <c r="K235" s="12"/>
      <c r="L235" s="15"/>
      <c r="M235" s="15"/>
      <c r="N235" s="15"/>
      <c r="O235" s="15" t="str">
        <f>IF(I235*M235=0, "", I235*M235*(N235/100))</f>
        <v/>
      </c>
      <c r="P235" s="25"/>
      <c r="Q235" s="25">
        <f>TRUNC(P235*M235*N235/100)</f>
        <v>0</v>
      </c>
      <c r="R235" s="25"/>
      <c r="S235" s="15"/>
      <c r="T235" s="15"/>
      <c r="Z235" s="2" t="s">
        <v>932</v>
      </c>
      <c r="AA235" s="2">
        <f>SUM(AA234:AA234)</f>
        <v>1.2E-2</v>
      </c>
    </row>
    <row r="236" spans="2:27" ht="21.95" customHeight="1">
      <c r="B236" s="13" t="s">
        <v>982</v>
      </c>
      <c r="D236" s="346" t="s">
        <v>1045</v>
      </c>
      <c r="E236" s="347"/>
      <c r="F236" s="347"/>
      <c r="G236" s="347"/>
      <c r="H236" s="347"/>
      <c r="I236" s="347"/>
      <c r="J236" s="347"/>
      <c r="K236" s="347"/>
      <c r="L236" s="347"/>
      <c r="M236" s="347"/>
      <c r="N236" s="347"/>
      <c r="O236" s="347"/>
      <c r="P236" s="347"/>
      <c r="Q236" s="347"/>
      <c r="R236" s="347"/>
      <c r="S236" s="347"/>
      <c r="T236" s="348"/>
    </row>
    <row r="237" spans="2:27" ht="21.95" customHeight="1">
      <c r="B237" s="13" t="s">
        <v>927</v>
      </c>
      <c r="C237" s="13" t="s">
        <v>292</v>
      </c>
      <c r="D237" s="12" t="s">
        <v>278</v>
      </c>
      <c r="E237" s="12" t="s">
        <v>293</v>
      </c>
      <c r="F237" s="15" t="s">
        <v>139</v>
      </c>
      <c r="G237" s="15">
        <v>1</v>
      </c>
      <c r="H237" s="15">
        <f>IF(I237&lt;&gt;0, G237-I237, "")</f>
        <v>0</v>
      </c>
      <c r="I237" s="15">
        <v>1</v>
      </c>
      <c r="J237" s="15"/>
      <c r="K237" s="12" t="s">
        <v>905</v>
      </c>
      <c r="L237" s="15" t="s">
        <v>672</v>
      </c>
      <c r="M237" s="15">
        <v>8.0000000000000002E-3</v>
      </c>
      <c r="N237" s="15">
        <v>150</v>
      </c>
      <c r="O237" s="15">
        <f>IF(I237*M237=0, "", I237*M237*(N237/100))</f>
        <v>1.2E-2</v>
      </c>
      <c r="P237" s="25"/>
      <c r="Q237" s="25">
        <f>TRUNC(P237*M237*N237/100)</f>
        <v>0</v>
      </c>
      <c r="R237" s="25"/>
      <c r="S237" s="15" t="s">
        <v>944</v>
      </c>
      <c r="T237" s="15"/>
      <c r="AA237" s="2">
        <f>O237</f>
        <v>1.2E-2</v>
      </c>
    </row>
    <row r="238" spans="2:27" ht="21.95" customHeight="1">
      <c r="B238" s="13" t="s">
        <v>927</v>
      </c>
      <c r="C238" s="13" t="s">
        <v>670</v>
      </c>
      <c r="D238" s="12" t="s">
        <v>671</v>
      </c>
      <c r="E238" s="12" t="s">
        <v>672</v>
      </c>
      <c r="F238" s="15" t="s">
        <v>610</v>
      </c>
      <c r="G238" s="15">
        <f>IF(H238*I238/100+0.000005 &lt;1, TRUNC(H238*I238/100+0.000005, 옵션!$E$13), TRUNC(H238*I238/100+0.000005, 옵션!$E$13))</f>
        <v>1.2E-2</v>
      </c>
      <c r="H238" s="15">
        <f>옵션!$B$13</f>
        <v>100</v>
      </c>
      <c r="I238" s="15">
        <f>SUM(AA237:AA237)</f>
        <v>1.2E-2</v>
      </c>
      <c r="J238" s="15"/>
      <c r="K238" s="12"/>
      <c r="L238" s="15"/>
      <c r="M238" s="15"/>
      <c r="N238" s="15"/>
      <c r="O238" s="15" t="str">
        <f>IF(I238*M238=0, "", I238*M238*(N238/100))</f>
        <v/>
      </c>
      <c r="P238" s="25"/>
      <c r="Q238" s="25">
        <f>TRUNC(P238*M238*N238/100)</f>
        <v>0</v>
      </c>
      <c r="R238" s="25"/>
      <c r="S238" s="15"/>
      <c r="T238" s="15"/>
      <c r="Z238" s="2" t="s">
        <v>932</v>
      </c>
      <c r="AA238" s="2">
        <f>SUM(AA237:AA237)</f>
        <v>1.2E-2</v>
      </c>
    </row>
    <row r="239" spans="2:27" ht="21.95" customHeight="1">
      <c r="B239" s="13" t="s">
        <v>982</v>
      </c>
      <c r="D239" s="346" t="s">
        <v>1046</v>
      </c>
      <c r="E239" s="347"/>
      <c r="F239" s="347"/>
      <c r="G239" s="347"/>
      <c r="H239" s="347"/>
      <c r="I239" s="347"/>
      <c r="J239" s="347"/>
      <c r="K239" s="347"/>
      <c r="L239" s="347"/>
      <c r="M239" s="347"/>
      <c r="N239" s="347"/>
      <c r="O239" s="347"/>
      <c r="P239" s="347"/>
      <c r="Q239" s="347"/>
      <c r="R239" s="347"/>
      <c r="S239" s="347"/>
      <c r="T239" s="348"/>
    </row>
    <row r="240" spans="2:27" ht="21.95" customHeight="1">
      <c r="B240" s="13" t="s">
        <v>927</v>
      </c>
      <c r="C240" s="13" t="s">
        <v>294</v>
      </c>
      <c r="D240" s="12" t="s">
        <v>278</v>
      </c>
      <c r="E240" s="12" t="s">
        <v>295</v>
      </c>
      <c r="F240" s="15" t="s">
        <v>139</v>
      </c>
      <c r="G240" s="15">
        <v>1</v>
      </c>
      <c r="H240" s="15">
        <f>IF(I240&lt;&gt;0, G240-I240, "")</f>
        <v>0</v>
      </c>
      <c r="I240" s="15">
        <v>1</v>
      </c>
      <c r="J240" s="15"/>
      <c r="K240" s="12" t="s">
        <v>905</v>
      </c>
      <c r="L240" s="15" t="s">
        <v>672</v>
      </c>
      <c r="M240" s="15">
        <v>1.0999999999999999E-2</v>
      </c>
      <c r="N240" s="15">
        <v>150</v>
      </c>
      <c r="O240" s="15">
        <f>IF(I240*M240=0, "", I240*M240*(N240/100))</f>
        <v>1.6500000000000001E-2</v>
      </c>
      <c r="P240" s="25"/>
      <c r="Q240" s="25">
        <f>TRUNC(P240*M240*N240/100)</f>
        <v>0</v>
      </c>
      <c r="R240" s="25"/>
      <c r="S240" s="15" t="s">
        <v>944</v>
      </c>
      <c r="T240" s="15"/>
      <c r="AA240" s="2">
        <f>O240</f>
        <v>1.6500000000000001E-2</v>
      </c>
    </row>
    <row r="241" spans="2:33" ht="21.95" customHeight="1">
      <c r="B241" s="13" t="s">
        <v>927</v>
      </c>
      <c r="C241" s="13" t="s">
        <v>670</v>
      </c>
      <c r="D241" s="12" t="s">
        <v>671</v>
      </c>
      <c r="E241" s="12" t="s">
        <v>672</v>
      </c>
      <c r="F241" s="15" t="s">
        <v>610</v>
      </c>
      <c r="G241" s="15">
        <f>IF(H241*I241/100+0.000005 &lt;1, TRUNC(H241*I241/100+0.000005, 옵션!$E$13), TRUNC(H241*I241/100+0.000005, 옵션!$E$13))</f>
        <v>1.6500000000000001E-2</v>
      </c>
      <c r="H241" s="15">
        <f>옵션!$B$13</f>
        <v>100</v>
      </c>
      <c r="I241" s="15">
        <f>SUM(AA240:AA240)</f>
        <v>1.6500000000000001E-2</v>
      </c>
      <c r="J241" s="15"/>
      <c r="K241" s="12"/>
      <c r="L241" s="15"/>
      <c r="M241" s="15"/>
      <c r="N241" s="15"/>
      <c r="O241" s="15" t="str">
        <f>IF(I241*M241=0, "", I241*M241*(N241/100))</f>
        <v/>
      </c>
      <c r="P241" s="25"/>
      <c r="Q241" s="25">
        <f>TRUNC(P241*M241*N241/100)</f>
        <v>0</v>
      </c>
      <c r="R241" s="25"/>
      <c r="S241" s="15"/>
      <c r="T241" s="15"/>
      <c r="Z241" s="2" t="s">
        <v>932</v>
      </c>
      <c r="AA241" s="2">
        <f>SUM(AA240:AA240)</f>
        <v>1.6500000000000001E-2</v>
      </c>
    </row>
    <row r="242" spans="2:33" ht="21.95" customHeight="1">
      <c r="B242" s="13" t="s">
        <v>982</v>
      </c>
      <c r="D242" s="346" t="s">
        <v>1047</v>
      </c>
      <c r="E242" s="347"/>
      <c r="F242" s="347"/>
      <c r="G242" s="347"/>
      <c r="H242" s="347"/>
      <c r="I242" s="347"/>
      <c r="J242" s="347"/>
      <c r="K242" s="347"/>
      <c r="L242" s="347"/>
      <c r="M242" s="347"/>
      <c r="N242" s="347"/>
      <c r="O242" s="347"/>
      <c r="P242" s="347"/>
      <c r="Q242" s="347"/>
      <c r="R242" s="347"/>
      <c r="S242" s="347"/>
      <c r="T242" s="348"/>
    </row>
    <row r="243" spans="2:33" ht="21.95" customHeight="1">
      <c r="B243" s="13" t="s">
        <v>927</v>
      </c>
      <c r="C243" s="13" t="s">
        <v>302</v>
      </c>
      <c r="D243" s="12" t="s">
        <v>303</v>
      </c>
      <c r="E243" s="12" t="s">
        <v>304</v>
      </c>
      <c r="F243" s="15" t="s">
        <v>139</v>
      </c>
      <c r="G243" s="15">
        <v>1</v>
      </c>
      <c r="H243" s="15">
        <f>IF(I243&lt;&gt;0, G243-I243, "")</f>
        <v>0</v>
      </c>
      <c r="I243" s="15">
        <v>1</v>
      </c>
      <c r="J243" s="15"/>
      <c r="K243" s="12" t="s">
        <v>906</v>
      </c>
      <c r="L243" s="15" t="s">
        <v>674</v>
      </c>
      <c r="M243" s="15">
        <v>0.03</v>
      </c>
      <c r="N243" s="15">
        <v>85</v>
      </c>
      <c r="O243" s="15">
        <f>IF(I243*M243=0, "", I243*M243*(N243/100))</f>
        <v>2.5499999999999998E-2</v>
      </c>
      <c r="P243" s="25"/>
      <c r="Q243" s="25">
        <f>TRUNC(P243*M243*N243/100)</f>
        <v>0</v>
      </c>
      <c r="R243" s="25"/>
      <c r="S243" s="15" t="s">
        <v>957</v>
      </c>
      <c r="T243" s="15"/>
      <c r="AB243" s="2">
        <f>O243</f>
        <v>2.5499999999999998E-2</v>
      </c>
    </row>
    <row r="244" spans="2:33" ht="21.95" customHeight="1">
      <c r="B244" s="13" t="s">
        <v>927</v>
      </c>
      <c r="C244" s="13" t="s">
        <v>673</v>
      </c>
      <c r="D244" s="12" t="s">
        <v>671</v>
      </c>
      <c r="E244" s="12" t="s">
        <v>674</v>
      </c>
      <c r="F244" s="15" t="s">
        <v>610</v>
      </c>
      <c r="G244" s="15">
        <f>IF(H244*I244/100+0.000005 &lt;1, TRUNC(H244*I244/100+0.000005, 옵션!$E$13), TRUNC(H244*I244/100+0.000005, 옵션!$E$13))</f>
        <v>2.5499999999999998E-2</v>
      </c>
      <c r="H244" s="15">
        <f>옵션!$B$13</f>
        <v>100</v>
      </c>
      <c r="I244" s="15">
        <f>SUM(AB243:AB243)</f>
        <v>2.5499999999999998E-2</v>
      </c>
      <c r="J244" s="15"/>
      <c r="K244" s="12"/>
      <c r="L244" s="15"/>
      <c r="M244" s="15"/>
      <c r="N244" s="15"/>
      <c r="O244" s="15" t="str">
        <f>IF(I244*M244=0, "", I244*M244*(N244/100))</f>
        <v/>
      </c>
      <c r="P244" s="25"/>
      <c r="Q244" s="25">
        <f>TRUNC(P244*M244*N244/100)</f>
        <v>0</v>
      </c>
      <c r="R244" s="25"/>
      <c r="S244" s="15"/>
      <c r="T244" s="15"/>
      <c r="Z244" s="2" t="s">
        <v>932</v>
      </c>
      <c r="AB244" s="2">
        <f>SUM(AB243:AB243)</f>
        <v>2.5499999999999998E-2</v>
      </c>
    </row>
    <row r="245" spans="2:33" ht="21.95" customHeight="1">
      <c r="B245" s="13" t="s">
        <v>982</v>
      </c>
      <c r="D245" s="346" t="s">
        <v>1048</v>
      </c>
      <c r="E245" s="347"/>
      <c r="F245" s="347"/>
      <c r="G245" s="347"/>
      <c r="H245" s="347"/>
      <c r="I245" s="347"/>
      <c r="J245" s="347"/>
      <c r="K245" s="347"/>
      <c r="L245" s="347"/>
      <c r="M245" s="347"/>
      <c r="N245" s="347"/>
      <c r="O245" s="347"/>
      <c r="P245" s="347"/>
      <c r="Q245" s="347"/>
      <c r="R245" s="347"/>
      <c r="S245" s="347"/>
      <c r="T245" s="348"/>
    </row>
    <row r="246" spans="2:33" ht="21.95" customHeight="1">
      <c r="B246" s="13" t="s">
        <v>927</v>
      </c>
      <c r="C246" s="13" t="s">
        <v>306</v>
      </c>
      <c r="D246" s="12" t="s">
        <v>303</v>
      </c>
      <c r="E246" s="12" t="s">
        <v>307</v>
      </c>
      <c r="F246" s="15" t="s">
        <v>139</v>
      </c>
      <c r="G246" s="15">
        <v>1</v>
      </c>
      <c r="H246" s="15">
        <f>IF(I246&lt;&gt;0, G246-I246, "")</f>
        <v>0</v>
      </c>
      <c r="I246" s="15">
        <v>1</v>
      </c>
      <c r="J246" s="15"/>
      <c r="K246" s="12" t="s">
        <v>906</v>
      </c>
      <c r="L246" s="15" t="s">
        <v>674</v>
      </c>
      <c r="M246" s="15">
        <v>3.5999999999999997E-2</v>
      </c>
      <c r="N246" s="15">
        <v>85</v>
      </c>
      <c r="O246" s="15">
        <f>IF(I246*M246=0, "", I246*M246*(N246/100))</f>
        <v>3.0599999999999995E-2</v>
      </c>
      <c r="P246" s="25"/>
      <c r="Q246" s="25">
        <f>TRUNC(P246*M246*N246/100)</f>
        <v>0</v>
      </c>
      <c r="R246" s="25"/>
      <c r="S246" s="15" t="s">
        <v>957</v>
      </c>
      <c r="T246" s="15"/>
      <c r="AB246" s="2">
        <f>O246</f>
        <v>3.0599999999999995E-2</v>
      </c>
    </row>
    <row r="247" spans="2:33" ht="21.95" customHeight="1">
      <c r="B247" s="13" t="s">
        <v>927</v>
      </c>
      <c r="C247" s="13" t="s">
        <v>673</v>
      </c>
      <c r="D247" s="12" t="s">
        <v>671</v>
      </c>
      <c r="E247" s="12" t="s">
        <v>674</v>
      </c>
      <c r="F247" s="15" t="s">
        <v>610</v>
      </c>
      <c r="G247" s="15">
        <f>IF(H247*I247/100+0.000005 &lt;1, TRUNC(H247*I247/100+0.000005, 옵션!$E$13), TRUNC(H247*I247/100+0.000005, 옵션!$E$13))</f>
        <v>3.0599999999999999E-2</v>
      </c>
      <c r="H247" s="15">
        <f>옵션!$B$13</f>
        <v>100</v>
      </c>
      <c r="I247" s="15">
        <f>SUM(AB246:AB246)</f>
        <v>3.0599999999999995E-2</v>
      </c>
      <c r="J247" s="15"/>
      <c r="K247" s="12"/>
      <c r="L247" s="15"/>
      <c r="M247" s="15"/>
      <c r="N247" s="15"/>
      <c r="O247" s="15" t="str">
        <f>IF(I247*M247=0, "", I247*M247*(N247/100))</f>
        <v/>
      </c>
      <c r="P247" s="25"/>
      <c r="Q247" s="25">
        <f>TRUNC(P247*M247*N247/100)</f>
        <v>0</v>
      </c>
      <c r="R247" s="25"/>
      <c r="S247" s="15"/>
      <c r="T247" s="15"/>
      <c r="Z247" s="2" t="s">
        <v>932</v>
      </c>
      <c r="AB247" s="2">
        <f>SUM(AB246:AB246)</f>
        <v>3.0599999999999995E-2</v>
      </c>
    </row>
    <row r="248" spans="2:33" ht="21.95" customHeight="1">
      <c r="B248" s="13" t="s">
        <v>982</v>
      </c>
      <c r="D248" s="346" t="s">
        <v>1049</v>
      </c>
      <c r="E248" s="347"/>
      <c r="F248" s="347"/>
      <c r="G248" s="347"/>
      <c r="H248" s="347"/>
      <c r="I248" s="347"/>
      <c r="J248" s="347"/>
      <c r="K248" s="347"/>
      <c r="L248" s="347"/>
      <c r="M248" s="347"/>
      <c r="N248" s="347"/>
      <c r="O248" s="347"/>
      <c r="P248" s="347"/>
      <c r="Q248" s="347"/>
      <c r="R248" s="347"/>
      <c r="S248" s="347"/>
      <c r="T248" s="348"/>
    </row>
    <row r="249" spans="2:33" ht="21.95" customHeight="1">
      <c r="B249" s="13" t="s">
        <v>927</v>
      </c>
      <c r="C249" s="13" t="s">
        <v>308</v>
      </c>
      <c r="D249" s="12" t="s">
        <v>303</v>
      </c>
      <c r="E249" s="12" t="s">
        <v>309</v>
      </c>
      <c r="F249" s="15" t="s">
        <v>139</v>
      </c>
      <c r="G249" s="15">
        <v>1</v>
      </c>
      <c r="H249" s="15">
        <f>IF(I249&lt;&gt;0, G249-I249, "")</f>
        <v>0</v>
      </c>
      <c r="I249" s="15">
        <v>1</v>
      </c>
      <c r="J249" s="15"/>
      <c r="K249" s="12" t="s">
        <v>906</v>
      </c>
      <c r="L249" s="15" t="s">
        <v>674</v>
      </c>
      <c r="M249" s="15">
        <v>5.7000000000000002E-2</v>
      </c>
      <c r="N249" s="15">
        <v>85</v>
      </c>
      <c r="O249" s="15">
        <f>IF(I249*M249=0, "", I249*M249*(N249/100))</f>
        <v>4.845E-2</v>
      </c>
      <c r="P249" s="25"/>
      <c r="Q249" s="25">
        <f>TRUNC(P249*M249*N249/100)</f>
        <v>0</v>
      </c>
      <c r="R249" s="25"/>
      <c r="S249" s="15" t="s">
        <v>957</v>
      </c>
      <c r="T249" s="15"/>
      <c r="AB249" s="2">
        <f>O249</f>
        <v>4.845E-2</v>
      </c>
    </row>
    <row r="250" spans="2:33" ht="21.95" customHeight="1">
      <c r="B250" s="13" t="s">
        <v>927</v>
      </c>
      <c r="C250" s="13" t="s">
        <v>673</v>
      </c>
      <c r="D250" s="12" t="s">
        <v>671</v>
      </c>
      <c r="E250" s="12" t="s">
        <v>674</v>
      </c>
      <c r="F250" s="15" t="s">
        <v>610</v>
      </c>
      <c r="G250" s="15">
        <f>IF(H250*I250/100+0.000005 &lt;1, TRUNC(H250*I250/100+0.000005, 옵션!$E$13), TRUNC(H250*I250/100+0.000005, 옵션!$E$13))</f>
        <v>4.845E-2</v>
      </c>
      <c r="H250" s="15">
        <f>옵션!$B$13</f>
        <v>100</v>
      </c>
      <c r="I250" s="15">
        <f>SUM(AB249:AB249)</f>
        <v>4.845E-2</v>
      </c>
      <c r="J250" s="15"/>
      <c r="K250" s="12"/>
      <c r="L250" s="15"/>
      <c r="M250" s="15"/>
      <c r="N250" s="15"/>
      <c r="O250" s="15" t="str">
        <f>IF(I250*M250=0, "", I250*M250*(N250/100))</f>
        <v/>
      </c>
      <c r="P250" s="25"/>
      <c r="Q250" s="25">
        <f>TRUNC(P250*M250*N250/100)</f>
        <v>0</v>
      </c>
      <c r="R250" s="25"/>
      <c r="S250" s="15"/>
      <c r="T250" s="15"/>
      <c r="Z250" s="2" t="s">
        <v>932</v>
      </c>
      <c r="AB250" s="2">
        <f>SUM(AB249:AB249)</f>
        <v>4.845E-2</v>
      </c>
    </row>
    <row r="251" spans="2:33" ht="21.95" customHeight="1">
      <c r="B251" s="13" t="s">
        <v>982</v>
      </c>
      <c r="D251" s="346" t="s">
        <v>1050</v>
      </c>
      <c r="E251" s="347"/>
      <c r="F251" s="347"/>
      <c r="G251" s="347"/>
      <c r="H251" s="347"/>
      <c r="I251" s="347"/>
      <c r="J251" s="347"/>
      <c r="K251" s="347"/>
      <c r="L251" s="347"/>
      <c r="M251" s="347"/>
      <c r="N251" s="347"/>
      <c r="O251" s="347"/>
      <c r="P251" s="347"/>
      <c r="Q251" s="347"/>
      <c r="R251" s="347"/>
      <c r="S251" s="347"/>
      <c r="T251" s="348"/>
    </row>
    <row r="252" spans="2:33" ht="21.95" customHeight="1">
      <c r="B252" s="13" t="s">
        <v>927</v>
      </c>
      <c r="C252" s="13" t="s">
        <v>310</v>
      </c>
      <c r="D252" s="12" t="s">
        <v>303</v>
      </c>
      <c r="E252" s="12" t="s">
        <v>311</v>
      </c>
      <c r="F252" s="15" t="s">
        <v>139</v>
      </c>
      <c r="G252" s="15">
        <v>1</v>
      </c>
      <c r="H252" s="15">
        <f>IF(I252&lt;&gt;0, G252-I252, "")</f>
        <v>0</v>
      </c>
      <c r="I252" s="15">
        <v>1</v>
      </c>
      <c r="J252" s="15"/>
      <c r="K252" s="12" t="s">
        <v>906</v>
      </c>
      <c r="L252" s="15" t="s">
        <v>674</v>
      </c>
      <c r="M252" s="15">
        <v>7.0999999999999994E-2</v>
      </c>
      <c r="N252" s="15">
        <v>86.66</v>
      </c>
      <c r="O252" s="15">
        <f>IF(I252*M252=0, "", I252*M252*(N252/100))</f>
        <v>6.1528599999999989E-2</v>
      </c>
      <c r="P252" s="25"/>
      <c r="Q252" s="25">
        <f>TRUNC(P252*M252*N252/100)</f>
        <v>0</v>
      </c>
      <c r="R252" s="25"/>
      <c r="S252" s="15" t="s">
        <v>957</v>
      </c>
      <c r="T252" s="15"/>
      <c r="AB252" s="2">
        <f>O252</f>
        <v>6.1528599999999989E-2</v>
      </c>
    </row>
    <row r="253" spans="2:33" ht="21.95" customHeight="1">
      <c r="B253" s="13" t="s">
        <v>927</v>
      </c>
      <c r="C253" s="13" t="s">
        <v>673</v>
      </c>
      <c r="D253" s="12" t="s">
        <v>671</v>
      </c>
      <c r="E253" s="12" t="s">
        <v>674</v>
      </c>
      <c r="F253" s="15" t="s">
        <v>610</v>
      </c>
      <c r="G253" s="15">
        <f>IF(H253*I253/100+0.00000005 &lt;1, TRUNC(H253*I253/100+0.00000005, 옵션!$E$13), TRUNC(H253*I253/100+0.00000005, 옵션!$E$13))</f>
        <v>6.1519999999999998E-2</v>
      </c>
      <c r="H253" s="15">
        <f>옵션!$B$13</f>
        <v>100</v>
      </c>
      <c r="I253" s="15">
        <f>SUM(AB252:AB252)</f>
        <v>6.1528599999999989E-2</v>
      </c>
      <c r="J253" s="15"/>
      <c r="K253" s="12"/>
      <c r="L253" s="15"/>
      <c r="M253" s="15"/>
      <c r="N253" s="15"/>
      <c r="O253" s="15" t="str">
        <f>IF(I253*M253=0, "", I253*M253*(N253/100))</f>
        <v/>
      </c>
      <c r="P253" s="25"/>
      <c r="Q253" s="25">
        <f>TRUNC(P253*M253*N253/100)</f>
        <v>0</v>
      </c>
      <c r="R253" s="25"/>
      <c r="S253" s="15"/>
      <c r="T253" s="15"/>
      <c r="Z253" s="2" t="s">
        <v>932</v>
      </c>
      <c r="AB253" s="2">
        <f>SUM(AB252:AB252)</f>
        <v>6.1528599999999989E-2</v>
      </c>
    </row>
    <row r="254" spans="2:33" ht="21.95" customHeight="1">
      <c r="B254" s="13" t="s">
        <v>982</v>
      </c>
      <c r="D254" s="346" t="s">
        <v>1051</v>
      </c>
      <c r="E254" s="347"/>
      <c r="F254" s="347"/>
      <c r="G254" s="347"/>
      <c r="H254" s="347"/>
      <c r="I254" s="347"/>
      <c r="J254" s="347"/>
      <c r="K254" s="347"/>
      <c r="L254" s="347"/>
      <c r="M254" s="347"/>
      <c r="N254" s="347"/>
      <c r="O254" s="347"/>
      <c r="P254" s="347"/>
      <c r="Q254" s="347"/>
      <c r="R254" s="347"/>
      <c r="S254" s="347"/>
      <c r="T254" s="348"/>
    </row>
    <row r="255" spans="2:33" ht="21.95" customHeight="1">
      <c r="B255" s="13" t="s">
        <v>927</v>
      </c>
      <c r="C255" s="13" t="s">
        <v>530</v>
      </c>
      <c r="D255" s="12" t="s">
        <v>586</v>
      </c>
      <c r="E255" s="12" t="s">
        <v>587</v>
      </c>
      <c r="F255" s="15" t="s">
        <v>139</v>
      </c>
      <c r="G255" s="15">
        <v>1</v>
      </c>
      <c r="H255" s="15">
        <f>IF(I255&lt;&gt;0, G255-I255, "")</f>
        <v>0</v>
      </c>
      <c r="I255" s="15">
        <v>1</v>
      </c>
      <c r="J255" s="15"/>
      <c r="K255" s="12" t="s">
        <v>906</v>
      </c>
      <c r="L255" s="15" t="s">
        <v>674</v>
      </c>
      <c r="M255" s="15">
        <v>1.158E-2</v>
      </c>
      <c r="N255" s="15">
        <v>86.7</v>
      </c>
      <c r="O255" s="15">
        <f>IF(I255*M255=0, "", I255*M255*(N255/100))</f>
        <v>1.0039859999999999E-2</v>
      </c>
      <c r="P255" s="25"/>
      <c r="Q255" s="25">
        <f>TRUNC(P255*M255*N255/100)</f>
        <v>0</v>
      </c>
      <c r="R255" s="25"/>
      <c r="S255" s="15" t="s">
        <v>958</v>
      </c>
      <c r="T255" s="15"/>
      <c r="AB255" s="2">
        <f>O255</f>
        <v>1.0039859999999999E-2</v>
      </c>
    </row>
    <row r="256" spans="2:33" ht="21.95" customHeight="1">
      <c r="B256" s="13" t="s">
        <v>927</v>
      </c>
      <c r="C256" s="13" t="s">
        <v>530</v>
      </c>
      <c r="D256" s="12"/>
      <c r="E256" s="12"/>
      <c r="F256" s="15"/>
      <c r="G256" s="15">
        <v>1</v>
      </c>
      <c r="H256" s="15">
        <f>IF(I256&lt;&gt;0, G256-I256, "")</f>
        <v>0</v>
      </c>
      <c r="I256" s="15">
        <v>1</v>
      </c>
      <c r="J256" s="15"/>
      <c r="K256" s="12" t="s">
        <v>911</v>
      </c>
      <c r="L256" s="15" t="s">
        <v>684</v>
      </c>
      <c r="M256" s="15">
        <v>1.158E-2</v>
      </c>
      <c r="N256" s="15">
        <v>86.7</v>
      </c>
      <c r="O256" s="15">
        <f>IF(I256*M256=0, "", I256*M256*(N256/100))</f>
        <v>1.0039859999999999E-2</v>
      </c>
      <c r="P256" s="25"/>
      <c r="Q256" s="25">
        <f>TRUNC(P256*M256*N256/100)</f>
        <v>0</v>
      </c>
      <c r="R256" s="25"/>
      <c r="S256" s="15" t="s">
        <v>958</v>
      </c>
      <c r="T256" s="15"/>
      <c r="AG256" s="2">
        <f>O256</f>
        <v>1.0039859999999999E-2</v>
      </c>
    </row>
    <row r="257" spans="2:33" ht="21.95" customHeight="1">
      <c r="B257" s="13" t="s">
        <v>927</v>
      </c>
      <c r="C257" s="13" t="s">
        <v>673</v>
      </c>
      <c r="D257" s="12" t="s">
        <v>671</v>
      </c>
      <c r="E257" s="12" t="s">
        <v>674</v>
      </c>
      <c r="F257" s="15" t="s">
        <v>610</v>
      </c>
      <c r="G257" s="15">
        <f>IF(H257*I257/100+0.00000005 &lt;1, TRUNC(H257*I257/100+0.00000005, 옵션!$E$13), TRUNC(H257*I257/100+0.00000005, 옵션!$E$13))</f>
        <v>1.0030000000000001E-2</v>
      </c>
      <c r="H257" s="15">
        <f>옵션!$B$13</f>
        <v>100</v>
      </c>
      <c r="I257" s="15">
        <f>SUM(AB255:AB256)</f>
        <v>1.0039859999999999E-2</v>
      </c>
      <c r="J257" s="15"/>
      <c r="K257" s="12"/>
      <c r="L257" s="15"/>
      <c r="M257" s="15"/>
      <c r="N257" s="15"/>
      <c r="O257" s="15" t="str">
        <f>IF(I257*M257=0, "", I257*M257*(N257/100))</f>
        <v/>
      </c>
      <c r="P257" s="25"/>
      <c r="Q257" s="25">
        <f>TRUNC(P257*M257*N257/100)</f>
        <v>0</v>
      </c>
      <c r="R257" s="25"/>
      <c r="S257" s="15"/>
      <c r="T257" s="15"/>
      <c r="Z257" s="2" t="s">
        <v>932</v>
      </c>
      <c r="AB257" s="2">
        <f>SUM(AB255:AB256)</f>
        <v>1.0039859999999999E-2</v>
      </c>
      <c r="AG257" s="2">
        <f>SUM(AG255:AG256)</f>
        <v>1.0039859999999999E-2</v>
      </c>
    </row>
    <row r="258" spans="2:33" ht="21.95" customHeight="1">
      <c r="B258" s="13" t="s">
        <v>927</v>
      </c>
      <c r="C258" s="13" t="s">
        <v>683</v>
      </c>
      <c r="D258" s="12" t="s">
        <v>671</v>
      </c>
      <c r="E258" s="12" t="s">
        <v>684</v>
      </c>
      <c r="F258" s="15" t="s">
        <v>610</v>
      </c>
      <c r="G258" s="15">
        <f>IF(H258*I258/100+0.00000005 &lt;1, TRUNC(H258*I258/100+0.00000005, 옵션!$E$13), TRUNC(H258*I258/100+0.00000005, 옵션!$E$13))</f>
        <v>1.0030000000000001E-2</v>
      </c>
      <c r="H258" s="15">
        <f>옵션!$B$13</f>
        <v>100</v>
      </c>
      <c r="I258" s="15">
        <f>SUM(AG255:AG256)</f>
        <v>1.0039859999999999E-2</v>
      </c>
      <c r="J258" s="15"/>
      <c r="K258" s="12"/>
      <c r="L258" s="15"/>
      <c r="M258" s="15"/>
      <c r="N258" s="15"/>
      <c r="O258" s="15" t="str">
        <f>IF(I258*M258=0, "", I258*M258*(N258/100))</f>
        <v/>
      </c>
      <c r="P258" s="25"/>
      <c r="Q258" s="25">
        <f>TRUNC(P258*M258*N258/100)</f>
        <v>0</v>
      </c>
      <c r="R258" s="25"/>
      <c r="S258" s="15"/>
      <c r="T258" s="15"/>
    </row>
    <row r="259" spans="2:33" ht="21.95" customHeight="1">
      <c r="B259" s="13" t="s">
        <v>982</v>
      </c>
      <c r="D259" s="346" t="s">
        <v>1052</v>
      </c>
      <c r="E259" s="347"/>
      <c r="F259" s="347"/>
      <c r="G259" s="347"/>
      <c r="H259" s="347"/>
      <c r="I259" s="347"/>
      <c r="J259" s="347"/>
      <c r="K259" s="347"/>
      <c r="L259" s="347"/>
      <c r="M259" s="347"/>
      <c r="N259" s="347"/>
      <c r="O259" s="347"/>
      <c r="P259" s="347"/>
      <c r="Q259" s="347"/>
      <c r="R259" s="347"/>
      <c r="S259" s="347"/>
      <c r="T259" s="348"/>
    </row>
    <row r="260" spans="2:33" ht="21.95" customHeight="1">
      <c r="B260" s="13" t="s">
        <v>927</v>
      </c>
      <c r="C260" s="13" t="s">
        <v>530</v>
      </c>
      <c r="D260" s="12" t="s">
        <v>586</v>
      </c>
      <c r="E260" s="12" t="s">
        <v>588</v>
      </c>
      <c r="F260" s="15" t="s">
        <v>139</v>
      </c>
      <c r="G260" s="15">
        <v>1</v>
      </c>
      <c r="H260" s="15">
        <f>IF(I260&lt;&gt;0, G260-I260, "")</f>
        <v>0</v>
      </c>
      <c r="I260" s="15">
        <v>1</v>
      </c>
      <c r="J260" s="15"/>
      <c r="K260" s="12" t="s">
        <v>906</v>
      </c>
      <c r="L260" s="15" t="s">
        <v>674</v>
      </c>
      <c r="M260" s="15">
        <v>1.533E-2</v>
      </c>
      <c r="N260" s="15">
        <v>85</v>
      </c>
      <c r="O260" s="15">
        <f>IF(I260*M260=0, "", I260*M260*(N260/100))</f>
        <v>1.30305E-2</v>
      </c>
      <c r="P260" s="25"/>
      <c r="Q260" s="25">
        <f>TRUNC(P260*M260*N260/100)</f>
        <v>0</v>
      </c>
      <c r="R260" s="25"/>
      <c r="S260" s="15" t="s">
        <v>958</v>
      </c>
      <c r="T260" s="15"/>
      <c r="AB260" s="2">
        <f>O260</f>
        <v>1.30305E-2</v>
      </c>
    </row>
    <row r="261" spans="2:33" ht="21.95" customHeight="1">
      <c r="B261" s="13" t="s">
        <v>927</v>
      </c>
      <c r="C261" s="13" t="s">
        <v>530</v>
      </c>
      <c r="D261" s="12"/>
      <c r="E261" s="12"/>
      <c r="F261" s="15"/>
      <c r="G261" s="15">
        <v>1</v>
      </c>
      <c r="H261" s="15">
        <f>IF(I261&lt;&gt;0, G261-I261, "")</f>
        <v>0</v>
      </c>
      <c r="I261" s="15">
        <v>1</v>
      </c>
      <c r="J261" s="15"/>
      <c r="K261" s="12" t="s">
        <v>911</v>
      </c>
      <c r="L261" s="15" t="s">
        <v>684</v>
      </c>
      <c r="M261" s="15">
        <v>1.533E-2</v>
      </c>
      <c r="N261" s="15">
        <v>85</v>
      </c>
      <c r="O261" s="15">
        <f>IF(I261*M261=0, "", I261*M261*(N261/100))</f>
        <v>1.30305E-2</v>
      </c>
      <c r="P261" s="25"/>
      <c r="Q261" s="25">
        <f>TRUNC(P261*M261*N261/100)</f>
        <v>0</v>
      </c>
      <c r="R261" s="25"/>
      <c r="S261" s="15" t="s">
        <v>958</v>
      </c>
      <c r="T261" s="15"/>
      <c r="AG261" s="2">
        <f>O261</f>
        <v>1.30305E-2</v>
      </c>
    </row>
    <row r="262" spans="2:33" ht="21.95" customHeight="1">
      <c r="B262" s="13" t="s">
        <v>927</v>
      </c>
      <c r="C262" s="13" t="s">
        <v>673</v>
      </c>
      <c r="D262" s="12" t="s">
        <v>671</v>
      </c>
      <c r="E262" s="12" t="s">
        <v>674</v>
      </c>
      <c r="F262" s="15" t="s">
        <v>610</v>
      </c>
      <c r="G262" s="15">
        <f>IF(H262*I262/100+0.00000005 &lt;1, TRUNC(H262*I262/100+0.00000005, 옵션!$E$13), TRUNC(H262*I262/100+0.00000005, 옵션!$E$13))</f>
        <v>1.303E-2</v>
      </c>
      <c r="H262" s="15">
        <f>옵션!$B$13</f>
        <v>100</v>
      </c>
      <c r="I262" s="15">
        <f>SUM(AB260:AB261)</f>
        <v>1.30305E-2</v>
      </c>
      <c r="J262" s="15"/>
      <c r="K262" s="12"/>
      <c r="L262" s="15"/>
      <c r="M262" s="15"/>
      <c r="N262" s="15"/>
      <c r="O262" s="15" t="str">
        <f>IF(I262*M262=0, "", I262*M262*(N262/100))</f>
        <v/>
      </c>
      <c r="P262" s="25"/>
      <c r="Q262" s="25">
        <f>TRUNC(P262*M262*N262/100)</f>
        <v>0</v>
      </c>
      <c r="R262" s="25"/>
      <c r="S262" s="15"/>
      <c r="T262" s="15"/>
      <c r="Z262" s="2" t="s">
        <v>932</v>
      </c>
      <c r="AB262" s="2">
        <f>SUM(AB260:AB261)</f>
        <v>1.30305E-2</v>
      </c>
      <c r="AG262" s="2">
        <f>SUM(AG260:AG261)</f>
        <v>1.30305E-2</v>
      </c>
    </row>
    <row r="263" spans="2:33" ht="21.95" customHeight="1">
      <c r="B263" s="13" t="s">
        <v>927</v>
      </c>
      <c r="C263" s="13" t="s">
        <v>683</v>
      </c>
      <c r="D263" s="12" t="s">
        <v>671</v>
      </c>
      <c r="E263" s="12" t="s">
        <v>684</v>
      </c>
      <c r="F263" s="15" t="s">
        <v>610</v>
      </c>
      <c r="G263" s="15">
        <f>IF(H263*I263/100+0.00000005 &lt;1, TRUNC(H263*I263/100+0.00000005, 옵션!$E$13), TRUNC(H263*I263/100+0.00000005, 옵션!$E$13))</f>
        <v>1.303E-2</v>
      </c>
      <c r="H263" s="15">
        <f>옵션!$B$13</f>
        <v>100</v>
      </c>
      <c r="I263" s="15">
        <f>SUM(AG260:AG261)</f>
        <v>1.30305E-2</v>
      </c>
      <c r="J263" s="15"/>
      <c r="K263" s="12"/>
      <c r="L263" s="15"/>
      <c r="M263" s="15"/>
      <c r="N263" s="15"/>
      <c r="O263" s="15" t="str">
        <f>IF(I263*M263=0, "", I263*M263*(N263/100))</f>
        <v/>
      </c>
      <c r="P263" s="25"/>
      <c r="Q263" s="25">
        <f>TRUNC(P263*M263*N263/100)</f>
        <v>0</v>
      </c>
      <c r="R263" s="25"/>
      <c r="S263" s="15"/>
      <c r="T263" s="15"/>
    </row>
    <row r="264" spans="2:33" ht="21.95" customHeight="1">
      <c r="B264" s="13" t="s">
        <v>982</v>
      </c>
      <c r="D264" s="346" t="s">
        <v>1053</v>
      </c>
      <c r="E264" s="347"/>
      <c r="F264" s="347"/>
      <c r="G264" s="347"/>
      <c r="H264" s="347"/>
      <c r="I264" s="347"/>
      <c r="J264" s="347"/>
      <c r="K264" s="347"/>
      <c r="L264" s="347"/>
      <c r="M264" s="347"/>
      <c r="N264" s="347"/>
      <c r="O264" s="347"/>
      <c r="P264" s="347"/>
      <c r="Q264" s="347"/>
      <c r="R264" s="347"/>
      <c r="S264" s="347"/>
      <c r="T264" s="348"/>
    </row>
    <row r="265" spans="2:33" ht="21.95" customHeight="1">
      <c r="B265" s="13" t="s">
        <v>927</v>
      </c>
      <c r="C265" s="13" t="s">
        <v>312</v>
      </c>
      <c r="D265" s="12" t="s">
        <v>303</v>
      </c>
      <c r="E265" s="12" t="s">
        <v>313</v>
      </c>
      <c r="F265" s="15" t="s">
        <v>139</v>
      </c>
      <c r="G265" s="15">
        <v>1</v>
      </c>
      <c r="H265" s="15">
        <f>IF(I265&lt;&gt;0, G265-I265, "")</f>
        <v>0</v>
      </c>
      <c r="I265" s="15">
        <v>1</v>
      </c>
      <c r="J265" s="15"/>
      <c r="K265" s="12" t="s">
        <v>906</v>
      </c>
      <c r="L265" s="15" t="s">
        <v>674</v>
      </c>
      <c r="M265" s="15">
        <v>0.13600000000000001</v>
      </c>
      <c r="N265" s="15">
        <v>85</v>
      </c>
      <c r="O265" s="15">
        <f>IF(I265*M265=0, "", I265*M265*(N265/100))</f>
        <v>0.11560000000000001</v>
      </c>
      <c r="P265" s="25"/>
      <c r="Q265" s="25">
        <f>TRUNC(P265*M265*N265/100)</f>
        <v>0</v>
      </c>
      <c r="R265" s="25"/>
      <c r="S265" s="15" t="s">
        <v>957</v>
      </c>
      <c r="T265" s="15"/>
      <c r="AB265" s="2">
        <f>O265</f>
        <v>0.11560000000000001</v>
      </c>
    </row>
    <row r="266" spans="2:33" ht="21.95" customHeight="1">
      <c r="B266" s="13" t="s">
        <v>927</v>
      </c>
      <c r="C266" s="13" t="s">
        <v>673</v>
      </c>
      <c r="D266" s="12" t="s">
        <v>671</v>
      </c>
      <c r="E266" s="12" t="s">
        <v>674</v>
      </c>
      <c r="F266" s="15" t="s">
        <v>610</v>
      </c>
      <c r="G266" s="15">
        <f>IF(H266*I266/100+0.000005 &lt;1, TRUNC(H266*I266/100+0.000005, 옵션!$E$13), TRUNC(H266*I266/100+0.000005, 옵션!$E$13))</f>
        <v>0.11559999999999999</v>
      </c>
      <c r="H266" s="15">
        <f>옵션!$B$13</f>
        <v>100</v>
      </c>
      <c r="I266" s="15">
        <f>SUM(AB265:AB265)</f>
        <v>0.11560000000000001</v>
      </c>
      <c r="J266" s="15"/>
      <c r="K266" s="12"/>
      <c r="L266" s="15"/>
      <c r="M266" s="15"/>
      <c r="N266" s="15"/>
      <c r="O266" s="15" t="str">
        <f>IF(I266*M266=0, "", I266*M266*(N266/100))</f>
        <v/>
      </c>
      <c r="P266" s="25"/>
      <c r="Q266" s="25">
        <f>TRUNC(P266*M266*N266/100)</f>
        <v>0</v>
      </c>
      <c r="R266" s="25"/>
      <c r="S266" s="15"/>
      <c r="T266" s="15"/>
      <c r="Z266" s="2" t="s">
        <v>932</v>
      </c>
      <c r="AB266" s="2">
        <f>SUM(AB265:AB265)</f>
        <v>0.11560000000000001</v>
      </c>
    </row>
    <row r="267" spans="2:33" ht="21.95" customHeight="1">
      <c r="B267" s="13" t="s">
        <v>982</v>
      </c>
      <c r="D267" s="346" t="s">
        <v>1054</v>
      </c>
      <c r="E267" s="347"/>
      <c r="F267" s="347"/>
      <c r="G267" s="347"/>
      <c r="H267" s="347"/>
      <c r="I267" s="347"/>
      <c r="J267" s="347"/>
      <c r="K267" s="347"/>
      <c r="L267" s="347"/>
      <c r="M267" s="347"/>
      <c r="N267" s="347"/>
      <c r="O267" s="347"/>
      <c r="P267" s="347"/>
      <c r="Q267" s="347"/>
      <c r="R267" s="347"/>
      <c r="S267" s="347"/>
      <c r="T267" s="348"/>
    </row>
    <row r="268" spans="2:33" ht="21.95" customHeight="1">
      <c r="B268" s="13" t="s">
        <v>927</v>
      </c>
      <c r="C268" s="13" t="s">
        <v>530</v>
      </c>
      <c r="D268" s="12" t="s">
        <v>586</v>
      </c>
      <c r="E268" s="12" t="s">
        <v>589</v>
      </c>
      <c r="F268" s="15" t="s">
        <v>139</v>
      </c>
      <c r="G268" s="15">
        <v>1</v>
      </c>
      <c r="H268" s="15">
        <f>IF(I268&lt;&gt;0, G268-I268, "")</f>
        <v>0</v>
      </c>
      <c r="I268" s="15">
        <v>1</v>
      </c>
      <c r="J268" s="15"/>
      <c r="K268" s="12" t="s">
        <v>906</v>
      </c>
      <c r="L268" s="15" t="s">
        <v>674</v>
      </c>
      <c r="M268" s="15">
        <v>1.8499999999999999E-2</v>
      </c>
      <c r="N268" s="15">
        <v>85</v>
      </c>
      <c r="O268" s="15">
        <f>IF(I268*M268=0, "", I268*M268*(N268/100))</f>
        <v>1.5724999999999999E-2</v>
      </c>
      <c r="P268" s="25"/>
      <c r="Q268" s="25">
        <f>TRUNC(P268*M268*N268/100)</f>
        <v>0</v>
      </c>
      <c r="R268" s="25"/>
      <c r="S268" s="15" t="s">
        <v>958</v>
      </c>
      <c r="T268" s="15"/>
      <c r="AB268" s="2">
        <f>O268</f>
        <v>1.5724999999999999E-2</v>
      </c>
    </row>
    <row r="269" spans="2:33" ht="21.95" customHeight="1">
      <c r="B269" s="13" t="s">
        <v>927</v>
      </c>
      <c r="C269" s="13" t="s">
        <v>530</v>
      </c>
      <c r="D269" s="12"/>
      <c r="E269" s="12"/>
      <c r="F269" s="15"/>
      <c r="G269" s="15">
        <v>1</v>
      </c>
      <c r="H269" s="15">
        <f>IF(I269&lt;&gt;0, G269-I269, "")</f>
        <v>0</v>
      </c>
      <c r="I269" s="15">
        <v>1</v>
      </c>
      <c r="J269" s="15"/>
      <c r="K269" s="12" t="s">
        <v>911</v>
      </c>
      <c r="L269" s="15" t="s">
        <v>684</v>
      </c>
      <c r="M269" s="15">
        <v>1.8499999999999999E-2</v>
      </c>
      <c r="N269" s="15">
        <v>85</v>
      </c>
      <c r="O269" s="15">
        <f>IF(I269*M269=0, "", I269*M269*(N269/100))</f>
        <v>1.5724999999999999E-2</v>
      </c>
      <c r="P269" s="25"/>
      <c r="Q269" s="25">
        <f>TRUNC(P269*M269*N269/100)</f>
        <v>0</v>
      </c>
      <c r="R269" s="25"/>
      <c r="S269" s="15" t="s">
        <v>958</v>
      </c>
      <c r="T269" s="15"/>
      <c r="AG269" s="2">
        <f>O269</f>
        <v>1.5724999999999999E-2</v>
      </c>
    </row>
    <row r="270" spans="2:33" ht="21.95" customHeight="1">
      <c r="B270" s="13" t="s">
        <v>927</v>
      </c>
      <c r="C270" s="13" t="s">
        <v>673</v>
      </c>
      <c r="D270" s="12" t="s">
        <v>671</v>
      </c>
      <c r="E270" s="12" t="s">
        <v>674</v>
      </c>
      <c r="F270" s="15" t="s">
        <v>610</v>
      </c>
      <c r="G270" s="15">
        <f>IF(H270*I270/100+0.00000005 &lt;1, TRUNC(H270*I270/100+0.00000005, 옵션!$E$13), TRUNC(H270*I270/100+0.00000005, 옵션!$E$13))</f>
        <v>1.5720000000000001E-2</v>
      </c>
      <c r="H270" s="15">
        <f>옵션!$B$13</f>
        <v>100</v>
      </c>
      <c r="I270" s="15">
        <f>SUM(AB268:AB269)</f>
        <v>1.5724999999999999E-2</v>
      </c>
      <c r="J270" s="15"/>
      <c r="K270" s="12"/>
      <c r="L270" s="15"/>
      <c r="M270" s="15"/>
      <c r="N270" s="15"/>
      <c r="O270" s="15" t="str">
        <f>IF(I270*M270=0, "", I270*M270*(N270/100))</f>
        <v/>
      </c>
      <c r="P270" s="25"/>
      <c r="Q270" s="25">
        <f>TRUNC(P270*M270*N270/100)</f>
        <v>0</v>
      </c>
      <c r="R270" s="25"/>
      <c r="S270" s="15"/>
      <c r="T270" s="15"/>
      <c r="Z270" s="2" t="s">
        <v>932</v>
      </c>
      <c r="AB270" s="2">
        <f>SUM(AB268:AB269)</f>
        <v>1.5724999999999999E-2</v>
      </c>
      <c r="AG270" s="2">
        <f>SUM(AG268:AG269)</f>
        <v>1.5724999999999999E-2</v>
      </c>
    </row>
    <row r="271" spans="2:33" ht="21.95" customHeight="1">
      <c r="B271" s="13" t="s">
        <v>927</v>
      </c>
      <c r="C271" s="13" t="s">
        <v>683</v>
      </c>
      <c r="D271" s="12" t="s">
        <v>671</v>
      </c>
      <c r="E271" s="12" t="s">
        <v>684</v>
      </c>
      <c r="F271" s="15" t="s">
        <v>610</v>
      </c>
      <c r="G271" s="15">
        <f>IF(H271*I271/100+0.00000005 &lt;1, TRUNC(H271*I271/100+0.00000005, 옵션!$E$13), TRUNC(H271*I271/100+0.00000005, 옵션!$E$13))</f>
        <v>1.5720000000000001E-2</v>
      </c>
      <c r="H271" s="15">
        <f>옵션!$B$13</f>
        <v>100</v>
      </c>
      <c r="I271" s="15">
        <f>SUM(AG268:AG269)</f>
        <v>1.5724999999999999E-2</v>
      </c>
      <c r="J271" s="15"/>
      <c r="K271" s="12"/>
      <c r="L271" s="15"/>
      <c r="M271" s="15"/>
      <c r="N271" s="15"/>
      <c r="O271" s="15" t="str">
        <f>IF(I271*M271=0, "", I271*M271*(N271/100))</f>
        <v/>
      </c>
      <c r="P271" s="25"/>
      <c r="Q271" s="25">
        <f>TRUNC(P271*M271*N271/100)</f>
        <v>0</v>
      </c>
      <c r="R271" s="25"/>
      <c r="S271" s="15"/>
      <c r="T271" s="15"/>
    </row>
    <row r="272" spans="2:33" ht="21.95" customHeight="1">
      <c r="B272" s="13" t="s">
        <v>982</v>
      </c>
      <c r="D272" s="346" t="s">
        <v>1055</v>
      </c>
      <c r="E272" s="347"/>
      <c r="F272" s="347"/>
      <c r="G272" s="347"/>
      <c r="H272" s="347"/>
      <c r="I272" s="347"/>
      <c r="J272" s="347"/>
      <c r="K272" s="347"/>
      <c r="L272" s="347"/>
      <c r="M272" s="347"/>
      <c r="N272" s="347"/>
      <c r="O272" s="347"/>
      <c r="P272" s="347"/>
      <c r="Q272" s="347"/>
      <c r="R272" s="347"/>
      <c r="S272" s="347"/>
      <c r="T272" s="348"/>
    </row>
    <row r="273" spans="2:33" ht="21.95" customHeight="1">
      <c r="B273" s="13" t="s">
        <v>927</v>
      </c>
      <c r="C273" s="13" t="s">
        <v>314</v>
      </c>
      <c r="D273" s="12" t="s">
        <v>303</v>
      </c>
      <c r="E273" s="12" t="s">
        <v>315</v>
      </c>
      <c r="F273" s="15" t="s">
        <v>139</v>
      </c>
      <c r="G273" s="15">
        <v>1</v>
      </c>
      <c r="H273" s="15">
        <f>IF(I273&lt;&gt;0, G273-I273, "")</f>
        <v>0</v>
      </c>
      <c r="I273" s="15">
        <v>1</v>
      </c>
      <c r="J273" s="15"/>
      <c r="K273" s="12" t="s">
        <v>906</v>
      </c>
      <c r="L273" s="15" t="s">
        <v>674</v>
      </c>
      <c r="M273" s="15">
        <v>0.159</v>
      </c>
      <c r="N273" s="15">
        <v>85</v>
      </c>
      <c r="O273" s="15">
        <f>IF(I273*M273=0, "", I273*M273*(N273/100))</f>
        <v>0.13514999999999999</v>
      </c>
      <c r="P273" s="25"/>
      <c r="Q273" s="25">
        <f>TRUNC(P273*M273*N273/100)</f>
        <v>0</v>
      </c>
      <c r="R273" s="25"/>
      <c r="S273" s="15" t="s">
        <v>957</v>
      </c>
      <c r="T273" s="15"/>
      <c r="AB273" s="2">
        <f>O273</f>
        <v>0.13514999999999999</v>
      </c>
    </row>
    <row r="274" spans="2:33" ht="21.95" customHeight="1">
      <c r="B274" s="13" t="s">
        <v>927</v>
      </c>
      <c r="C274" s="13" t="s">
        <v>673</v>
      </c>
      <c r="D274" s="12" t="s">
        <v>671</v>
      </c>
      <c r="E274" s="12" t="s">
        <v>674</v>
      </c>
      <c r="F274" s="15" t="s">
        <v>610</v>
      </c>
      <c r="G274" s="15">
        <f>IF(H274*I274/100+0.000005 &lt;1, TRUNC(H274*I274/100+0.000005, 옵션!$E$13), TRUNC(H274*I274/100+0.000005, 옵션!$E$13))</f>
        <v>0.13514999999999999</v>
      </c>
      <c r="H274" s="15">
        <f>옵션!$B$13</f>
        <v>100</v>
      </c>
      <c r="I274" s="15">
        <f>SUM(AB273:AB273)</f>
        <v>0.13514999999999999</v>
      </c>
      <c r="J274" s="15"/>
      <c r="K274" s="12"/>
      <c r="L274" s="15"/>
      <c r="M274" s="15"/>
      <c r="N274" s="15"/>
      <c r="O274" s="15" t="str">
        <f>IF(I274*M274=0, "", I274*M274*(N274/100))</f>
        <v/>
      </c>
      <c r="P274" s="25"/>
      <c r="Q274" s="25">
        <f>TRUNC(P274*M274*N274/100)</f>
        <v>0</v>
      </c>
      <c r="R274" s="25"/>
      <c r="S274" s="15"/>
      <c r="T274" s="15"/>
      <c r="Z274" s="2" t="s">
        <v>932</v>
      </c>
      <c r="AB274" s="2">
        <f>SUM(AB273:AB273)</f>
        <v>0.13514999999999999</v>
      </c>
    </row>
    <row r="275" spans="2:33" ht="21.95" customHeight="1">
      <c r="B275" s="13" t="s">
        <v>982</v>
      </c>
      <c r="D275" s="346" t="s">
        <v>1056</v>
      </c>
      <c r="E275" s="347"/>
      <c r="F275" s="347"/>
      <c r="G275" s="347"/>
      <c r="H275" s="347"/>
      <c r="I275" s="347"/>
      <c r="J275" s="347"/>
      <c r="K275" s="347"/>
      <c r="L275" s="347"/>
      <c r="M275" s="347"/>
      <c r="N275" s="347"/>
      <c r="O275" s="347"/>
      <c r="P275" s="347"/>
      <c r="Q275" s="347"/>
      <c r="R275" s="347"/>
      <c r="S275" s="347"/>
      <c r="T275" s="348"/>
    </row>
    <row r="276" spans="2:33" ht="21.95" customHeight="1">
      <c r="B276" s="13" t="s">
        <v>927</v>
      </c>
      <c r="C276" s="13" t="s">
        <v>530</v>
      </c>
      <c r="D276" s="12" t="s">
        <v>586</v>
      </c>
      <c r="E276" s="12" t="s">
        <v>590</v>
      </c>
      <c r="F276" s="15" t="s">
        <v>139</v>
      </c>
      <c r="G276" s="15">
        <v>1</v>
      </c>
      <c r="H276" s="15">
        <f>IF(I276&lt;&gt;0, G276-I276, "")</f>
        <v>0</v>
      </c>
      <c r="I276" s="15">
        <v>1</v>
      </c>
      <c r="J276" s="15"/>
      <c r="K276" s="12" t="s">
        <v>906</v>
      </c>
      <c r="L276" s="15" t="s">
        <v>674</v>
      </c>
      <c r="M276" s="15">
        <v>2.155E-2</v>
      </c>
      <c r="N276" s="15">
        <v>85</v>
      </c>
      <c r="O276" s="15">
        <f>IF(I276*M276=0, "", I276*M276*(N276/100))</f>
        <v>1.83175E-2</v>
      </c>
      <c r="P276" s="25"/>
      <c r="Q276" s="25">
        <f>TRUNC(P276*M276*N276/100)</f>
        <v>0</v>
      </c>
      <c r="R276" s="25"/>
      <c r="S276" s="15" t="s">
        <v>958</v>
      </c>
      <c r="T276" s="15"/>
      <c r="AB276" s="2">
        <f>O276</f>
        <v>1.83175E-2</v>
      </c>
    </row>
    <row r="277" spans="2:33" ht="21.95" customHeight="1">
      <c r="B277" s="13" t="s">
        <v>927</v>
      </c>
      <c r="C277" s="13" t="s">
        <v>530</v>
      </c>
      <c r="D277" s="12"/>
      <c r="E277" s="12"/>
      <c r="F277" s="15"/>
      <c r="G277" s="15">
        <v>1</v>
      </c>
      <c r="H277" s="15">
        <f>IF(I277&lt;&gt;0, G277-I277, "")</f>
        <v>0</v>
      </c>
      <c r="I277" s="15">
        <v>1</v>
      </c>
      <c r="J277" s="15"/>
      <c r="K277" s="12" t="s">
        <v>911</v>
      </c>
      <c r="L277" s="15" t="s">
        <v>684</v>
      </c>
      <c r="M277" s="15">
        <v>2.155E-2</v>
      </c>
      <c r="N277" s="15">
        <v>85</v>
      </c>
      <c r="O277" s="15">
        <f>IF(I277*M277=0, "", I277*M277*(N277/100))</f>
        <v>1.83175E-2</v>
      </c>
      <c r="P277" s="25"/>
      <c r="Q277" s="25">
        <f>TRUNC(P277*M277*N277/100)</f>
        <v>0</v>
      </c>
      <c r="R277" s="25"/>
      <c r="S277" s="15" t="s">
        <v>958</v>
      </c>
      <c r="T277" s="15"/>
      <c r="AG277" s="2">
        <f>O277</f>
        <v>1.83175E-2</v>
      </c>
    </row>
    <row r="278" spans="2:33" ht="21.95" customHeight="1">
      <c r="B278" s="13" t="s">
        <v>927</v>
      </c>
      <c r="C278" s="13" t="s">
        <v>673</v>
      </c>
      <c r="D278" s="12" t="s">
        <v>671</v>
      </c>
      <c r="E278" s="12" t="s">
        <v>674</v>
      </c>
      <c r="F278" s="15" t="s">
        <v>610</v>
      </c>
      <c r="G278" s="15">
        <f>IF(H278*I278/100+0.00000005 &lt;1, TRUNC(H278*I278/100+0.00000005, 옵션!$E$13), TRUNC(H278*I278/100+0.00000005, 옵션!$E$13))</f>
        <v>1.831E-2</v>
      </c>
      <c r="H278" s="15">
        <f>옵션!$B$13</f>
        <v>100</v>
      </c>
      <c r="I278" s="15">
        <f>SUM(AB276:AB277)</f>
        <v>1.83175E-2</v>
      </c>
      <c r="J278" s="15"/>
      <c r="K278" s="12"/>
      <c r="L278" s="15"/>
      <c r="M278" s="15"/>
      <c r="N278" s="15"/>
      <c r="O278" s="15" t="str">
        <f>IF(I278*M278=0, "", I278*M278*(N278/100))</f>
        <v/>
      </c>
      <c r="P278" s="25"/>
      <c r="Q278" s="25">
        <f>TRUNC(P278*M278*N278/100)</f>
        <v>0</v>
      </c>
      <c r="R278" s="25"/>
      <c r="S278" s="15"/>
      <c r="T278" s="15"/>
      <c r="Z278" s="2" t="s">
        <v>932</v>
      </c>
      <c r="AB278" s="2">
        <f>SUM(AB276:AB277)</f>
        <v>1.83175E-2</v>
      </c>
      <c r="AG278" s="2">
        <f>SUM(AG276:AG277)</f>
        <v>1.83175E-2</v>
      </c>
    </row>
    <row r="279" spans="2:33" ht="21.95" customHeight="1">
      <c r="B279" s="13" t="s">
        <v>927</v>
      </c>
      <c r="C279" s="13" t="s">
        <v>683</v>
      </c>
      <c r="D279" s="12" t="s">
        <v>671</v>
      </c>
      <c r="E279" s="12" t="s">
        <v>684</v>
      </c>
      <c r="F279" s="15" t="s">
        <v>610</v>
      </c>
      <c r="G279" s="15">
        <f>IF(H279*I279/100+0.00000005 &lt;1, TRUNC(H279*I279/100+0.00000005, 옵션!$E$13), TRUNC(H279*I279/100+0.00000005, 옵션!$E$13))</f>
        <v>1.831E-2</v>
      </c>
      <c r="H279" s="15">
        <f>옵션!$B$13</f>
        <v>100</v>
      </c>
      <c r="I279" s="15">
        <f>SUM(AG276:AG277)</f>
        <v>1.83175E-2</v>
      </c>
      <c r="J279" s="15"/>
      <c r="K279" s="12"/>
      <c r="L279" s="15"/>
      <c r="M279" s="15"/>
      <c r="N279" s="15"/>
      <c r="O279" s="15" t="str">
        <f>IF(I279*M279=0, "", I279*M279*(N279/100))</f>
        <v/>
      </c>
      <c r="P279" s="25"/>
      <c r="Q279" s="25">
        <f>TRUNC(P279*M279*N279/100)</f>
        <v>0</v>
      </c>
      <c r="R279" s="25"/>
      <c r="S279" s="15"/>
      <c r="T279" s="15"/>
    </row>
    <row r="280" spans="2:33" ht="21.95" customHeight="1">
      <c r="B280" s="13" t="s">
        <v>982</v>
      </c>
      <c r="D280" s="346" t="s">
        <v>1057</v>
      </c>
      <c r="E280" s="347"/>
      <c r="F280" s="347"/>
      <c r="G280" s="347"/>
      <c r="H280" s="347"/>
      <c r="I280" s="347"/>
      <c r="J280" s="347"/>
      <c r="K280" s="347"/>
      <c r="L280" s="347"/>
      <c r="M280" s="347"/>
      <c r="N280" s="347"/>
      <c r="O280" s="347"/>
      <c r="P280" s="347"/>
      <c r="Q280" s="347"/>
      <c r="R280" s="347"/>
      <c r="S280" s="347"/>
      <c r="T280" s="348"/>
    </row>
    <row r="281" spans="2:33" ht="21.95" customHeight="1">
      <c r="B281" s="13" t="s">
        <v>927</v>
      </c>
      <c r="C281" s="13" t="s">
        <v>316</v>
      </c>
      <c r="D281" s="12" t="s">
        <v>303</v>
      </c>
      <c r="E281" s="12" t="s">
        <v>317</v>
      </c>
      <c r="F281" s="15" t="s">
        <v>139</v>
      </c>
      <c r="G281" s="15">
        <v>1</v>
      </c>
      <c r="H281" s="15">
        <f>IF(I281&lt;&gt;0, G281-I281, "")</f>
        <v>0</v>
      </c>
      <c r="I281" s="15">
        <v>1</v>
      </c>
      <c r="J281" s="15"/>
      <c r="K281" s="12" t="s">
        <v>906</v>
      </c>
      <c r="L281" s="15" t="s">
        <v>674</v>
      </c>
      <c r="M281" s="15">
        <v>1.6E-2</v>
      </c>
      <c r="N281" s="15">
        <v>100</v>
      </c>
      <c r="O281" s="15">
        <f>IF(I281*M281=0, "", I281*M281*(N281/100))</f>
        <v>1.6E-2</v>
      </c>
      <c r="P281" s="25"/>
      <c r="Q281" s="25">
        <f>TRUNC(P281*M281*N281/100)</f>
        <v>0</v>
      </c>
      <c r="R281" s="25"/>
      <c r="S281" s="15" t="s">
        <v>959</v>
      </c>
      <c r="T281" s="15"/>
      <c r="AB281" s="2">
        <f>O281</f>
        <v>1.6E-2</v>
      </c>
    </row>
    <row r="282" spans="2:33" ht="21.95" customHeight="1">
      <c r="B282" s="13" t="s">
        <v>927</v>
      </c>
      <c r="C282" s="13" t="s">
        <v>673</v>
      </c>
      <c r="D282" s="12" t="s">
        <v>671</v>
      </c>
      <c r="E282" s="12" t="s">
        <v>674</v>
      </c>
      <c r="F282" s="15" t="s">
        <v>610</v>
      </c>
      <c r="G282" s="15">
        <f>IF(H282*I282/100+0.000005 &lt;1, TRUNC(H282*I282/100+0.000005, 옵션!$E$13), TRUNC(H282*I282/100+0.000005, 옵션!$E$13))</f>
        <v>1.6E-2</v>
      </c>
      <c r="H282" s="15">
        <f>옵션!$B$13</f>
        <v>100</v>
      </c>
      <c r="I282" s="15">
        <f>SUM(AB281:AB281)</f>
        <v>1.6E-2</v>
      </c>
      <c r="J282" s="15"/>
      <c r="K282" s="12"/>
      <c r="L282" s="15"/>
      <c r="M282" s="15"/>
      <c r="N282" s="15"/>
      <c r="O282" s="15" t="str">
        <f>IF(I282*M282=0, "", I282*M282*(N282/100))</f>
        <v/>
      </c>
      <c r="P282" s="25"/>
      <c r="Q282" s="25">
        <f>TRUNC(P282*M282*N282/100)</f>
        <v>0</v>
      </c>
      <c r="R282" s="25"/>
      <c r="S282" s="15"/>
      <c r="T282" s="15"/>
      <c r="Z282" s="2" t="s">
        <v>932</v>
      </c>
      <c r="AB282" s="2">
        <f>SUM(AB281:AB281)</f>
        <v>1.6E-2</v>
      </c>
    </row>
    <row r="283" spans="2:33" ht="21.95" customHeight="1">
      <c r="B283" s="13" t="s">
        <v>982</v>
      </c>
      <c r="D283" s="346" t="s">
        <v>1058</v>
      </c>
      <c r="E283" s="347"/>
      <c r="F283" s="347"/>
      <c r="G283" s="347"/>
      <c r="H283" s="347"/>
      <c r="I283" s="347"/>
      <c r="J283" s="347"/>
      <c r="K283" s="347"/>
      <c r="L283" s="347"/>
      <c r="M283" s="347"/>
      <c r="N283" s="347"/>
      <c r="O283" s="347"/>
      <c r="P283" s="347"/>
      <c r="Q283" s="347"/>
      <c r="R283" s="347"/>
      <c r="S283" s="347"/>
      <c r="T283" s="348"/>
    </row>
    <row r="284" spans="2:33" ht="21.95" customHeight="1">
      <c r="B284" s="13" t="s">
        <v>927</v>
      </c>
      <c r="C284" s="13" t="s">
        <v>530</v>
      </c>
      <c r="D284" s="12" t="s">
        <v>586</v>
      </c>
      <c r="E284" s="12" t="s">
        <v>591</v>
      </c>
      <c r="F284" s="15" t="s">
        <v>139</v>
      </c>
      <c r="G284" s="15">
        <v>1</v>
      </c>
      <c r="H284" s="15">
        <f>IF(I284&lt;&gt;0, G284-I284, "")</f>
        <v>0</v>
      </c>
      <c r="I284" s="15">
        <v>1</v>
      </c>
      <c r="J284" s="15"/>
      <c r="K284" s="12" t="s">
        <v>906</v>
      </c>
      <c r="L284" s="15" t="s">
        <v>674</v>
      </c>
      <c r="M284" s="15">
        <v>4.62E-3</v>
      </c>
      <c r="N284" s="15">
        <v>100</v>
      </c>
      <c r="O284" s="15">
        <f>IF(I284*M284=0, "", I284*M284*(N284/100))</f>
        <v>4.62E-3</v>
      </c>
      <c r="P284" s="25"/>
      <c r="Q284" s="25">
        <f>TRUNC(P284*M284*N284/100)</f>
        <v>0</v>
      </c>
      <c r="R284" s="25"/>
      <c r="S284" s="15" t="s">
        <v>958</v>
      </c>
      <c r="T284" s="15"/>
      <c r="AB284" s="2">
        <f>O284</f>
        <v>4.62E-3</v>
      </c>
    </row>
    <row r="285" spans="2:33" ht="21.95" customHeight="1">
      <c r="B285" s="13" t="s">
        <v>927</v>
      </c>
      <c r="C285" s="13" t="s">
        <v>530</v>
      </c>
      <c r="D285" s="12"/>
      <c r="E285" s="12"/>
      <c r="F285" s="15"/>
      <c r="G285" s="15">
        <v>1</v>
      </c>
      <c r="H285" s="15">
        <f>IF(I285&lt;&gt;0, G285-I285, "")</f>
        <v>0</v>
      </c>
      <c r="I285" s="15">
        <v>1</v>
      </c>
      <c r="J285" s="15"/>
      <c r="K285" s="12" t="s">
        <v>911</v>
      </c>
      <c r="L285" s="15" t="s">
        <v>684</v>
      </c>
      <c r="M285" s="15">
        <v>4.62E-3</v>
      </c>
      <c r="N285" s="15">
        <v>100</v>
      </c>
      <c r="O285" s="15">
        <f>IF(I285*M285=0, "", I285*M285*(N285/100))</f>
        <v>4.62E-3</v>
      </c>
      <c r="P285" s="25"/>
      <c r="Q285" s="25">
        <f>TRUNC(P285*M285*N285/100)</f>
        <v>0</v>
      </c>
      <c r="R285" s="25"/>
      <c r="S285" s="15" t="s">
        <v>958</v>
      </c>
      <c r="T285" s="15"/>
      <c r="AG285" s="2">
        <f>O285</f>
        <v>4.62E-3</v>
      </c>
    </row>
    <row r="286" spans="2:33" ht="21.95" customHeight="1">
      <c r="B286" s="13" t="s">
        <v>927</v>
      </c>
      <c r="C286" s="13" t="s">
        <v>673</v>
      </c>
      <c r="D286" s="12" t="s">
        <v>671</v>
      </c>
      <c r="E286" s="12" t="s">
        <v>674</v>
      </c>
      <c r="F286" s="15" t="s">
        <v>610</v>
      </c>
      <c r="G286" s="15">
        <f>IF(H286*I286/100+0.000005 &lt;1, TRUNC(H286*I286/100+0.000005, 옵션!$E$13), TRUNC(H286*I286/100+0.000005, 옵션!$E$13))</f>
        <v>4.62E-3</v>
      </c>
      <c r="H286" s="15">
        <f>옵션!$B$13</f>
        <v>100</v>
      </c>
      <c r="I286" s="15">
        <f>SUM(AB284:AB285)</f>
        <v>4.62E-3</v>
      </c>
      <c r="J286" s="15"/>
      <c r="K286" s="12"/>
      <c r="L286" s="15"/>
      <c r="M286" s="15"/>
      <c r="N286" s="15"/>
      <c r="O286" s="15" t="str">
        <f>IF(I286*M286=0, "", I286*M286*(N286/100))</f>
        <v/>
      </c>
      <c r="P286" s="25"/>
      <c r="Q286" s="25">
        <f>TRUNC(P286*M286*N286/100)</f>
        <v>0</v>
      </c>
      <c r="R286" s="25"/>
      <c r="S286" s="15"/>
      <c r="T286" s="15"/>
      <c r="Z286" s="2" t="s">
        <v>932</v>
      </c>
      <c r="AB286" s="2">
        <f>SUM(AB284:AB285)</f>
        <v>4.62E-3</v>
      </c>
      <c r="AG286" s="2">
        <f>SUM(AG284:AG285)</f>
        <v>4.62E-3</v>
      </c>
    </row>
    <row r="287" spans="2:33" ht="21.95" customHeight="1">
      <c r="B287" s="13" t="s">
        <v>927</v>
      </c>
      <c r="C287" s="13" t="s">
        <v>683</v>
      </c>
      <c r="D287" s="12" t="s">
        <v>671</v>
      </c>
      <c r="E287" s="12" t="s">
        <v>684</v>
      </c>
      <c r="F287" s="15" t="s">
        <v>610</v>
      </c>
      <c r="G287" s="15">
        <f>IF(H287*I287/100+0.000005 &lt;1, TRUNC(H287*I287/100+0.000005, 옵션!$E$13), TRUNC(H287*I287/100+0.000005, 옵션!$E$13))</f>
        <v>4.62E-3</v>
      </c>
      <c r="H287" s="15">
        <f>옵션!$B$13</f>
        <v>100</v>
      </c>
      <c r="I287" s="15">
        <f>SUM(AG284:AG285)</f>
        <v>4.62E-3</v>
      </c>
      <c r="J287" s="15"/>
      <c r="K287" s="12"/>
      <c r="L287" s="15"/>
      <c r="M287" s="15"/>
      <c r="N287" s="15"/>
      <c r="O287" s="15" t="str">
        <f>IF(I287*M287=0, "", I287*M287*(N287/100))</f>
        <v/>
      </c>
      <c r="P287" s="25"/>
      <c r="Q287" s="25">
        <f>TRUNC(P287*M287*N287/100)</f>
        <v>0</v>
      </c>
      <c r="R287" s="25"/>
      <c r="S287" s="15"/>
      <c r="T287" s="15"/>
    </row>
    <row r="288" spans="2:33" ht="21.95" customHeight="1">
      <c r="B288" s="13" t="s">
        <v>982</v>
      </c>
      <c r="D288" s="346" t="s">
        <v>1059</v>
      </c>
      <c r="E288" s="347"/>
      <c r="F288" s="347"/>
      <c r="G288" s="347"/>
      <c r="H288" s="347"/>
      <c r="I288" s="347"/>
      <c r="J288" s="347"/>
      <c r="K288" s="347"/>
      <c r="L288" s="347"/>
      <c r="M288" s="347"/>
      <c r="N288" s="347"/>
      <c r="O288" s="347"/>
      <c r="P288" s="347"/>
      <c r="Q288" s="347"/>
      <c r="R288" s="347"/>
      <c r="S288" s="347"/>
      <c r="T288" s="348"/>
    </row>
    <row r="289" spans="2:33" ht="21.95" customHeight="1">
      <c r="B289" s="13" t="s">
        <v>927</v>
      </c>
      <c r="C289" s="13" t="s">
        <v>318</v>
      </c>
      <c r="D289" s="12" t="s">
        <v>303</v>
      </c>
      <c r="E289" s="12" t="s">
        <v>319</v>
      </c>
      <c r="F289" s="15" t="s">
        <v>139</v>
      </c>
      <c r="G289" s="15">
        <v>1</v>
      </c>
      <c r="H289" s="15">
        <f>IF(I289&lt;&gt;0, G289-I289, "")</f>
        <v>0</v>
      </c>
      <c r="I289" s="15">
        <v>1</v>
      </c>
      <c r="J289" s="15"/>
      <c r="K289" s="12" t="s">
        <v>906</v>
      </c>
      <c r="L289" s="15" t="s">
        <v>674</v>
      </c>
      <c r="M289" s="15">
        <v>2.5000000000000001E-2</v>
      </c>
      <c r="N289" s="15">
        <v>100</v>
      </c>
      <c r="O289" s="15">
        <f>IF(I289*M289=0, "", I289*M289*(N289/100))</f>
        <v>2.5000000000000001E-2</v>
      </c>
      <c r="P289" s="25"/>
      <c r="Q289" s="25">
        <f>TRUNC(P289*M289*N289/100)</f>
        <v>0</v>
      </c>
      <c r="R289" s="25"/>
      <c r="S289" s="15" t="s">
        <v>959</v>
      </c>
      <c r="T289" s="15"/>
      <c r="AB289" s="2">
        <f>O289</f>
        <v>2.5000000000000001E-2</v>
      </c>
    </row>
    <row r="290" spans="2:33" ht="21.95" customHeight="1">
      <c r="B290" s="13" t="s">
        <v>927</v>
      </c>
      <c r="C290" s="13" t="s">
        <v>673</v>
      </c>
      <c r="D290" s="12" t="s">
        <v>671</v>
      </c>
      <c r="E290" s="12" t="s">
        <v>674</v>
      </c>
      <c r="F290" s="15" t="s">
        <v>610</v>
      </c>
      <c r="G290" s="15">
        <f>IF(H290*I290/100+0.000005 &lt;1, TRUNC(H290*I290/100+0.000005, 옵션!$E$13), TRUNC(H290*I290/100+0.000005, 옵션!$E$13))</f>
        <v>2.5000000000000001E-2</v>
      </c>
      <c r="H290" s="15">
        <f>옵션!$B$13</f>
        <v>100</v>
      </c>
      <c r="I290" s="15">
        <f>SUM(AB289:AB289)</f>
        <v>2.5000000000000001E-2</v>
      </c>
      <c r="J290" s="15"/>
      <c r="K290" s="12"/>
      <c r="L290" s="15"/>
      <c r="M290" s="15"/>
      <c r="N290" s="15"/>
      <c r="O290" s="15" t="str">
        <f>IF(I290*M290=0, "", I290*M290*(N290/100))</f>
        <v/>
      </c>
      <c r="P290" s="25"/>
      <c r="Q290" s="25">
        <f>TRUNC(P290*M290*N290/100)</f>
        <v>0</v>
      </c>
      <c r="R290" s="25"/>
      <c r="S290" s="15"/>
      <c r="T290" s="15"/>
      <c r="Z290" s="2" t="s">
        <v>932</v>
      </c>
      <c r="AB290" s="2">
        <f>SUM(AB289:AB289)</f>
        <v>2.5000000000000001E-2</v>
      </c>
    </row>
    <row r="291" spans="2:33" ht="21.95" customHeight="1">
      <c r="B291" s="13" t="s">
        <v>982</v>
      </c>
      <c r="D291" s="346" t="s">
        <v>1060</v>
      </c>
      <c r="E291" s="347"/>
      <c r="F291" s="347"/>
      <c r="G291" s="347"/>
      <c r="H291" s="347"/>
      <c r="I291" s="347"/>
      <c r="J291" s="347"/>
      <c r="K291" s="347"/>
      <c r="L291" s="347"/>
      <c r="M291" s="347"/>
      <c r="N291" s="347"/>
      <c r="O291" s="347"/>
      <c r="P291" s="347"/>
      <c r="Q291" s="347"/>
      <c r="R291" s="347"/>
      <c r="S291" s="347"/>
      <c r="T291" s="348"/>
    </row>
    <row r="292" spans="2:33" ht="21.95" customHeight="1">
      <c r="B292" s="13" t="s">
        <v>927</v>
      </c>
      <c r="C292" s="13" t="s">
        <v>530</v>
      </c>
      <c r="D292" s="12" t="s">
        <v>586</v>
      </c>
      <c r="E292" s="12" t="s">
        <v>592</v>
      </c>
      <c r="F292" s="15" t="s">
        <v>139</v>
      </c>
      <c r="G292" s="15">
        <v>1</v>
      </c>
      <c r="H292" s="15">
        <f>IF(I292&lt;&gt;0, G292-I292, "")</f>
        <v>0</v>
      </c>
      <c r="I292" s="15">
        <v>1</v>
      </c>
      <c r="J292" s="15"/>
      <c r="K292" s="12" t="s">
        <v>906</v>
      </c>
      <c r="L292" s="15" t="s">
        <v>674</v>
      </c>
      <c r="M292" s="15">
        <v>4.8399999999999997E-3</v>
      </c>
      <c r="N292" s="15">
        <v>100</v>
      </c>
      <c r="O292" s="15">
        <f>IF(I292*M292=0, "", I292*M292*(N292/100))</f>
        <v>4.8399999999999997E-3</v>
      </c>
      <c r="P292" s="25"/>
      <c r="Q292" s="25">
        <f>TRUNC(P292*M292*N292/100)</f>
        <v>0</v>
      </c>
      <c r="R292" s="25"/>
      <c r="S292" s="15" t="s">
        <v>958</v>
      </c>
      <c r="T292" s="15"/>
      <c r="AB292" s="2">
        <f>O292</f>
        <v>4.8399999999999997E-3</v>
      </c>
    </row>
    <row r="293" spans="2:33" ht="21.95" customHeight="1">
      <c r="B293" s="13" t="s">
        <v>927</v>
      </c>
      <c r="C293" s="13" t="s">
        <v>530</v>
      </c>
      <c r="D293" s="12"/>
      <c r="E293" s="12"/>
      <c r="F293" s="15"/>
      <c r="G293" s="15">
        <v>1</v>
      </c>
      <c r="H293" s="15">
        <f>IF(I293&lt;&gt;0, G293-I293, "")</f>
        <v>0</v>
      </c>
      <c r="I293" s="15">
        <v>1</v>
      </c>
      <c r="J293" s="15"/>
      <c r="K293" s="12" t="s">
        <v>911</v>
      </c>
      <c r="L293" s="15" t="s">
        <v>684</v>
      </c>
      <c r="M293" s="15">
        <v>4.8399999999999997E-3</v>
      </c>
      <c r="N293" s="15">
        <v>100</v>
      </c>
      <c r="O293" s="15">
        <f>IF(I293*M293=0, "", I293*M293*(N293/100))</f>
        <v>4.8399999999999997E-3</v>
      </c>
      <c r="P293" s="25"/>
      <c r="Q293" s="25">
        <f>TRUNC(P293*M293*N293/100)</f>
        <v>0</v>
      </c>
      <c r="R293" s="25"/>
      <c r="S293" s="15" t="s">
        <v>958</v>
      </c>
      <c r="T293" s="15"/>
      <c r="AG293" s="2">
        <f>O293</f>
        <v>4.8399999999999997E-3</v>
      </c>
    </row>
    <row r="294" spans="2:33" ht="21.95" customHeight="1">
      <c r="B294" s="13" t="s">
        <v>927</v>
      </c>
      <c r="C294" s="13" t="s">
        <v>673</v>
      </c>
      <c r="D294" s="12" t="s">
        <v>671</v>
      </c>
      <c r="E294" s="12" t="s">
        <v>674</v>
      </c>
      <c r="F294" s="15" t="s">
        <v>610</v>
      </c>
      <c r="G294" s="15">
        <f>IF(H294*I294/100+0.000005 &lt;1, TRUNC(H294*I294/100+0.000005, 옵션!$E$13), TRUNC(H294*I294/100+0.000005, 옵션!$E$13))</f>
        <v>4.8399999999999997E-3</v>
      </c>
      <c r="H294" s="15">
        <f>옵션!$B$13</f>
        <v>100</v>
      </c>
      <c r="I294" s="15">
        <f>SUM(AB292:AB293)</f>
        <v>4.8399999999999997E-3</v>
      </c>
      <c r="J294" s="15"/>
      <c r="K294" s="12"/>
      <c r="L294" s="15"/>
      <c r="M294" s="15"/>
      <c r="N294" s="15"/>
      <c r="O294" s="15" t="str">
        <f>IF(I294*M294=0, "", I294*M294*(N294/100))</f>
        <v/>
      </c>
      <c r="P294" s="25"/>
      <c r="Q294" s="25">
        <f>TRUNC(P294*M294*N294/100)</f>
        <v>0</v>
      </c>
      <c r="R294" s="25"/>
      <c r="S294" s="15"/>
      <c r="T294" s="15"/>
      <c r="Z294" s="2" t="s">
        <v>932</v>
      </c>
      <c r="AB294" s="2">
        <f>SUM(AB292:AB293)</f>
        <v>4.8399999999999997E-3</v>
      </c>
      <c r="AG294" s="2">
        <f>SUM(AG292:AG293)</f>
        <v>4.8399999999999997E-3</v>
      </c>
    </row>
    <row r="295" spans="2:33" ht="21.95" customHeight="1">
      <c r="B295" s="13" t="s">
        <v>927</v>
      </c>
      <c r="C295" s="13" t="s">
        <v>683</v>
      </c>
      <c r="D295" s="12" t="s">
        <v>671</v>
      </c>
      <c r="E295" s="12" t="s">
        <v>684</v>
      </c>
      <c r="F295" s="15" t="s">
        <v>610</v>
      </c>
      <c r="G295" s="15">
        <f>IF(H295*I295/100+0.000005 &lt;1, TRUNC(H295*I295/100+0.000005, 옵션!$E$13), TRUNC(H295*I295/100+0.000005, 옵션!$E$13))</f>
        <v>4.8399999999999997E-3</v>
      </c>
      <c r="H295" s="15">
        <f>옵션!$B$13</f>
        <v>100</v>
      </c>
      <c r="I295" s="15">
        <f>SUM(AG292:AG293)</f>
        <v>4.8399999999999997E-3</v>
      </c>
      <c r="J295" s="15"/>
      <c r="K295" s="12"/>
      <c r="L295" s="15"/>
      <c r="M295" s="15"/>
      <c r="N295" s="15"/>
      <c r="O295" s="15" t="str">
        <f>IF(I295*M295=0, "", I295*M295*(N295/100))</f>
        <v/>
      </c>
      <c r="P295" s="25"/>
      <c r="Q295" s="25">
        <f>TRUNC(P295*M295*N295/100)</f>
        <v>0</v>
      </c>
      <c r="R295" s="25"/>
      <c r="S295" s="15"/>
      <c r="T295" s="15"/>
    </row>
    <row r="296" spans="2:33" ht="21.95" customHeight="1">
      <c r="B296" s="13" t="s">
        <v>982</v>
      </c>
      <c r="D296" s="346" t="s">
        <v>1061</v>
      </c>
      <c r="E296" s="347"/>
      <c r="F296" s="347"/>
      <c r="G296" s="347"/>
      <c r="H296" s="347"/>
      <c r="I296" s="347"/>
      <c r="J296" s="347"/>
      <c r="K296" s="347"/>
      <c r="L296" s="347"/>
      <c r="M296" s="347"/>
      <c r="N296" s="347"/>
      <c r="O296" s="347"/>
      <c r="P296" s="347"/>
      <c r="Q296" s="347"/>
      <c r="R296" s="347"/>
      <c r="S296" s="347"/>
      <c r="T296" s="348"/>
    </row>
    <row r="297" spans="2:33" ht="21.95" customHeight="1">
      <c r="B297" s="13" t="s">
        <v>927</v>
      </c>
      <c r="C297" s="13" t="s">
        <v>320</v>
      </c>
      <c r="D297" s="12" t="s">
        <v>303</v>
      </c>
      <c r="E297" s="12" t="s">
        <v>321</v>
      </c>
      <c r="F297" s="15" t="s">
        <v>139</v>
      </c>
      <c r="G297" s="15">
        <v>1</v>
      </c>
      <c r="H297" s="15">
        <f>IF(I297&lt;&gt;0, G297-I297, "")</f>
        <v>0</v>
      </c>
      <c r="I297" s="15">
        <v>1</v>
      </c>
      <c r="J297" s="15"/>
      <c r="K297" s="12" t="s">
        <v>906</v>
      </c>
      <c r="L297" s="15" t="s">
        <v>674</v>
      </c>
      <c r="M297" s="15">
        <v>2.5999999999999999E-2</v>
      </c>
      <c r="N297" s="15">
        <v>100</v>
      </c>
      <c r="O297" s="15">
        <f>IF(I297*M297=0, "", I297*M297*(N297/100))</f>
        <v>2.5999999999999999E-2</v>
      </c>
      <c r="P297" s="25"/>
      <c r="Q297" s="25">
        <f>TRUNC(P297*M297*N297/100)</f>
        <v>0</v>
      </c>
      <c r="R297" s="25"/>
      <c r="S297" s="15" t="s">
        <v>959</v>
      </c>
      <c r="T297" s="15"/>
      <c r="AB297" s="2">
        <f>O297</f>
        <v>2.5999999999999999E-2</v>
      </c>
    </row>
    <row r="298" spans="2:33" ht="21.95" customHeight="1">
      <c r="B298" s="13" t="s">
        <v>927</v>
      </c>
      <c r="C298" s="13" t="s">
        <v>673</v>
      </c>
      <c r="D298" s="12" t="s">
        <v>671</v>
      </c>
      <c r="E298" s="12" t="s">
        <v>674</v>
      </c>
      <c r="F298" s="15" t="s">
        <v>610</v>
      </c>
      <c r="G298" s="15">
        <f>IF(H298*I298/100+0.000005 &lt;1, TRUNC(H298*I298/100+0.000005, 옵션!$E$13), TRUNC(H298*I298/100+0.000005, 옵션!$E$13))</f>
        <v>2.5999999999999999E-2</v>
      </c>
      <c r="H298" s="15">
        <f>옵션!$B$13</f>
        <v>100</v>
      </c>
      <c r="I298" s="15">
        <f>SUM(AB297:AB297)</f>
        <v>2.5999999999999999E-2</v>
      </c>
      <c r="J298" s="15"/>
      <c r="K298" s="12"/>
      <c r="L298" s="15"/>
      <c r="M298" s="15"/>
      <c r="N298" s="15"/>
      <c r="O298" s="15" t="str">
        <f>IF(I298*M298=0, "", I298*M298*(N298/100))</f>
        <v/>
      </c>
      <c r="P298" s="25"/>
      <c r="Q298" s="25">
        <f>TRUNC(P298*M298*N298/100)</f>
        <v>0</v>
      </c>
      <c r="R298" s="25"/>
      <c r="S298" s="15"/>
      <c r="T298" s="15"/>
      <c r="Z298" s="2" t="s">
        <v>932</v>
      </c>
      <c r="AB298" s="2">
        <f>SUM(AB297:AB297)</f>
        <v>2.5999999999999999E-2</v>
      </c>
    </row>
    <row r="299" spans="2:33" ht="21.95" customHeight="1">
      <c r="B299" s="13" t="s">
        <v>982</v>
      </c>
      <c r="D299" s="346" t="s">
        <v>1062</v>
      </c>
      <c r="E299" s="347"/>
      <c r="F299" s="347"/>
      <c r="G299" s="347"/>
      <c r="H299" s="347"/>
      <c r="I299" s="347"/>
      <c r="J299" s="347"/>
      <c r="K299" s="347"/>
      <c r="L299" s="347"/>
      <c r="M299" s="347"/>
      <c r="N299" s="347"/>
      <c r="O299" s="347"/>
      <c r="P299" s="347"/>
      <c r="Q299" s="347"/>
      <c r="R299" s="347"/>
      <c r="S299" s="347"/>
      <c r="T299" s="348"/>
    </row>
    <row r="300" spans="2:33" ht="21.95" customHeight="1">
      <c r="B300" s="13" t="s">
        <v>927</v>
      </c>
      <c r="C300" s="13" t="s">
        <v>322</v>
      </c>
      <c r="D300" s="12" t="s">
        <v>303</v>
      </c>
      <c r="E300" s="12" t="s">
        <v>323</v>
      </c>
      <c r="F300" s="15" t="s">
        <v>139</v>
      </c>
      <c r="G300" s="15">
        <v>1</v>
      </c>
      <c r="H300" s="15">
        <f>IF(I300&lt;&gt;0, G300-I300, "")</f>
        <v>0</v>
      </c>
      <c r="I300" s="15">
        <v>1</v>
      </c>
      <c r="J300" s="15"/>
      <c r="K300" s="12" t="s">
        <v>906</v>
      </c>
      <c r="L300" s="15" t="s">
        <v>674</v>
      </c>
      <c r="M300" s="15">
        <v>2.9000000000000001E-2</v>
      </c>
      <c r="N300" s="15">
        <v>100</v>
      </c>
      <c r="O300" s="15">
        <f>IF(I300*M300=0, "", I300*M300*(N300/100))</f>
        <v>2.9000000000000001E-2</v>
      </c>
      <c r="P300" s="25"/>
      <c r="Q300" s="25">
        <f>TRUNC(P300*M300*N300/100)</f>
        <v>0</v>
      </c>
      <c r="R300" s="25"/>
      <c r="S300" s="15" t="s">
        <v>959</v>
      </c>
      <c r="T300" s="15"/>
      <c r="AB300" s="2">
        <f>O300</f>
        <v>2.9000000000000001E-2</v>
      </c>
    </row>
    <row r="301" spans="2:33" ht="21.95" customHeight="1">
      <c r="B301" s="13" t="s">
        <v>927</v>
      </c>
      <c r="C301" s="13" t="s">
        <v>673</v>
      </c>
      <c r="D301" s="12" t="s">
        <v>671</v>
      </c>
      <c r="E301" s="12" t="s">
        <v>674</v>
      </c>
      <c r="F301" s="15" t="s">
        <v>610</v>
      </c>
      <c r="G301" s="15">
        <f>IF(H301*I301/100+0.000005 &lt;1, TRUNC(H301*I301/100+0.000005, 옵션!$E$13), TRUNC(H301*I301/100+0.000005, 옵션!$E$13))</f>
        <v>2.9000000000000001E-2</v>
      </c>
      <c r="H301" s="15">
        <f>옵션!$B$13</f>
        <v>100</v>
      </c>
      <c r="I301" s="15">
        <f>SUM(AB300:AB300)</f>
        <v>2.9000000000000001E-2</v>
      </c>
      <c r="J301" s="15"/>
      <c r="K301" s="12"/>
      <c r="L301" s="15"/>
      <c r="M301" s="15"/>
      <c r="N301" s="15"/>
      <c r="O301" s="15" t="str">
        <f>IF(I301*M301=0, "", I301*M301*(N301/100))</f>
        <v/>
      </c>
      <c r="P301" s="25"/>
      <c r="Q301" s="25">
        <f>TRUNC(P301*M301*N301/100)</f>
        <v>0</v>
      </c>
      <c r="R301" s="25"/>
      <c r="S301" s="15"/>
      <c r="T301" s="15"/>
      <c r="Z301" s="2" t="s">
        <v>932</v>
      </c>
      <c r="AB301" s="2">
        <f>SUM(AB300:AB300)</f>
        <v>2.9000000000000001E-2</v>
      </c>
    </row>
    <row r="302" spans="2:33" ht="21.95" customHeight="1">
      <c r="B302" s="13" t="s">
        <v>982</v>
      </c>
      <c r="D302" s="346" t="s">
        <v>1063</v>
      </c>
      <c r="E302" s="347"/>
      <c r="F302" s="347"/>
      <c r="G302" s="347"/>
      <c r="H302" s="347"/>
      <c r="I302" s="347"/>
      <c r="J302" s="347"/>
      <c r="K302" s="347"/>
      <c r="L302" s="347"/>
      <c r="M302" s="347"/>
      <c r="N302" s="347"/>
      <c r="O302" s="347"/>
      <c r="P302" s="347"/>
      <c r="Q302" s="347"/>
      <c r="R302" s="347"/>
      <c r="S302" s="347"/>
      <c r="T302" s="348"/>
    </row>
    <row r="303" spans="2:33" ht="21.95" customHeight="1">
      <c r="B303" s="13" t="s">
        <v>927</v>
      </c>
      <c r="C303" s="13" t="s">
        <v>324</v>
      </c>
      <c r="D303" s="12" t="s">
        <v>303</v>
      </c>
      <c r="E303" s="12" t="s">
        <v>325</v>
      </c>
      <c r="F303" s="15" t="s">
        <v>139</v>
      </c>
      <c r="G303" s="15">
        <v>1</v>
      </c>
      <c r="H303" s="15">
        <f>IF(I303&lt;&gt;0, G303-I303, "")</f>
        <v>0</v>
      </c>
      <c r="I303" s="15">
        <v>1</v>
      </c>
      <c r="J303" s="15"/>
      <c r="K303" s="12" t="s">
        <v>906</v>
      </c>
      <c r="L303" s="15" t="s">
        <v>674</v>
      </c>
      <c r="M303" s="15">
        <v>3.4000000000000002E-2</v>
      </c>
      <c r="N303" s="15">
        <v>100</v>
      </c>
      <c r="O303" s="15">
        <f>IF(I303*M303=0, "", I303*M303*(N303/100))</f>
        <v>3.4000000000000002E-2</v>
      </c>
      <c r="P303" s="25"/>
      <c r="Q303" s="25">
        <f>TRUNC(P303*M303*N303/100)</f>
        <v>0</v>
      </c>
      <c r="R303" s="25"/>
      <c r="S303" s="15" t="s">
        <v>959</v>
      </c>
      <c r="T303" s="15"/>
      <c r="AB303" s="2">
        <f>O303</f>
        <v>3.4000000000000002E-2</v>
      </c>
    </row>
    <row r="304" spans="2:33" ht="21.95" customHeight="1">
      <c r="B304" s="13" t="s">
        <v>927</v>
      </c>
      <c r="C304" s="13" t="s">
        <v>673</v>
      </c>
      <c r="D304" s="12" t="s">
        <v>671</v>
      </c>
      <c r="E304" s="12" t="s">
        <v>674</v>
      </c>
      <c r="F304" s="15" t="s">
        <v>610</v>
      </c>
      <c r="G304" s="15">
        <f>IF(H304*I304/100+0.000005 &lt;1, TRUNC(H304*I304/100+0.000005, 옵션!$E$13), TRUNC(H304*I304/100+0.000005, 옵션!$E$13))</f>
        <v>3.4000000000000002E-2</v>
      </c>
      <c r="H304" s="15">
        <f>옵션!$B$13</f>
        <v>100</v>
      </c>
      <c r="I304" s="15">
        <f>SUM(AB303:AB303)</f>
        <v>3.4000000000000002E-2</v>
      </c>
      <c r="J304" s="15"/>
      <c r="K304" s="12"/>
      <c r="L304" s="15"/>
      <c r="M304" s="15"/>
      <c r="N304" s="15"/>
      <c r="O304" s="15" t="str">
        <f>IF(I304*M304=0, "", I304*M304*(N304/100))</f>
        <v/>
      </c>
      <c r="P304" s="25"/>
      <c r="Q304" s="25">
        <f>TRUNC(P304*M304*N304/100)</f>
        <v>0</v>
      </c>
      <c r="R304" s="25"/>
      <c r="S304" s="15"/>
      <c r="T304" s="15"/>
      <c r="Z304" s="2" t="s">
        <v>932</v>
      </c>
      <c r="AB304" s="2">
        <f>SUM(AB303:AB303)</f>
        <v>3.4000000000000002E-2</v>
      </c>
    </row>
    <row r="305" spans="2:32" ht="21.95" customHeight="1">
      <c r="B305" s="13" t="s">
        <v>982</v>
      </c>
      <c r="D305" s="346" t="s">
        <v>1064</v>
      </c>
      <c r="E305" s="347"/>
      <c r="F305" s="347"/>
      <c r="G305" s="347"/>
      <c r="H305" s="347"/>
      <c r="I305" s="347"/>
      <c r="J305" s="347"/>
      <c r="K305" s="347"/>
      <c r="L305" s="347"/>
      <c r="M305" s="347"/>
      <c r="N305" s="347"/>
      <c r="O305" s="347"/>
      <c r="P305" s="347"/>
      <c r="Q305" s="347"/>
      <c r="R305" s="347"/>
      <c r="S305" s="347"/>
      <c r="T305" s="348"/>
    </row>
    <row r="306" spans="2:32" ht="21.95" customHeight="1">
      <c r="B306" s="13" t="s">
        <v>927</v>
      </c>
      <c r="C306" s="13" t="s">
        <v>326</v>
      </c>
      <c r="D306" s="12" t="s">
        <v>303</v>
      </c>
      <c r="E306" s="12" t="s">
        <v>327</v>
      </c>
      <c r="F306" s="15" t="s">
        <v>139</v>
      </c>
      <c r="G306" s="15">
        <v>1</v>
      </c>
      <c r="H306" s="15">
        <f>IF(I306&lt;&gt;0, G306-I306, "")</f>
        <v>0</v>
      </c>
      <c r="I306" s="15">
        <v>1</v>
      </c>
      <c r="J306" s="15"/>
      <c r="K306" s="12" t="s">
        <v>906</v>
      </c>
      <c r="L306" s="15" t="s">
        <v>674</v>
      </c>
      <c r="M306" s="15">
        <v>4.9000000000000002E-2</v>
      </c>
      <c r="N306" s="15">
        <v>100</v>
      </c>
      <c r="O306" s="15">
        <f>IF(I306*M306=0, "", I306*M306*(N306/100))</f>
        <v>4.9000000000000002E-2</v>
      </c>
      <c r="P306" s="25"/>
      <c r="Q306" s="25">
        <f>TRUNC(P306*M306*N306/100)</f>
        <v>0</v>
      </c>
      <c r="R306" s="25"/>
      <c r="S306" s="15" t="s">
        <v>959</v>
      </c>
      <c r="T306" s="15"/>
      <c r="AB306" s="2">
        <f>O306</f>
        <v>4.9000000000000002E-2</v>
      </c>
    </row>
    <row r="307" spans="2:32" ht="21.95" customHeight="1">
      <c r="B307" s="13" t="s">
        <v>927</v>
      </c>
      <c r="C307" s="13" t="s">
        <v>673</v>
      </c>
      <c r="D307" s="12" t="s">
        <v>671</v>
      </c>
      <c r="E307" s="12" t="s">
        <v>674</v>
      </c>
      <c r="F307" s="15" t="s">
        <v>610</v>
      </c>
      <c r="G307" s="15">
        <f>IF(H307*I307/100+0.000005 &lt;1, TRUNC(H307*I307/100+0.000005, 옵션!$E$13), TRUNC(H307*I307/100+0.000005, 옵션!$E$13))</f>
        <v>4.9000000000000002E-2</v>
      </c>
      <c r="H307" s="15">
        <f>옵션!$B$13</f>
        <v>100</v>
      </c>
      <c r="I307" s="15">
        <f>SUM(AB306:AB306)</f>
        <v>4.9000000000000002E-2</v>
      </c>
      <c r="J307" s="15"/>
      <c r="K307" s="12"/>
      <c r="L307" s="15"/>
      <c r="M307" s="15"/>
      <c r="N307" s="15"/>
      <c r="O307" s="15" t="str">
        <f>IF(I307*M307=0, "", I307*M307*(N307/100))</f>
        <v/>
      </c>
      <c r="P307" s="25"/>
      <c r="Q307" s="25">
        <f>TRUNC(P307*M307*N307/100)</f>
        <v>0</v>
      </c>
      <c r="R307" s="25"/>
      <c r="S307" s="15"/>
      <c r="T307" s="15"/>
      <c r="Z307" s="2" t="s">
        <v>932</v>
      </c>
      <c r="AB307" s="2">
        <f>SUM(AB306:AB306)</f>
        <v>4.9000000000000002E-2</v>
      </c>
    </row>
    <row r="308" spans="2:32" ht="21.95" customHeight="1">
      <c r="B308" s="13" t="s">
        <v>982</v>
      </c>
      <c r="D308" s="346" t="s">
        <v>1065</v>
      </c>
      <c r="E308" s="347"/>
      <c r="F308" s="347"/>
      <c r="G308" s="347"/>
      <c r="H308" s="347"/>
      <c r="I308" s="347"/>
      <c r="J308" s="347"/>
      <c r="K308" s="347"/>
      <c r="L308" s="347"/>
      <c r="M308" s="347"/>
      <c r="N308" s="347"/>
      <c r="O308" s="347"/>
      <c r="P308" s="347"/>
      <c r="Q308" s="347"/>
      <c r="R308" s="347"/>
      <c r="S308" s="347"/>
      <c r="T308" s="348"/>
    </row>
    <row r="309" spans="2:32" ht="21.95" customHeight="1">
      <c r="B309" s="13" t="s">
        <v>927</v>
      </c>
      <c r="C309" s="13" t="s">
        <v>328</v>
      </c>
      <c r="D309" s="12" t="s">
        <v>303</v>
      </c>
      <c r="E309" s="12" t="s">
        <v>329</v>
      </c>
      <c r="F309" s="15" t="s">
        <v>139</v>
      </c>
      <c r="G309" s="15">
        <v>1</v>
      </c>
      <c r="H309" s="15">
        <f>IF(I309&lt;&gt;0, G309-I309, "")</f>
        <v>0</v>
      </c>
      <c r="I309" s="15">
        <v>1</v>
      </c>
      <c r="J309" s="15"/>
      <c r="K309" s="12" t="s">
        <v>906</v>
      </c>
      <c r="L309" s="15" t="s">
        <v>674</v>
      </c>
      <c r="M309" s="15">
        <v>5.9799999999999999E-2</v>
      </c>
      <c r="N309" s="15">
        <v>100</v>
      </c>
      <c r="O309" s="15">
        <f>IF(I309*M309=0, "", I309*M309*(N309/100))</f>
        <v>5.9799999999999999E-2</v>
      </c>
      <c r="P309" s="25"/>
      <c r="Q309" s="25">
        <f>TRUNC(P309*M309*N309/100)</f>
        <v>0</v>
      </c>
      <c r="R309" s="25"/>
      <c r="S309" s="15" t="s">
        <v>957</v>
      </c>
      <c r="T309" s="15"/>
      <c r="AB309" s="2">
        <f>O309</f>
        <v>5.9799999999999999E-2</v>
      </c>
    </row>
    <row r="310" spans="2:32" ht="21.95" customHeight="1">
      <c r="B310" s="13" t="s">
        <v>927</v>
      </c>
      <c r="C310" s="13" t="s">
        <v>673</v>
      </c>
      <c r="D310" s="12" t="s">
        <v>671</v>
      </c>
      <c r="E310" s="12" t="s">
        <v>674</v>
      </c>
      <c r="F310" s="15" t="s">
        <v>610</v>
      </c>
      <c r="G310" s="15">
        <f>IF(H310*I310/100+0.000005 &lt;1, TRUNC(H310*I310/100+0.000005, 옵션!$E$13), TRUNC(H310*I310/100+0.000005, 옵션!$E$13))</f>
        <v>5.9799999999999999E-2</v>
      </c>
      <c r="H310" s="15">
        <f>옵션!$B$13</f>
        <v>100</v>
      </c>
      <c r="I310" s="15">
        <f>SUM(AB309:AB309)</f>
        <v>5.9799999999999999E-2</v>
      </c>
      <c r="J310" s="15"/>
      <c r="K310" s="12"/>
      <c r="L310" s="15"/>
      <c r="M310" s="15"/>
      <c r="N310" s="15"/>
      <c r="O310" s="15" t="str">
        <f>IF(I310*M310=0, "", I310*M310*(N310/100))</f>
        <v/>
      </c>
      <c r="P310" s="25"/>
      <c r="Q310" s="25">
        <f>TRUNC(P310*M310*N310/100)</f>
        <v>0</v>
      </c>
      <c r="R310" s="25"/>
      <c r="S310" s="15"/>
      <c r="T310" s="15"/>
      <c r="Z310" s="2" t="s">
        <v>932</v>
      </c>
      <c r="AB310" s="2">
        <f>SUM(AB309:AB309)</f>
        <v>5.9799999999999999E-2</v>
      </c>
    </row>
    <row r="311" spans="2:32" ht="21.95" customHeight="1">
      <c r="B311" s="13" t="s">
        <v>982</v>
      </c>
      <c r="D311" s="346" t="s">
        <v>1066</v>
      </c>
      <c r="E311" s="347"/>
      <c r="F311" s="347"/>
      <c r="G311" s="347"/>
      <c r="H311" s="347"/>
      <c r="I311" s="347"/>
      <c r="J311" s="347"/>
      <c r="K311" s="347"/>
      <c r="L311" s="347"/>
      <c r="M311" s="347"/>
      <c r="N311" s="347"/>
      <c r="O311" s="347"/>
      <c r="P311" s="347"/>
      <c r="Q311" s="347"/>
      <c r="R311" s="347"/>
      <c r="S311" s="347"/>
      <c r="T311" s="348"/>
    </row>
    <row r="312" spans="2:32" ht="21.95" customHeight="1">
      <c r="B312" s="13" t="s">
        <v>927</v>
      </c>
      <c r="C312" s="13" t="s">
        <v>330</v>
      </c>
      <c r="D312" s="12" t="s">
        <v>331</v>
      </c>
      <c r="E312" s="12" t="s">
        <v>332</v>
      </c>
      <c r="F312" s="15" t="s">
        <v>139</v>
      </c>
      <c r="G312" s="15">
        <v>1</v>
      </c>
      <c r="H312" s="15">
        <f>IF(I312&lt;&gt;0, G312-I312, "")</f>
        <v>0</v>
      </c>
      <c r="I312" s="15">
        <v>1</v>
      </c>
      <c r="J312" s="15"/>
      <c r="K312" s="12" t="s">
        <v>906</v>
      </c>
      <c r="L312" s="15" t="s">
        <v>674</v>
      </c>
      <c r="M312" s="15">
        <v>1.9E-2</v>
      </c>
      <c r="N312" s="15">
        <v>150</v>
      </c>
      <c r="O312" s="15">
        <f>IF(I312*M312=0, "", I312*M312*(N312/100))</f>
        <v>2.8499999999999998E-2</v>
      </c>
      <c r="P312" s="25"/>
      <c r="Q312" s="25">
        <f>TRUNC(P312*M312*N312/100)</f>
        <v>0</v>
      </c>
      <c r="R312" s="25"/>
      <c r="S312" s="15" t="s">
        <v>960</v>
      </c>
      <c r="T312" s="15"/>
      <c r="AB312" s="2">
        <f>O312</f>
        <v>2.8499999999999998E-2</v>
      </c>
    </row>
    <row r="313" spans="2:32" ht="21.95" customHeight="1">
      <c r="B313" s="13" t="s">
        <v>927</v>
      </c>
      <c r="C313" s="13" t="s">
        <v>673</v>
      </c>
      <c r="D313" s="12" t="s">
        <v>671</v>
      </c>
      <c r="E313" s="12" t="s">
        <v>674</v>
      </c>
      <c r="F313" s="15" t="s">
        <v>610</v>
      </c>
      <c r="G313" s="15">
        <f>IF(H313*I313/100+0.000005 &lt;1, TRUNC(H313*I313/100+0.000005, 옵션!$E$13), TRUNC(H313*I313/100+0.000005, 옵션!$E$13))</f>
        <v>2.8500000000000001E-2</v>
      </c>
      <c r="H313" s="15">
        <f>옵션!$B$13</f>
        <v>100</v>
      </c>
      <c r="I313" s="15">
        <f>SUM(AB312:AB312)</f>
        <v>2.8499999999999998E-2</v>
      </c>
      <c r="J313" s="15"/>
      <c r="K313" s="12"/>
      <c r="L313" s="15"/>
      <c r="M313" s="15"/>
      <c r="N313" s="15"/>
      <c r="O313" s="15" t="str">
        <f>IF(I313*M313=0, "", I313*M313*(N313/100))</f>
        <v/>
      </c>
      <c r="P313" s="25"/>
      <c r="Q313" s="25">
        <f>TRUNC(P313*M313*N313/100)</f>
        <v>0</v>
      </c>
      <c r="R313" s="25"/>
      <c r="S313" s="15"/>
      <c r="T313" s="15"/>
      <c r="Z313" s="2" t="s">
        <v>932</v>
      </c>
      <c r="AB313" s="2">
        <f>SUM(AB312:AB312)</f>
        <v>2.8499999999999998E-2</v>
      </c>
    </row>
    <row r="314" spans="2:32" ht="21.95" customHeight="1">
      <c r="B314" s="13" t="s">
        <v>982</v>
      </c>
      <c r="D314" s="346" t="s">
        <v>1067</v>
      </c>
      <c r="E314" s="347"/>
      <c r="F314" s="347"/>
      <c r="G314" s="347"/>
      <c r="H314" s="347"/>
      <c r="I314" s="347"/>
      <c r="J314" s="347"/>
      <c r="K314" s="347"/>
      <c r="L314" s="347"/>
      <c r="M314" s="347"/>
      <c r="N314" s="347"/>
      <c r="O314" s="347"/>
      <c r="P314" s="347"/>
      <c r="Q314" s="347"/>
      <c r="R314" s="347"/>
      <c r="S314" s="347"/>
      <c r="T314" s="348"/>
    </row>
    <row r="315" spans="2:32" ht="21.95" customHeight="1">
      <c r="B315" s="13" t="s">
        <v>927</v>
      </c>
      <c r="C315" s="13" t="s">
        <v>336</v>
      </c>
      <c r="D315" s="12" t="s">
        <v>337</v>
      </c>
      <c r="E315" s="12" t="s">
        <v>338</v>
      </c>
      <c r="F315" s="15" t="s">
        <v>139</v>
      </c>
      <c r="G315" s="15">
        <v>1</v>
      </c>
      <c r="H315" s="15">
        <f>IF(I315&lt;&gt;0, G315-I315, "")</f>
        <v>0</v>
      </c>
      <c r="I315" s="15">
        <v>1</v>
      </c>
      <c r="J315" s="15"/>
      <c r="K315" s="12" t="s">
        <v>910</v>
      </c>
      <c r="L315" s="15" t="s">
        <v>682</v>
      </c>
      <c r="M315" s="15">
        <v>1.4999999999999999E-2</v>
      </c>
      <c r="N315" s="15">
        <v>100</v>
      </c>
      <c r="O315" s="15">
        <f>IF(I315*M315=0, "", I315*M315*(N315/100))</f>
        <v>1.4999999999999999E-2</v>
      </c>
      <c r="P315" s="25"/>
      <c r="Q315" s="25">
        <f>TRUNC(P315*M315*N315/100)</f>
        <v>0</v>
      </c>
      <c r="R315" s="25"/>
      <c r="S315" s="15" t="s">
        <v>961</v>
      </c>
      <c r="T315" s="15"/>
      <c r="AF315" s="2">
        <f>O315</f>
        <v>1.4999999999999999E-2</v>
      </c>
    </row>
    <row r="316" spans="2:32" ht="21.95" customHeight="1">
      <c r="B316" s="13" t="s">
        <v>927</v>
      </c>
      <c r="C316" s="13" t="s">
        <v>681</v>
      </c>
      <c r="D316" s="12" t="s">
        <v>671</v>
      </c>
      <c r="E316" s="12" t="s">
        <v>682</v>
      </c>
      <c r="F316" s="15" t="s">
        <v>610</v>
      </c>
      <c r="G316" s="15">
        <f>IF(H316*I316/100+0.000005 &lt;1, TRUNC(H316*I316/100+0.000005, 옵션!$E$13), TRUNC(H316*I316/100+0.000005, 옵션!$E$13))</f>
        <v>1.4999999999999999E-2</v>
      </c>
      <c r="H316" s="15">
        <f>옵션!$B$13</f>
        <v>100</v>
      </c>
      <c r="I316" s="15">
        <f>SUM(AF315:AF315)</f>
        <v>1.4999999999999999E-2</v>
      </c>
      <c r="J316" s="15"/>
      <c r="K316" s="12"/>
      <c r="L316" s="15"/>
      <c r="M316" s="15"/>
      <c r="N316" s="15"/>
      <c r="O316" s="15" t="str">
        <f>IF(I316*M316=0, "", I316*M316*(N316/100))</f>
        <v/>
      </c>
      <c r="P316" s="25"/>
      <c r="Q316" s="25">
        <f>TRUNC(P316*M316*N316/100)</f>
        <v>0</v>
      </c>
      <c r="R316" s="25"/>
      <c r="S316" s="15"/>
      <c r="T316" s="15"/>
      <c r="Z316" s="2" t="s">
        <v>932</v>
      </c>
      <c r="AF316" s="2">
        <f>SUM(AF315:AF315)</f>
        <v>1.4999999999999999E-2</v>
      </c>
    </row>
    <row r="317" spans="2:32" ht="21.95" customHeight="1">
      <c r="B317" s="13" t="s">
        <v>982</v>
      </c>
      <c r="D317" s="346" t="s">
        <v>1068</v>
      </c>
      <c r="E317" s="347"/>
      <c r="F317" s="347"/>
      <c r="G317" s="347"/>
      <c r="H317" s="347"/>
      <c r="I317" s="347"/>
      <c r="J317" s="347"/>
      <c r="K317" s="347"/>
      <c r="L317" s="347"/>
      <c r="M317" s="347"/>
      <c r="N317" s="347"/>
      <c r="O317" s="347"/>
      <c r="P317" s="347"/>
      <c r="Q317" s="347"/>
      <c r="R317" s="347"/>
      <c r="S317" s="347"/>
      <c r="T317" s="348"/>
    </row>
    <row r="318" spans="2:32" ht="21.95" customHeight="1">
      <c r="B318" s="13" t="s">
        <v>927</v>
      </c>
      <c r="C318" s="13" t="s">
        <v>457</v>
      </c>
      <c r="D318" s="12" t="s">
        <v>458</v>
      </c>
      <c r="E318" s="12" t="s">
        <v>459</v>
      </c>
      <c r="F318" s="15" t="s">
        <v>139</v>
      </c>
      <c r="G318" s="15">
        <v>1</v>
      </c>
      <c r="H318" s="15">
        <f>IF(I318&lt;&gt;0, G318-I318, "")</f>
        <v>0</v>
      </c>
      <c r="I318" s="15">
        <v>1</v>
      </c>
      <c r="J318" s="15"/>
      <c r="K318" s="12" t="s">
        <v>910</v>
      </c>
      <c r="L318" s="15" t="s">
        <v>682</v>
      </c>
      <c r="M318" s="15">
        <v>1.7000000000000001E-2</v>
      </c>
      <c r="N318" s="15">
        <v>100</v>
      </c>
      <c r="O318" s="15">
        <f>IF(I318*M318=0, "", I318*M318*(N318/100))</f>
        <v>1.7000000000000001E-2</v>
      </c>
      <c r="P318" s="25"/>
      <c r="Q318" s="25">
        <f>TRUNC(P318*M318*N318/100)</f>
        <v>0</v>
      </c>
      <c r="R318" s="25"/>
      <c r="S318" s="15" t="s">
        <v>962</v>
      </c>
      <c r="T318" s="15"/>
      <c r="AF318" s="2">
        <f>O318</f>
        <v>1.7000000000000001E-2</v>
      </c>
    </row>
    <row r="319" spans="2:32" ht="21.95" customHeight="1">
      <c r="B319" s="13" t="s">
        <v>927</v>
      </c>
      <c r="C319" s="13" t="s">
        <v>681</v>
      </c>
      <c r="D319" s="12" t="s">
        <v>671</v>
      </c>
      <c r="E319" s="12" t="s">
        <v>682</v>
      </c>
      <c r="F319" s="15" t="s">
        <v>610</v>
      </c>
      <c r="G319" s="15">
        <f>IF(H319*I319/100+0.000005 &lt;1, TRUNC(H319*I319/100+0.000005, 옵션!$E$13), TRUNC(H319*I319/100+0.000005, 옵션!$E$13))</f>
        <v>1.7000000000000001E-2</v>
      </c>
      <c r="H319" s="15">
        <f>옵션!$B$13</f>
        <v>100</v>
      </c>
      <c r="I319" s="15">
        <f>SUM(AF318:AF318)</f>
        <v>1.7000000000000001E-2</v>
      </c>
      <c r="J319" s="15"/>
      <c r="K319" s="12"/>
      <c r="L319" s="15"/>
      <c r="M319" s="15"/>
      <c r="N319" s="15"/>
      <c r="O319" s="15" t="str">
        <f>IF(I319*M319=0, "", I319*M319*(N319/100))</f>
        <v/>
      </c>
      <c r="P319" s="25"/>
      <c r="Q319" s="25">
        <f>TRUNC(P319*M319*N319/100)</f>
        <v>0</v>
      </c>
      <c r="R319" s="25"/>
      <c r="S319" s="15"/>
      <c r="T319" s="15"/>
      <c r="Z319" s="2" t="s">
        <v>932</v>
      </c>
      <c r="AF319" s="2">
        <f>SUM(AF318:AF318)</f>
        <v>1.7000000000000001E-2</v>
      </c>
    </row>
    <row r="320" spans="2:32" ht="21.95" customHeight="1">
      <c r="B320" s="13" t="s">
        <v>982</v>
      </c>
      <c r="D320" s="346" t="s">
        <v>1069</v>
      </c>
      <c r="E320" s="347"/>
      <c r="F320" s="347"/>
      <c r="G320" s="347"/>
      <c r="H320" s="347"/>
      <c r="I320" s="347"/>
      <c r="J320" s="347"/>
      <c r="K320" s="347"/>
      <c r="L320" s="347"/>
      <c r="M320" s="347"/>
      <c r="N320" s="347"/>
      <c r="O320" s="347"/>
      <c r="P320" s="347"/>
      <c r="Q320" s="347"/>
      <c r="R320" s="347"/>
      <c r="S320" s="347"/>
      <c r="T320" s="348"/>
    </row>
    <row r="321" spans="2:28" ht="21.95" customHeight="1">
      <c r="B321" s="13" t="s">
        <v>927</v>
      </c>
      <c r="C321" s="13" t="s">
        <v>388</v>
      </c>
      <c r="D321" s="12" t="s">
        <v>389</v>
      </c>
      <c r="E321" s="12" t="s">
        <v>390</v>
      </c>
      <c r="F321" s="15" t="s">
        <v>187</v>
      </c>
      <c r="G321" s="15">
        <v>1</v>
      </c>
      <c r="H321" s="15">
        <f>IF(I321&lt;&gt;0, G321-I321, "")</f>
        <v>0</v>
      </c>
      <c r="I321" s="15">
        <v>1</v>
      </c>
      <c r="J321" s="15"/>
      <c r="K321" s="12" t="s">
        <v>906</v>
      </c>
      <c r="L321" s="15" t="s">
        <v>674</v>
      </c>
      <c r="M321" s="15">
        <v>0.14099999999999999</v>
      </c>
      <c r="N321" s="15">
        <v>120</v>
      </c>
      <c r="O321" s="15">
        <f>IF(I321*M321=0, "", I321*M321*(N321/100))</f>
        <v>0.16919999999999999</v>
      </c>
      <c r="P321" s="25"/>
      <c r="Q321" s="25">
        <f>TRUNC(P321*M321*N321/100)</f>
        <v>0</v>
      </c>
      <c r="R321" s="25"/>
      <c r="S321" s="15" t="s">
        <v>963</v>
      </c>
      <c r="T321" s="15"/>
      <c r="AB321" s="2">
        <f>O321</f>
        <v>0.16919999999999999</v>
      </c>
    </row>
    <row r="322" spans="2:28" ht="21.95" customHeight="1">
      <c r="B322" s="13" t="s">
        <v>927</v>
      </c>
      <c r="C322" s="13" t="s">
        <v>673</v>
      </c>
      <c r="D322" s="12" t="s">
        <v>671</v>
      </c>
      <c r="E322" s="12" t="s">
        <v>674</v>
      </c>
      <c r="F322" s="15" t="s">
        <v>610</v>
      </c>
      <c r="G322" s="15">
        <f>IF(H322*I322/100+0.000005 &lt;1, TRUNC(H322*I322/100+0.000005, 옵션!$E$13), TRUNC(H322*I322/100+0.000005, 옵션!$E$13))</f>
        <v>0.16919999999999999</v>
      </c>
      <c r="H322" s="15">
        <f>옵션!$B$13</f>
        <v>100</v>
      </c>
      <c r="I322" s="15">
        <f>SUM(AB321:AB321)</f>
        <v>0.16919999999999999</v>
      </c>
      <c r="J322" s="15"/>
      <c r="K322" s="12"/>
      <c r="L322" s="15"/>
      <c r="M322" s="15"/>
      <c r="N322" s="15"/>
      <c r="O322" s="15" t="str">
        <f>IF(I322*M322=0, "", I322*M322*(N322/100))</f>
        <v/>
      </c>
      <c r="P322" s="25"/>
      <c r="Q322" s="25">
        <f>TRUNC(P322*M322*N322/100)</f>
        <v>0</v>
      </c>
      <c r="R322" s="25"/>
      <c r="S322" s="15"/>
      <c r="T322" s="15"/>
      <c r="Z322" s="2" t="s">
        <v>932</v>
      </c>
      <c r="AB322" s="2">
        <f>SUM(AB321:AB321)</f>
        <v>0.16919999999999999</v>
      </c>
    </row>
    <row r="323" spans="2:28" ht="21.95" customHeight="1">
      <c r="B323" s="13" t="s">
        <v>982</v>
      </c>
      <c r="D323" s="346" t="s">
        <v>1070</v>
      </c>
      <c r="E323" s="347"/>
      <c r="F323" s="347"/>
      <c r="G323" s="347"/>
      <c r="H323" s="347"/>
      <c r="I323" s="347"/>
      <c r="J323" s="347"/>
      <c r="K323" s="347"/>
      <c r="L323" s="347"/>
      <c r="M323" s="347"/>
      <c r="N323" s="347"/>
      <c r="O323" s="347"/>
      <c r="P323" s="347"/>
      <c r="Q323" s="347"/>
      <c r="R323" s="347"/>
      <c r="S323" s="347"/>
      <c r="T323" s="348"/>
    </row>
    <row r="324" spans="2:28" ht="21.95" customHeight="1">
      <c r="B324" s="13" t="s">
        <v>927</v>
      </c>
      <c r="C324" s="13" t="s">
        <v>393</v>
      </c>
      <c r="D324" s="12" t="s">
        <v>389</v>
      </c>
      <c r="E324" s="12" t="s">
        <v>394</v>
      </c>
      <c r="F324" s="15" t="s">
        <v>187</v>
      </c>
      <c r="G324" s="15">
        <v>1</v>
      </c>
      <c r="H324" s="15">
        <f>IF(I324&lt;&gt;0, G324-I324, "")</f>
        <v>0</v>
      </c>
      <c r="I324" s="15">
        <v>1</v>
      </c>
      <c r="J324" s="15"/>
      <c r="K324" s="12" t="s">
        <v>906</v>
      </c>
      <c r="L324" s="15" t="s">
        <v>674</v>
      </c>
      <c r="M324" s="15">
        <v>0.15</v>
      </c>
      <c r="N324" s="15">
        <v>120</v>
      </c>
      <c r="O324" s="15">
        <f>IF(I324*M324=0, "", I324*M324*(N324/100))</f>
        <v>0.18</v>
      </c>
      <c r="P324" s="25"/>
      <c r="Q324" s="25">
        <f>TRUNC(P324*M324*N324/100)</f>
        <v>0</v>
      </c>
      <c r="R324" s="25"/>
      <c r="S324" s="15" t="s">
        <v>963</v>
      </c>
      <c r="T324" s="15"/>
      <c r="AB324" s="2">
        <f>O324</f>
        <v>0.18</v>
      </c>
    </row>
    <row r="325" spans="2:28" ht="21.95" customHeight="1">
      <c r="B325" s="13" t="s">
        <v>927</v>
      </c>
      <c r="C325" s="13" t="s">
        <v>673</v>
      </c>
      <c r="D325" s="12" t="s">
        <v>671</v>
      </c>
      <c r="E325" s="12" t="s">
        <v>674</v>
      </c>
      <c r="F325" s="15" t="s">
        <v>610</v>
      </c>
      <c r="G325" s="15">
        <f>IF(H325*I325/100+0.000005 &lt;1, TRUNC(H325*I325/100+0.000005, 옵션!$E$13), TRUNC(H325*I325/100+0.000005, 옵션!$E$13))</f>
        <v>0.18</v>
      </c>
      <c r="H325" s="15">
        <f>옵션!$B$13</f>
        <v>100</v>
      </c>
      <c r="I325" s="15">
        <f>SUM(AB324:AB324)</f>
        <v>0.18</v>
      </c>
      <c r="J325" s="15"/>
      <c r="K325" s="12"/>
      <c r="L325" s="15"/>
      <c r="M325" s="15"/>
      <c r="N325" s="15"/>
      <c r="O325" s="15" t="str">
        <f>IF(I325*M325=0, "", I325*M325*(N325/100))</f>
        <v/>
      </c>
      <c r="P325" s="25"/>
      <c r="Q325" s="25">
        <f>TRUNC(P325*M325*N325/100)</f>
        <v>0</v>
      </c>
      <c r="R325" s="25"/>
      <c r="S325" s="15"/>
      <c r="T325" s="15"/>
      <c r="Z325" s="2" t="s">
        <v>932</v>
      </c>
      <c r="AB325" s="2">
        <f>SUM(AB324:AB324)</f>
        <v>0.18</v>
      </c>
    </row>
    <row r="326" spans="2:28" ht="21.95" customHeight="1">
      <c r="B326" s="13" t="s">
        <v>982</v>
      </c>
      <c r="D326" s="346" t="s">
        <v>1071</v>
      </c>
      <c r="E326" s="347"/>
      <c r="F326" s="347"/>
      <c r="G326" s="347"/>
      <c r="H326" s="347"/>
      <c r="I326" s="347"/>
      <c r="J326" s="347"/>
      <c r="K326" s="347"/>
      <c r="L326" s="347"/>
      <c r="M326" s="347"/>
      <c r="N326" s="347"/>
      <c r="O326" s="347"/>
      <c r="P326" s="347"/>
      <c r="Q326" s="347"/>
      <c r="R326" s="347"/>
      <c r="S326" s="347"/>
      <c r="T326" s="348"/>
    </row>
    <row r="327" spans="2:28" ht="21.95" customHeight="1">
      <c r="B327" s="13" t="s">
        <v>927</v>
      </c>
      <c r="C327" s="13" t="s">
        <v>395</v>
      </c>
      <c r="D327" s="12" t="s">
        <v>389</v>
      </c>
      <c r="E327" s="12" t="s">
        <v>396</v>
      </c>
      <c r="F327" s="15" t="s">
        <v>187</v>
      </c>
      <c r="G327" s="15">
        <v>1</v>
      </c>
      <c r="H327" s="15">
        <f>IF(I327&lt;&gt;0, G327-I327, "")</f>
        <v>0</v>
      </c>
      <c r="I327" s="15">
        <v>1</v>
      </c>
      <c r="J327" s="15"/>
      <c r="K327" s="12" t="s">
        <v>906</v>
      </c>
      <c r="L327" s="15" t="s">
        <v>674</v>
      </c>
      <c r="M327" s="15">
        <v>0.20399999999999999</v>
      </c>
      <c r="N327" s="15">
        <v>120</v>
      </c>
      <c r="O327" s="15">
        <f>IF(I327*M327=0, "", I327*M327*(N327/100))</f>
        <v>0.24479999999999996</v>
      </c>
      <c r="P327" s="25"/>
      <c r="Q327" s="25">
        <f>TRUNC(P327*M327*N327/100)</f>
        <v>0</v>
      </c>
      <c r="R327" s="25"/>
      <c r="S327" s="15" t="s">
        <v>963</v>
      </c>
      <c r="T327" s="15"/>
      <c r="AB327" s="2">
        <f>O327</f>
        <v>0.24479999999999996</v>
      </c>
    </row>
    <row r="328" spans="2:28" ht="21.95" customHeight="1">
      <c r="B328" s="13" t="s">
        <v>927</v>
      </c>
      <c r="C328" s="13" t="s">
        <v>673</v>
      </c>
      <c r="D328" s="12" t="s">
        <v>671</v>
      </c>
      <c r="E328" s="12" t="s">
        <v>674</v>
      </c>
      <c r="F328" s="15" t="s">
        <v>610</v>
      </c>
      <c r="G328" s="15">
        <f>IF(H328*I328/100+0.000005 &lt;1, TRUNC(H328*I328/100+0.000005, 옵션!$E$13), TRUNC(H328*I328/100+0.000005, 옵션!$E$13))</f>
        <v>0.24479999999999999</v>
      </c>
      <c r="H328" s="15">
        <f>옵션!$B$13</f>
        <v>100</v>
      </c>
      <c r="I328" s="15">
        <f>SUM(AB327:AB327)</f>
        <v>0.24479999999999996</v>
      </c>
      <c r="J328" s="15"/>
      <c r="K328" s="12"/>
      <c r="L328" s="15"/>
      <c r="M328" s="15"/>
      <c r="N328" s="15"/>
      <c r="O328" s="15" t="str">
        <f>IF(I328*M328=0, "", I328*M328*(N328/100))</f>
        <v/>
      </c>
      <c r="P328" s="25"/>
      <c r="Q328" s="25">
        <f>TRUNC(P328*M328*N328/100)</f>
        <v>0</v>
      </c>
      <c r="R328" s="25"/>
      <c r="S328" s="15"/>
      <c r="T328" s="15"/>
      <c r="Z328" s="2" t="s">
        <v>932</v>
      </c>
      <c r="AB328" s="2">
        <f>SUM(AB327:AB327)</f>
        <v>0.24479999999999996</v>
      </c>
    </row>
    <row r="329" spans="2:28" ht="21.95" customHeight="1">
      <c r="B329" s="13" t="s">
        <v>982</v>
      </c>
      <c r="D329" s="346" t="s">
        <v>1072</v>
      </c>
      <c r="E329" s="347"/>
      <c r="F329" s="347"/>
      <c r="G329" s="347"/>
      <c r="H329" s="347"/>
      <c r="I329" s="347"/>
      <c r="J329" s="347"/>
      <c r="K329" s="347"/>
      <c r="L329" s="347"/>
      <c r="M329" s="347"/>
      <c r="N329" s="347"/>
      <c r="O329" s="347"/>
      <c r="P329" s="347"/>
      <c r="Q329" s="347"/>
      <c r="R329" s="347"/>
      <c r="S329" s="347"/>
      <c r="T329" s="348"/>
    </row>
    <row r="330" spans="2:28" ht="21.95" customHeight="1">
      <c r="B330" s="13" t="s">
        <v>927</v>
      </c>
      <c r="C330" s="13" t="s">
        <v>397</v>
      </c>
      <c r="D330" s="12" t="s">
        <v>389</v>
      </c>
      <c r="E330" s="12" t="s">
        <v>398</v>
      </c>
      <c r="F330" s="15" t="s">
        <v>187</v>
      </c>
      <c r="G330" s="15">
        <v>1</v>
      </c>
      <c r="H330" s="15">
        <f>IF(I330&lt;&gt;0, G330-I330, "")</f>
        <v>0</v>
      </c>
      <c r="I330" s="15">
        <v>1</v>
      </c>
      <c r="J330" s="15"/>
      <c r="K330" s="12" t="s">
        <v>906</v>
      </c>
      <c r="L330" s="15" t="s">
        <v>674</v>
      </c>
      <c r="M330" s="15">
        <v>0.23100000000000001</v>
      </c>
      <c r="N330" s="15">
        <v>120</v>
      </c>
      <c r="O330" s="15">
        <f>IF(I330*M330=0, "", I330*M330*(N330/100))</f>
        <v>0.2772</v>
      </c>
      <c r="P330" s="25"/>
      <c r="Q330" s="25">
        <f>TRUNC(P330*M330*N330/100)</f>
        <v>0</v>
      </c>
      <c r="R330" s="25"/>
      <c r="S330" s="15" t="s">
        <v>963</v>
      </c>
      <c r="T330" s="15"/>
      <c r="AB330" s="2">
        <f>O330</f>
        <v>0.2772</v>
      </c>
    </row>
    <row r="331" spans="2:28" ht="21.95" customHeight="1">
      <c r="B331" s="13" t="s">
        <v>927</v>
      </c>
      <c r="C331" s="13" t="s">
        <v>673</v>
      </c>
      <c r="D331" s="12" t="s">
        <v>671</v>
      </c>
      <c r="E331" s="12" t="s">
        <v>674</v>
      </c>
      <c r="F331" s="15" t="s">
        <v>610</v>
      </c>
      <c r="G331" s="15">
        <f>IF(H331*I331/100+0.000005 &lt;1, TRUNC(H331*I331/100+0.000005, 옵션!$E$13), TRUNC(H331*I331/100+0.000005, 옵션!$E$13))</f>
        <v>0.2772</v>
      </c>
      <c r="H331" s="15">
        <f>옵션!$B$13</f>
        <v>100</v>
      </c>
      <c r="I331" s="15">
        <f>SUM(AB330:AB330)</f>
        <v>0.2772</v>
      </c>
      <c r="J331" s="15"/>
      <c r="K331" s="12"/>
      <c r="L331" s="15"/>
      <c r="M331" s="15"/>
      <c r="N331" s="15"/>
      <c r="O331" s="15" t="str">
        <f>IF(I331*M331=0, "", I331*M331*(N331/100))</f>
        <v/>
      </c>
      <c r="P331" s="25"/>
      <c r="Q331" s="25">
        <f>TRUNC(P331*M331*N331/100)</f>
        <v>0</v>
      </c>
      <c r="R331" s="25"/>
      <c r="S331" s="15"/>
      <c r="T331" s="15"/>
      <c r="Z331" s="2" t="s">
        <v>932</v>
      </c>
      <c r="AB331" s="2">
        <f>SUM(AB330:AB330)</f>
        <v>0.2772</v>
      </c>
    </row>
    <row r="332" spans="2:28" ht="21.95" customHeight="1">
      <c r="B332" s="13" t="s">
        <v>982</v>
      </c>
      <c r="D332" s="346" t="s">
        <v>1073</v>
      </c>
      <c r="E332" s="347"/>
      <c r="F332" s="347"/>
      <c r="G332" s="347"/>
      <c r="H332" s="347"/>
      <c r="I332" s="347"/>
      <c r="J332" s="347"/>
      <c r="K332" s="347"/>
      <c r="L332" s="347"/>
      <c r="M332" s="347"/>
      <c r="N332" s="347"/>
      <c r="O332" s="347"/>
      <c r="P332" s="347"/>
      <c r="Q332" s="347"/>
      <c r="R332" s="347"/>
      <c r="S332" s="347"/>
      <c r="T332" s="348"/>
    </row>
    <row r="333" spans="2:28" ht="21.95" customHeight="1">
      <c r="B333" s="13" t="s">
        <v>927</v>
      </c>
      <c r="C333" s="13" t="s">
        <v>399</v>
      </c>
      <c r="D333" s="12" t="s">
        <v>400</v>
      </c>
      <c r="E333" s="12" t="s">
        <v>401</v>
      </c>
      <c r="F333" s="15" t="s">
        <v>187</v>
      </c>
      <c r="G333" s="15">
        <v>1</v>
      </c>
      <c r="H333" s="15">
        <f>IF(I333&lt;&gt;0, G333-I333, "")</f>
        <v>0</v>
      </c>
      <c r="I333" s="15">
        <v>1</v>
      </c>
      <c r="J333" s="15"/>
      <c r="K333" s="12" t="s">
        <v>906</v>
      </c>
      <c r="L333" s="15" t="s">
        <v>674</v>
      </c>
      <c r="M333" s="15">
        <v>8.1000000000000003E-2</v>
      </c>
      <c r="N333" s="15">
        <v>120</v>
      </c>
      <c r="O333" s="15">
        <f>IF(I333*M333=0, "", I333*M333*(N333/100))</f>
        <v>9.7199999999999995E-2</v>
      </c>
      <c r="P333" s="25"/>
      <c r="Q333" s="25">
        <f>TRUNC(P333*M333*N333/100)</f>
        <v>0</v>
      </c>
      <c r="R333" s="25"/>
      <c r="S333" s="15" t="s">
        <v>963</v>
      </c>
      <c r="T333" s="15"/>
      <c r="AB333" s="2">
        <f>O333</f>
        <v>9.7199999999999995E-2</v>
      </c>
    </row>
    <row r="334" spans="2:28" ht="21.95" customHeight="1">
      <c r="B334" s="13" t="s">
        <v>927</v>
      </c>
      <c r="C334" s="13" t="s">
        <v>673</v>
      </c>
      <c r="D334" s="12" t="s">
        <v>671</v>
      </c>
      <c r="E334" s="12" t="s">
        <v>674</v>
      </c>
      <c r="F334" s="15" t="s">
        <v>610</v>
      </c>
      <c r="G334" s="15">
        <f>IF(H334*I334/100+0.000005 &lt;1, TRUNC(H334*I334/100+0.000005, 옵션!$E$13), TRUNC(H334*I334/100+0.000005, 옵션!$E$13))</f>
        <v>9.7199999999999995E-2</v>
      </c>
      <c r="H334" s="15">
        <f>옵션!$B$13</f>
        <v>100</v>
      </c>
      <c r="I334" s="15">
        <f>SUM(AB333:AB333)</f>
        <v>9.7199999999999995E-2</v>
      </c>
      <c r="J334" s="15"/>
      <c r="K334" s="12"/>
      <c r="L334" s="15"/>
      <c r="M334" s="15"/>
      <c r="N334" s="15"/>
      <c r="O334" s="15" t="str">
        <f>IF(I334*M334=0, "", I334*M334*(N334/100))</f>
        <v/>
      </c>
      <c r="P334" s="25"/>
      <c r="Q334" s="25">
        <f>TRUNC(P334*M334*N334/100)</f>
        <v>0</v>
      </c>
      <c r="R334" s="25"/>
      <c r="S334" s="15"/>
      <c r="T334" s="15"/>
      <c r="Z334" s="2" t="s">
        <v>932</v>
      </c>
      <c r="AB334" s="2">
        <f>SUM(AB333:AB333)</f>
        <v>9.7199999999999995E-2</v>
      </c>
    </row>
    <row r="335" spans="2:28" ht="21.95" customHeight="1">
      <c r="B335" s="13" t="s">
        <v>982</v>
      </c>
      <c r="D335" s="346" t="s">
        <v>1074</v>
      </c>
      <c r="E335" s="347"/>
      <c r="F335" s="347"/>
      <c r="G335" s="347"/>
      <c r="H335" s="347"/>
      <c r="I335" s="347"/>
      <c r="J335" s="347"/>
      <c r="K335" s="347"/>
      <c r="L335" s="347"/>
      <c r="M335" s="347"/>
      <c r="N335" s="347"/>
      <c r="O335" s="347"/>
      <c r="P335" s="347"/>
      <c r="Q335" s="347"/>
      <c r="R335" s="347"/>
      <c r="S335" s="347"/>
      <c r="T335" s="348"/>
    </row>
    <row r="336" spans="2:28" ht="21.95" customHeight="1">
      <c r="B336" s="13" t="s">
        <v>927</v>
      </c>
      <c r="C336" s="13" t="s">
        <v>402</v>
      </c>
      <c r="D336" s="12" t="s">
        <v>400</v>
      </c>
      <c r="E336" s="12" t="s">
        <v>403</v>
      </c>
      <c r="F336" s="15" t="s">
        <v>187</v>
      </c>
      <c r="G336" s="15">
        <v>1</v>
      </c>
      <c r="H336" s="15">
        <f>IF(I336&lt;&gt;0, G336-I336, "")</f>
        <v>0</v>
      </c>
      <c r="I336" s="15">
        <v>1</v>
      </c>
      <c r="J336" s="15"/>
      <c r="K336" s="12" t="s">
        <v>906</v>
      </c>
      <c r="L336" s="15" t="s">
        <v>674</v>
      </c>
      <c r="M336" s="15">
        <v>9.9000000000000005E-2</v>
      </c>
      <c r="N336" s="15">
        <v>120</v>
      </c>
      <c r="O336" s="15">
        <f>IF(I336*M336=0, "", I336*M336*(N336/100))</f>
        <v>0.1188</v>
      </c>
      <c r="P336" s="25"/>
      <c r="Q336" s="25">
        <f>TRUNC(P336*M336*N336/100)</f>
        <v>0</v>
      </c>
      <c r="R336" s="25"/>
      <c r="S336" s="15" t="s">
        <v>963</v>
      </c>
      <c r="T336" s="15"/>
      <c r="AB336" s="2">
        <f>O336</f>
        <v>0.1188</v>
      </c>
    </row>
    <row r="337" spans="2:28" ht="21.95" customHeight="1">
      <c r="B337" s="13" t="s">
        <v>927</v>
      </c>
      <c r="C337" s="13" t="s">
        <v>673</v>
      </c>
      <c r="D337" s="12" t="s">
        <v>671</v>
      </c>
      <c r="E337" s="12" t="s">
        <v>674</v>
      </c>
      <c r="F337" s="15" t="s">
        <v>610</v>
      </c>
      <c r="G337" s="15">
        <f>IF(H337*I337/100+0.000005 &lt;1, TRUNC(H337*I337/100+0.000005, 옵션!$E$13), TRUNC(H337*I337/100+0.000005, 옵션!$E$13))</f>
        <v>0.1188</v>
      </c>
      <c r="H337" s="15">
        <f>옵션!$B$13</f>
        <v>100</v>
      </c>
      <c r="I337" s="15">
        <f>SUM(AB336:AB336)</f>
        <v>0.1188</v>
      </c>
      <c r="J337" s="15"/>
      <c r="K337" s="12"/>
      <c r="L337" s="15"/>
      <c r="M337" s="15"/>
      <c r="N337" s="15"/>
      <c r="O337" s="15" t="str">
        <f>IF(I337*M337=0, "", I337*M337*(N337/100))</f>
        <v/>
      </c>
      <c r="P337" s="25"/>
      <c r="Q337" s="25">
        <f>TRUNC(P337*M337*N337/100)</f>
        <v>0</v>
      </c>
      <c r="R337" s="25"/>
      <c r="S337" s="15"/>
      <c r="T337" s="15"/>
      <c r="Z337" s="2" t="s">
        <v>932</v>
      </c>
      <c r="AB337" s="2">
        <f>SUM(AB336:AB336)</f>
        <v>0.1188</v>
      </c>
    </row>
    <row r="338" spans="2:28" ht="21.95" customHeight="1">
      <c r="B338" s="13" t="s">
        <v>982</v>
      </c>
      <c r="D338" s="346" t="s">
        <v>1075</v>
      </c>
      <c r="E338" s="347"/>
      <c r="F338" s="347"/>
      <c r="G338" s="347"/>
      <c r="H338" s="347"/>
      <c r="I338" s="347"/>
      <c r="J338" s="347"/>
      <c r="K338" s="347"/>
      <c r="L338" s="347"/>
      <c r="M338" s="347"/>
      <c r="N338" s="347"/>
      <c r="O338" s="347"/>
      <c r="P338" s="347"/>
      <c r="Q338" s="347"/>
      <c r="R338" s="347"/>
      <c r="S338" s="347"/>
      <c r="T338" s="348"/>
    </row>
    <row r="339" spans="2:28" ht="21.95" customHeight="1">
      <c r="B339" s="13" t="s">
        <v>927</v>
      </c>
      <c r="C339" s="13" t="s">
        <v>404</v>
      </c>
      <c r="D339" s="12" t="s">
        <v>400</v>
      </c>
      <c r="E339" s="12" t="s">
        <v>405</v>
      </c>
      <c r="F339" s="15" t="s">
        <v>187</v>
      </c>
      <c r="G339" s="15">
        <v>1</v>
      </c>
      <c r="H339" s="15">
        <f>IF(I339&lt;&gt;0, G339-I339, "")</f>
        <v>0</v>
      </c>
      <c r="I339" s="15">
        <v>1</v>
      </c>
      <c r="J339" s="15"/>
      <c r="K339" s="12" t="s">
        <v>906</v>
      </c>
      <c r="L339" s="15" t="s">
        <v>674</v>
      </c>
      <c r="M339" s="15">
        <v>0.108</v>
      </c>
      <c r="N339" s="15">
        <v>120</v>
      </c>
      <c r="O339" s="15">
        <f>IF(I339*M339=0, "", I339*M339*(N339/100))</f>
        <v>0.12959999999999999</v>
      </c>
      <c r="P339" s="25"/>
      <c r="Q339" s="25">
        <f>TRUNC(P339*M339*N339/100)</f>
        <v>0</v>
      </c>
      <c r="R339" s="25"/>
      <c r="S339" s="15" t="s">
        <v>963</v>
      </c>
      <c r="T339" s="15"/>
      <c r="AB339" s="2">
        <f>O339</f>
        <v>0.12959999999999999</v>
      </c>
    </row>
    <row r="340" spans="2:28" ht="21.95" customHeight="1">
      <c r="B340" s="13" t="s">
        <v>927</v>
      </c>
      <c r="C340" s="13" t="s">
        <v>673</v>
      </c>
      <c r="D340" s="12" t="s">
        <v>671</v>
      </c>
      <c r="E340" s="12" t="s">
        <v>674</v>
      </c>
      <c r="F340" s="15" t="s">
        <v>610</v>
      </c>
      <c r="G340" s="15">
        <f>IF(H340*I340/100+0.000005 &lt;1, TRUNC(H340*I340/100+0.000005, 옵션!$E$13), TRUNC(H340*I340/100+0.000005, 옵션!$E$13))</f>
        <v>0.12959999999999999</v>
      </c>
      <c r="H340" s="15">
        <f>옵션!$B$13</f>
        <v>100</v>
      </c>
      <c r="I340" s="15">
        <f>SUM(AB339:AB339)</f>
        <v>0.12959999999999999</v>
      </c>
      <c r="J340" s="15"/>
      <c r="K340" s="12"/>
      <c r="L340" s="15"/>
      <c r="M340" s="15"/>
      <c r="N340" s="15"/>
      <c r="O340" s="15" t="str">
        <f>IF(I340*M340=0, "", I340*M340*(N340/100))</f>
        <v/>
      </c>
      <c r="P340" s="25"/>
      <c r="Q340" s="25">
        <f>TRUNC(P340*M340*N340/100)</f>
        <v>0</v>
      </c>
      <c r="R340" s="25"/>
      <c r="S340" s="15"/>
      <c r="T340" s="15"/>
      <c r="Z340" s="2" t="s">
        <v>932</v>
      </c>
      <c r="AB340" s="2">
        <f>SUM(AB339:AB339)</f>
        <v>0.12959999999999999</v>
      </c>
    </row>
    <row r="341" spans="2:28" ht="21.95" customHeight="1">
      <c r="B341" s="13" t="s">
        <v>982</v>
      </c>
      <c r="D341" s="346" t="s">
        <v>1076</v>
      </c>
      <c r="E341" s="347"/>
      <c r="F341" s="347"/>
      <c r="G341" s="347"/>
      <c r="H341" s="347"/>
      <c r="I341" s="347"/>
      <c r="J341" s="347"/>
      <c r="K341" s="347"/>
      <c r="L341" s="347"/>
      <c r="M341" s="347"/>
      <c r="N341" s="347"/>
      <c r="O341" s="347"/>
      <c r="P341" s="347"/>
      <c r="Q341" s="347"/>
      <c r="R341" s="347"/>
      <c r="S341" s="347"/>
      <c r="T341" s="348"/>
    </row>
    <row r="342" spans="2:28" ht="21.95" customHeight="1">
      <c r="B342" s="13" t="s">
        <v>927</v>
      </c>
      <c r="C342" s="13" t="s">
        <v>465</v>
      </c>
      <c r="D342" s="12" t="s">
        <v>466</v>
      </c>
      <c r="E342" s="12" t="s">
        <v>394</v>
      </c>
      <c r="F342" s="15" t="s">
        <v>187</v>
      </c>
      <c r="G342" s="15">
        <v>1</v>
      </c>
      <c r="H342" s="15">
        <f>IF(I342&lt;&gt;0, G342-I342, "")</f>
        <v>0</v>
      </c>
      <c r="I342" s="15">
        <v>1</v>
      </c>
      <c r="J342" s="15"/>
      <c r="K342" s="12" t="s">
        <v>905</v>
      </c>
      <c r="L342" s="15" t="s">
        <v>672</v>
      </c>
      <c r="M342" s="15">
        <v>1.6E-2</v>
      </c>
      <c r="N342" s="15">
        <v>100</v>
      </c>
      <c r="O342" s="15">
        <f>IF(I342*M342=0, "", I342*M342*(N342/100))</f>
        <v>1.6E-2</v>
      </c>
      <c r="P342" s="25"/>
      <c r="Q342" s="25">
        <f>TRUNC(P342*M342*N342/100)</f>
        <v>0</v>
      </c>
      <c r="R342" s="25"/>
      <c r="S342" s="15" t="s">
        <v>944</v>
      </c>
      <c r="T342" s="15"/>
      <c r="AA342" s="2">
        <f>O342</f>
        <v>1.6E-2</v>
      </c>
    </row>
    <row r="343" spans="2:28" ht="21.95" customHeight="1">
      <c r="B343" s="13" t="s">
        <v>927</v>
      </c>
      <c r="C343" s="13" t="s">
        <v>670</v>
      </c>
      <c r="D343" s="12" t="s">
        <v>671</v>
      </c>
      <c r="E343" s="12" t="s">
        <v>672</v>
      </c>
      <c r="F343" s="15" t="s">
        <v>610</v>
      </c>
      <c r="G343" s="15">
        <f>IF(H343*I343/100+0.000005 &lt;1, TRUNC(H343*I343/100+0.000005, 옵션!$E$13), TRUNC(H343*I343/100+0.000005, 옵션!$E$13))</f>
        <v>1.6E-2</v>
      </c>
      <c r="H343" s="15">
        <f>옵션!$B$13</f>
        <v>100</v>
      </c>
      <c r="I343" s="15">
        <f>SUM(AA342:AA342)</f>
        <v>1.6E-2</v>
      </c>
      <c r="J343" s="15"/>
      <c r="K343" s="12"/>
      <c r="L343" s="15"/>
      <c r="M343" s="15"/>
      <c r="N343" s="15"/>
      <c r="O343" s="15" t="str">
        <f>IF(I343*M343=0, "", I343*M343*(N343/100))</f>
        <v/>
      </c>
      <c r="P343" s="25"/>
      <c r="Q343" s="25">
        <f>TRUNC(P343*M343*N343/100)</f>
        <v>0</v>
      </c>
      <c r="R343" s="25"/>
      <c r="S343" s="15"/>
      <c r="T343" s="15"/>
      <c r="Z343" s="2" t="s">
        <v>932</v>
      </c>
      <c r="AA343" s="2">
        <f>SUM(AA342:AA342)</f>
        <v>1.6E-2</v>
      </c>
    </row>
    <row r="344" spans="2:28" ht="21.95" customHeight="1">
      <c r="B344" s="13" t="s">
        <v>982</v>
      </c>
      <c r="D344" s="346" t="s">
        <v>1077</v>
      </c>
      <c r="E344" s="347"/>
      <c r="F344" s="347"/>
      <c r="G344" s="347"/>
      <c r="H344" s="347"/>
      <c r="I344" s="347"/>
      <c r="J344" s="347"/>
      <c r="K344" s="347"/>
      <c r="L344" s="347"/>
      <c r="M344" s="347"/>
      <c r="N344" s="347"/>
      <c r="O344" s="347"/>
      <c r="P344" s="347"/>
      <c r="Q344" s="347"/>
      <c r="R344" s="347"/>
      <c r="S344" s="347"/>
      <c r="T344" s="348"/>
    </row>
    <row r="345" spans="2:28" ht="21.95" customHeight="1">
      <c r="B345" s="13" t="s">
        <v>927</v>
      </c>
      <c r="C345" s="13" t="s">
        <v>467</v>
      </c>
      <c r="D345" s="12" t="s">
        <v>466</v>
      </c>
      <c r="E345" s="12" t="s">
        <v>468</v>
      </c>
      <c r="F345" s="15" t="s">
        <v>187</v>
      </c>
      <c r="G345" s="15">
        <v>1</v>
      </c>
      <c r="H345" s="15">
        <f>IF(I345&lt;&gt;0, G345-I345, "")</f>
        <v>0</v>
      </c>
      <c r="I345" s="15">
        <v>1</v>
      </c>
      <c r="J345" s="15"/>
      <c r="K345" s="12" t="s">
        <v>905</v>
      </c>
      <c r="L345" s="15" t="s">
        <v>672</v>
      </c>
      <c r="M345" s="15">
        <v>1.6E-2</v>
      </c>
      <c r="N345" s="15">
        <v>100</v>
      </c>
      <c r="O345" s="15">
        <f>IF(I345*M345=0, "", I345*M345*(N345/100))</f>
        <v>1.6E-2</v>
      </c>
      <c r="P345" s="25"/>
      <c r="Q345" s="25">
        <f>TRUNC(P345*M345*N345/100)</f>
        <v>0</v>
      </c>
      <c r="R345" s="25"/>
      <c r="S345" s="15" t="s">
        <v>944</v>
      </c>
      <c r="T345" s="15"/>
      <c r="AA345" s="2">
        <f>O345</f>
        <v>1.6E-2</v>
      </c>
    </row>
    <row r="346" spans="2:28" ht="21.95" customHeight="1">
      <c r="B346" s="13" t="s">
        <v>927</v>
      </c>
      <c r="C346" s="13" t="s">
        <v>670</v>
      </c>
      <c r="D346" s="12" t="s">
        <v>671</v>
      </c>
      <c r="E346" s="12" t="s">
        <v>672</v>
      </c>
      <c r="F346" s="15" t="s">
        <v>610</v>
      </c>
      <c r="G346" s="15">
        <f>IF(H346*I346/100+0.000005 &lt;1, TRUNC(H346*I346/100+0.000005, 옵션!$E$13), TRUNC(H346*I346/100+0.000005, 옵션!$E$13))</f>
        <v>1.6E-2</v>
      </c>
      <c r="H346" s="15">
        <f>옵션!$B$13</f>
        <v>100</v>
      </c>
      <c r="I346" s="15">
        <f>SUM(AA345:AA345)</f>
        <v>1.6E-2</v>
      </c>
      <c r="J346" s="15"/>
      <c r="K346" s="12"/>
      <c r="L346" s="15"/>
      <c r="M346" s="15"/>
      <c r="N346" s="15"/>
      <c r="O346" s="15" t="str">
        <f>IF(I346*M346=0, "", I346*M346*(N346/100))</f>
        <v/>
      </c>
      <c r="P346" s="25"/>
      <c r="Q346" s="25">
        <f>TRUNC(P346*M346*N346/100)</f>
        <v>0</v>
      </c>
      <c r="R346" s="25"/>
      <c r="S346" s="15"/>
      <c r="T346" s="15"/>
      <c r="Z346" s="2" t="s">
        <v>932</v>
      </c>
      <c r="AA346" s="2">
        <f>SUM(AA345:AA345)</f>
        <v>1.6E-2</v>
      </c>
    </row>
    <row r="347" spans="2:28" ht="21.95" customHeight="1">
      <c r="B347" s="13" t="s">
        <v>982</v>
      </c>
      <c r="D347" s="346" t="s">
        <v>1078</v>
      </c>
      <c r="E347" s="347"/>
      <c r="F347" s="347"/>
      <c r="G347" s="347"/>
      <c r="H347" s="347"/>
      <c r="I347" s="347"/>
      <c r="J347" s="347"/>
      <c r="K347" s="347"/>
      <c r="L347" s="347"/>
      <c r="M347" s="347"/>
      <c r="N347" s="347"/>
      <c r="O347" s="347"/>
      <c r="P347" s="347"/>
      <c r="Q347" s="347"/>
      <c r="R347" s="347"/>
      <c r="S347" s="347"/>
      <c r="T347" s="348"/>
    </row>
    <row r="348" spans="2:28" ht="21.95" customHeight="1">
      <c r="B348" s="13" t="s">
        <v>927</v>
      </c>
      <c r="C348" s="13" t="s">
        <v>469</v>
      </c>
      <c r="D348" s="12" t="s">
        <v>470</v>
      </c>
      <c r="E348" s="12" t="s">
        <v>401</v>
      </c>
      <c r="F348" s="15" t="s">
        <v>187</v>
      </c>
      <c r="G348" s="15">
        <v>1</v>
      </c>
      <c r="H348" s="15">
        <f>IF(I348&lt;&gt;0, G348-I348, "")</f>
        <v>0</v>
      </c>
      <c r="I348" s="15">
        <v>1</v>
      </c>
      <c r="J348" s="15"/>
      <c r="K348" s="12" t="s">
        <v>905</v>
      </c>
      <c r="L348" s="15" t="s">
        <v>672</v>
      </c>
      <c r="M348" s="15">
        <v>1.6E-2</v>
      </c>
      <c r="N348" s="15">
        <v>100</v>
      </c>
      <c r="O348" s="15">
        <f>IF(I348*M348=0, "", I348*M348*(N348/100))</f>
        <v>1.6E-2</v>
      </c>
      <c r="P348" s="25"/>
      <c r="Q348" s="25">
        <f>TRUNC(P348*M348*N348/100)</f>
        <v>0</v>
      </c>
      <c r="R348" s="25"/>
      <c r="S348" s="15" t="s">
        <v>944</v>
      </c>
      <c r="T348" s="15"/>
      <c r="AA348" s="2">
        <f>O348</f>
        <v>1.6E-2</v>
      </c>
    </row>
    <row r="349" spans="2:28" ht="21.95" customHeight="1">
      <c r="B349" s="13" t="s">
        <v>927</v>
      </c>
      <c r="C349" s="13" t="s">
        <v>670</v>
      </c>
      <c r="D349" s="12" t="s">
        <v>671</v>
      </c>
      <c r="E349" s="12" t="s">
        <v>672</v>
      </c>
      <c r="F349" s="15" t="s">
        <v>610</v>
      </c>
      <c r="G349" s="15">
        <f>IF(H349*I349/100+0.000005 &lt;1, TRUNC(H349*I349/100+0.000005, 옵션!$E$13), TRUNC(H349*I349/100+0.000005, 옵션!$E$13))</f>
        <v>1.6E-2</v>
      </c>
      <c r="H349" s="15">
        <f>옵션!$B$13</f>
        <v>100</v>
      </c>
      <c r="I349" s="15">
        <f>SUM(AA348:AA348)</f>
        <v>1.6E-2</v>
      </c>
      <c r="J349" s="15"/>
      <c r="K349" s="12"/>
      <c r="L349" s="15"/>
      <c r="M349" s="15"/>
      <c r="N349" s="15"/>
      <c r="O349" s="15" t="str">
        <f>IF(I349*M349=0, "", I349*M349*(N349/100))</f>
        <v/>
      </c>
      <c r="P349" s="25"/>
      <c r="Q349" s="25">
        <f>TRUNC(P349*M349*N349/100)</f>
        <v>0</v>
      </c>
      <c r="R349" s="25"/>
      <c r="S349" s="15"/>
      <c r="T349" s="15"/>
      <c r="Z349" s="2" t="s">
        <v>932</v>
      </c>
      <c r="AA349" s="2">
        <f>SUM(AA348:AA348)</f>
        <v>1.6E-2</v>
      </c>
    </row>
    <row r="350" spans="2:28" ht="21.95" customHeight="1">
      <c r="B350" s="13" t="s">
        <v>982</v>
      </c>
      <c r="D350" s="346" t="s">
        <v>1079</v>
      </c>
      <c r="E350" s="347"/>
      <c r="F350" s="347"/>
      <c r="G350" s="347"/>
      <c r="H350" s="347"/>
      <c r="I350" s="347"/>
      <c r="J350" s="347"/>
      <c r="K350" s="347"/>
      <c r="L350" s="347"/>
      <c r="M350" s="347"/>
      <c r="N350" s="347"/>
      <c r="O350" s="347"/>
      <c r="P350" s="347"/>
      <c r="Q350" s="347"/>
      <c r="R350" s="347"/>
      <c r="S350" s="347"/>
      <c r="T350" s="348"/>
    </row>
    <row r="351" spans="2:28" ht="21.95" customHeight="1">
      <c r="B351" s="13" t="s">
        <v>927</v>
      </c>
      <c r="C351" s="13" t="s">
        <v>471</v>
      </c>
      <c r="D351" s="12" t="s">
        <v>470</v>
      </c>
      <c r="E351" s="12" t="s">
        <v>405</v>
      </c>
      <c r="F351" s="15" t="s">
        <v>187</v>
      </c>
      <c r="G351" s="15">
        <v>1</v>
      </c>
      <c r="H351" s="15">
        <f>IF(I351&lt;&gt;0, G351-I351, "")</f>
        <v>0</v>
      </c>
      <c r="I351" s="15">
        <v>1</v>
      </c>
      <c r="J351" s="15"/>
      <c r="K351" s="12" t="s">
        <v>905</v>
      </c>
      <c r="L351" s="15" t="s">
        <v>672</v>
      </c>
      <c r="M351" s="15">
        <v>1.6E-2</v>
      </c>
      <c r="N351" s="15">
        <v>100</v>
      </c>
      <c r="O351" s="15">
        <f>IF(I351*M351=0, "", I351*M351*(N351/100))</f>
        <v>1.6E-2</v>
      </c>
      <c r="P351" s="25"/>
      <c r="Q351" s="25">
        <f>TRUNC(P351*M351*N351/100)</f>
        <v>0</v>
      </c>
      <c r="R351" s="25"/>
      <c r="S351" s="15" t="s">
        <v>944</v>
      </c>
      <c r="T351" s="15"/>
      <c r="AA351" s="2">
        <f>O351</f>
        <v>1.6E-2</v>
      </c>
    </row>
    <row r="352" spans="2:28" ht="21.95" customHeight="1">
      <c r="B352" s="13" t="s">
        <v>927</v>
      </c>
      <c r="C352" s="13" t="s">
        <v>670</v>
      </c>
      <c r="D352" s="12" t="s">
        <v>671</v>
      </c>
      <c r="E352" s="12" t="s">
        <v>672</v>
      </c>
      <c r="F352" s="15" t="s">
        <v>610</v>
      </c>
      <c r="G352" s="15">
        <f>IF(H352*I352/100+0.000005 &lt;1, TRUNC(H352*I352/100+0.000005, 옵션!$E$13), TRUNC(H352*I352/100+0.000005, 옵션!$E$13))</f>
        <v>1.6E-2</v>
      </c>
      <c r="H352" s="15">
        <f>옵션!$B$13</f>
        <v>100</v>
      </c>
      <c r="I352" s="15">
        <f>SUM(AA351:AA351)</f>
        <v>1.6E-2</v>
      </c>
      <c r="J352" s="15"/>
      <c r="K352" s="12"/>
      <c r="L352" s="15"/>
      <c r="M352" s="15"/>
      <c r="N352" s="15"/>
      <c r="O352" s="15" t="str">
        <f>IF(I352*M352=0, "", I352*M352*(N352/100))</f>
        <v/>
      </c>
      <c r="P352" s="25"/>
      <c r="Q352" s="25">
        <f>TRUNC(P352*M352*N352/100)</f>
        <v>0</v>
      </c>
      <c r="R352" s="25"/>
      <c r="S352" s="15"/>
      <c r="T352" s="15"/>
      <c r="Z352" s="2" t="s">
        <v>932</v>
      </c>
      <c r="AA352" s="2">
        <f>SUM(AA351:AA351)</f>
        <v>1.6E-2</v>
      </c>
    </row>
    <row r="353" spans="2:27" ht="21.95" customHeight="1">
      <c r="B353" s="13" t="s">
        <v>982</v>
      </c>
      <c r="D353" s="346" t="s">
        <v>1080</v>
      </c>
      <c r="E353" s="347"/>
      <c r="F353" s="347"/>
      <c r="G353" s="347"/>
      <c r="H353" s="347"/>
      <c r="I353" s="347"/>
      <c r="J353" s="347"/>
      <c r="K353" s="347"/>
      <c r="L353" s="347"/>
      <c r="M353" s="347"/>
      <c r="N353" s="347"/>
      <c r="O353" s="347"/>
      <c r="P353" s="347"/>
      <c r="Q353" s="347"/>
      <c r="R353" s="347"/>
      <c r="S353" s="347"/>
      <c r="T353" s="348"/>
    </row>
    <row r="354" spans="2:27" ht="21.95" customHeight="1">
      <c r="B354" s="13" t="s">
        <v>927</v>
      </c>
      <c r="C354" s="13" t="s">
        <v>472</v>
      </c>
      <c r="D354" s="12" t="s">
        <v>470</v>
      </c>
      <c r="E354" s="12" t="s">
        <v>473</v>
      </c>
      <c r="F354" s="15" t="s">
        <v>187</v>
      </c>
      <c r="G354" s="15">
        <v>1</v>
      </c>
      <c r="H354" s="15">
        <f>IF(I354&lt;&gt;0, G354-I354, "")</f>
        <v>0</v>
      </c>
      <c r="I354" s="15">
        <v>1</v>
      </c>
      <c r="J354" s="15"/>
      <c r="K354" s="12" t="s">
        <v>905</v>
      </c>
      <c r="L354" s="15" t="s">
        <v>672</v>
      </c>
      <c r="M354" s="15">
        <v>1.6E-2</v>
      </c>
      <c r="N354" s="15">
        <v>100</v>
      </c>
      <c r="O354" s="15">
        <f>IF(I354*M354=0, "", I354*M354*(N354/100))</f>
        <v>1.6E-2</v>
      </c>
      <c r="P354" s="25"/>
      <c r="Q354" s="25">
        <f>TRUNC(P354*M354*N354/100)</f>
        <v>0</v>
      </c>
      <c r="R354" s="25"/>
      <c r="S354" s="15" t="s">
        <v>944</v>
      </c>
      <c r="T354" s="15"/>
      <c r="AA354" s="2">
        <f>O354</f>
        <v>1.6E-2</v>
      </c>
    </row>
    <row r="355" spans="2:27" ht="21.95" customHeight="1">
      <c r="B355" s="13" t="s">
        <v>927</v>
      </c>
      <c r="C355" s="13" t="s">
        <v>670</v>
      </c>
      <c r="D355" s="12" t="s">
        <v>671</v>
      </c>
      <c r="E355" s="12" t="s">
        <v>672</v>
      </c>
      <c r="F355" s="15" t="s">
        <v>610</v>
      </c>
      <c r="G355" s="15">
        <f>IF(H355*I355/100+0.000005 &lt;1, TRUNC(H355*I355/100+0.000005, 옵션!$E$13), TRUNC(H355*I355/100+0.000005, 옵션!$E$13))</f>
        <v>1.6E-2</v>
      </c>
      <c r="H355" s="15">
        <f>옵션!$B$13</f>
        <v>100</v>
      </c>
      <c r="I355" s="15">
        <f>SUM(AA354:AA354)</f>
        <v>1.6E-2</v>
      </c>
      <c r="J355" s="15"/>
      <c r="K355" s="12"/>
      <c r="L355" s="15"/>
      <c r="M355" s="15"/>
      <c r="N355" s="15"/>
      <c r="O355" s="15" t="str">
        <f>IF(I355*M355=0, "", I355*M355*(N355/100))</f>
        <v/>
      </c>
      <c r="P355" s="25"/>
      <c r="Q355" s="25">
        <f>TRUNC(P355*M355*N355/100)</f>
        <v>0</v>
      </c>
      <c r="R355" s="25"/>
      <c r="S355" s="15"/>
      <c r="T355" s="15"/>
      <c r="Z355" s="2" t="s">
        <v>932</v>
      </c>
      <c r="AA355" s="2">
        <f>SUM(AA354:AA354)</f>
        <v>1.6E-2</v>
      </c>
    </row>
    <row r="356" spans="2:27" ht="21.95" customHeight="1">
      <c r="B356" s="13" t="s">
        <v>982</v>
      </c>
      <c r="D356" s="346" t="s">
        <v>1081</v>
      </c>
      <c r="E356" s="347"/>
      <c r="F356" s="347"/>
      <c r="G356" s="347"/>
      <c r="H356" s="347"/>
      <c r="I356" s="347"/>
      <c r="J356" s="347"/>
      <c r="K356" s="347"/>
      <c r="L356" s="347"/>
      <c r="M356" s="347"/>
      <c r="N356" s="347"/>
      <c r="O356" s="347"/>
      <c r="P356" s="347"/>
      <c r="Q356" s="347"/>
      <c r="R356" s="347"/>
      <c r="S356" s="347"/>
      <c r="T356" s="348"/>
    </row>
    <row r="357" spans="2:27" ht="21.95" customHeight="1">
      <c r="B357" s="13" t="s">
        <v>927</v>
      </c>
      <c r="C357" s="13" t="s">
        <v>341</v>
      </c>
      <c r="D357" s="12" t="s">
        <v>342</v>
      </c>
      <c r="E357" s="12" t="s">
        <v>343</v>
      </c>
      <c r="F357" s="15" t="s">
        <v>187</v>
      </c>
      <c r="G357" s="15">
        <v>1</v>
      </c>
      <c r="H357" s="15">
        <f>IF(I357&lt;&gt;0, G357-I357, "")</f>
        <v>0</v>
      </c>
      <c r="I357" s="15">
        <v>1</v>
      </c>
      <c r="J357" s="15"/>
      <c r="K357" s="12" t="s">
        <v>905</v>
      </c>
      <c r="L357" s="15" t="s">
        <v>672</v>
      </c>
      <c r="M357" s="15">
        <v>8.5000000000000006E-2</v>
      </c>
      <c r="N357" s="15">
        <v>100</v>
      </c>
      <c r="O357" s="15">
        <f>IF(I357*M357=0, "", I357*M357*(N357/100))</f>
        <v>8.5000000000000006E-2</v>
      </c>
      <c r="P357" s="25"/>
      <c r="Q357" s="25">
        <f>TRUNC(P357*M357*N357/100)</f>
        <v>0</v>
      </c>
      <c r="R357" s="25"/>
      <c r="S357" s="15" t="s">
        <v>964</v>
      </c>
      <c r="T357" s="15"/>
      <c r="AA357" s="2">
        <f>O357</f>
        <v>8.5000000000000006E-2</v>
      </c>
    </row>
    <row r="358" spans="2:27" ht="21.95" customHeight="1">
      <c r="B358" s="13" t="s">
        <v>927</v>
      </c>
      <c r="C358" s="13" t="s">
        <v>670</v>
      </c>
      <c r="D358" s="12" t="s">
        <v>671</v>
      </c>
      <c r="E358" s="12" t="s">
        <v>672</v>
      </c>
      <c r="F358" s="15" t="s">
        <v>610</v>
      </c>
      <c r="G358" s="15">
        <f>IF(H358*I358/100+0.000005 &lt;1, TRUNC(H358*I358/100+0.000005, 옵션!$E$13), TRUNC(H358*I358/100+0.000005, 옵션!$E$13))</f>
        <v>8.5000000000000006E-2</v>
      </c>
      <c r="H358" s="15">
        <f>옵션!$B$13</f>
        <v>100</v>
      </c>
      <c r="I358" s="15">
        <f>SUM(AA357:AA357)</f>
        <v>8.5000000000000006E-2</v>
      </c>
      <c r="J358" s="15"/>
      <c r="K358" s="12"/>
      <c r="L358" s="15"/>
      <c r="M358" s="15"/>
      <c r="N358" s="15"/>
      <c r="O358" s="15" t="str">
        <f>IF(I358*M358=0, "", I358*M358*(N358/100))</f>
        <v/>
      </c>
      <c r="P358" s="25"/>
      <c r="Q358" s="25">
        <f>TRUNC(P358*M358*N358/100)</f>
        <v>0</v>
      </c>
      <c r="R358" s="25"/>
      <c r="S358" s="15"/>
      <c r="T358" s="15"/>
      <c r="Z358" s="2" t="s">
        <v>932</v>
      </c>
      <c r="AA358" s="2">
        <f>SUM(AA357:AA357)</f>
        <v>8.5000000000000006E-2</v>
      </c>
    </row>
    <row r="359" spans="2:27" ht="21.95" customHeight="1">
      <c r="B359" s="13" t="s">
        <v>982</v>
      </c>
      <c r="D359" s="346" t="s">
        <v>1082</v>
      </c>
      <c r="E359" s="347"/>
      <c r="F359" s="347"/>
      <c r="G359" s="347"/>
      <c r="H359" s="347"/>
      <c r="I359" s="347"/>
      <c r="J359" s="347"/>
      <c r="K359" s="347"/>
      <c r="L359" s="347"/>
      <c r="M359" s="347"/>
      <c r="N359" s="347"/>
      <c r="O359" s="347"/>
      <c r="P359" s="347"/>
      <c r="Q359" s="347"/>
      <c r="R359" s="347"/>
      <c r="S359" s="347"/>
      <c r="T359" s="348"/>
    </row>
    <row r="360" spans="2:27" ht="21.95" customHeight="1">
      <c r="B360" s="13" t="s">
        <v>927</v>
      </c>
      <c r="C360" s="13" t="s">
        <v>346</v>
      </c>
      <c r="D360" s="12" t="s">
        <v>342</v>
      </c>
      <c r="E360" s="12" t="s">
        <v>347</v>
      </c>
      <c r="F360" s="15" t="s">
        <v>187</v>
      </c>
      <c r="G360" s="15">
        <v>1</v>
      </c>
      <c r="H360" s="15">
        <f>IF(I360&lt;&gt;0, G360-I360, "")</f>
        <v>0</v>
      </c>
      <c r="I360" s="15">
        <v>1</v>
      </c>
      <c r="J360" s="15"/>
      <c r="K360" s="12" t="s">
        <v>905</v>
      </c>
      <c r="L360" s="15" t="s">
        <v>672</v>
      </c>
      <c r="M360" s="15">
        <v>8.5000000000000006E-2</v>
      </c>
      <c r="N360" s="15">
        <v>100</v>
      </c>
      <c r="O360" s="15">
        <f>IF(I360*M360=0, "", I360*M360*(N360/100))</f>
        <v>8.5000000000000006E-2</v>
      </c>
      <c r="P360" s="25"/>
      <c r="Q360" s="25">
        <f>TRUNC(P360*M360*N360/100)</f>
        <v>0</v>
      </c>
      <c r="R360" s="25"/>
      <c r="S360" s="15" t="s">
        <v>964</v>
      </c>
      <c r="T360" s="15"/>
      <c r="AA360" s="2">
        <f>O360</f>
        <v>8.5000000000000006E-2</v>
      </c>
    </row>
    <row r="361" spans="2:27" ht="21.95" customHeight="1">
      <c r="B361" s="13" t="s">
        <v>927</v>
      </c>
      <c r="C361" s="13" t="s">
        <v>670</v>
      </c>
      <c r="D361" s="12" t="s">
        <v>671</v>
      </c>
      <c r="E361" s="12" t="s">
        <v>672</v>
      </c>
      <c r="F361" s="15" t="s">
        <v>610</v>
      </c>
      <c r="G361" s="15">
        <f>IF(H361*I361/100+0.000005 &lt;1, TRUNC(H361*I361/100+0.000005, 옵션!$E$13), TRUNC(H361*I361/100+0.000005, 옵션!$E$13))</f>
        <v>8.5000000000000006E-2</v>
      </c>
      <c r="H361" s="15">
        <f>옵션!$B$13</f>
        <v>100</v>
      </c>
      <c r="I361" s="15">
        <f>SUM(AA360:AA360)</f>
        <v>8.5000000000000006E-2</v>
      </c>
      <c r="J361" s="15"/>
      <c r="K361" s="12"/>
      <c r="L361" s="15"/>
      <c r="M361" s="15"/>
      <c r="N361" s="15"/>
      <c r="O361" s="15" t="str">
        <f>IF(I361*M361=0, "", I361*M361*(N361/100))</f>
        <v/>
      </c>
      <c r="P361" s="25"/>
      <c r="Q361" s="25">
        <f>TRUNC(P361*M361*N361/100)</f>
        <v>0</v>
      </c>
      <c r="R361" s="25"/>
      <c r="S361" s="15"/>
      <c r="T361" s="15"/>
      <c r="Z361" s="2" t="s">
        <v>932</v>
      </c>
      <c r="AA361" s="2">
        <f>SUM(AA360:AA360)</f>
        <v>8.5000000000000006E-2</v>
      </c>
    </row>
    <row r="362" spans="2:27" ht="21.95" customHeight="1">
      <c r="B362" s="13" t="s">
        <v>982</v>
      </c>
      <c r="D362" s="346" t="s">
        <v>1083</v>
      </c>
      <c r="E362" s="347"/>
      <c r="F362" s="347"/>
      <c r="G362" s="347"/>
      <c r="H362" s="347"/>
      <c r="I362" s="347"/>
      <c r="J362" s="347"/>
      <c r="K362" s="347"/>
      <c r="L362" s="347"/>
      <c r="M362" s="347"/>
      <c r="N362" s="347"/>
      <c r="O362" s="347"/>
      <c r="P362" s="347"/>
      <c r="Q362" s="347"/>
      <c r="R362" s="347"/>
      <c r="S362" s="347"/>
      <c r="T362" s="348"/>
    </row>
    <row r="363" spans="2:27" ht="21.95" customHeight="1">
      <c r="B363" s="13" t="s">
        <v>927</v>
      </c>
      <c r="C363" s="13" t="s">
        <v>348</v>
      </c>
      <c r="D363" s="12" t="s">
        <v>342</v>
      </c>
      <c r="E363" s="12" t="s">
        <v>349</v>
      </c>
      <c r="F363" s="15" t="s">
        <v>187</v>
      </c>
      <c r="G363" s="15">
        <v>1</v>
      </c>
      <c r="H363" s="15">
        <f>IF(I363&lt;&gt;0, G363-I363, "")</f>
        <v>0</v>
      </c>
      <c r="I363" s="15">
        <v>1</v>
      </c>
      <c r="J363" s="15"/>
      <c r="K363" s="12" t="s">
        <v>905</v>
      </c>
      <c r="L363" s="15" t="s">
        <v>672</v>
      </c>
      <c r="M363" s="15">
        <v>8.5000000000000006E-2</v>
      </c>
      <c r="N363" s="15">
        <v>100</v>
      </c>
      <c r="O363" s="15">
        <f>IF(I363*M363=0, "", I363*M363*(N363/100))</f>
        <v>8.5000000000000006E-2</v>
      </c>
      <c r="P363" s="25"/>
      <c r="Q363" s="25">
        <f>TRUNC(P363*M363*N363/100)</f>
        <v>0</v>
      </c>
      <c r="R363" s="25"/>
      <c r="S363" s="15" t="s">
        <v>964</v>
      </c>
      <c r="T363" s="15"/>
      <c r="AA363" s="2">
        <f>O363</f>
        <v>8.5000000000000006E-2</v>
      </c>
    </row>
    <row r="364" spans="2:27" ht="21.95" customHeight="1">
      <c r="B364" s="13" t="s">
        <v>927</v>
      </c>
      <c r="C364" s="13" t="s">
        <v>670</v>
      </c>
      <c r="D364" s="12" t="s">
        <v>671</v>
      </c>
      <c r="E364" s="12" t="s">
        <v>672</v>
      </c>
      <c r="F364" s="15" t="s">
        <v>610</v>
      </c>
      <c r="G364" s="15">
        <f>IF(H364*I364/100+0.000005 &lt;1, TRUNC(H364*I364/100+0.000005, 옵션!$E$13), TRUNC(H364*I364/100+0.000005, 옵션!$E$13))</f>
        <v>8.5000000000000006E-2</v>
      </c>
      <c r="H364" s="15">
        <f>옵션!$B$13</f>
        <v>100</v>
      </c>
      <c r="I364" s="15">
        <f>SUM(AA363:AA363)</f>
        <v>8.5000000000000006E-2</v>
      </c>
      <c r="J364" s="15"/>
      <c r="K364" s="12"/>
      <c r="L364" s="15"/>
      <c r="M364" s="15"/>
      <c r="N364" s="15"/>
      <c r="O364" s="15" t="str">
        <f>IF(I364*M364=0, "", I364*M364*(N364/100))</f>
        <v/>
      </c>
      <c r="P364" s="25"/>
      <c r="Q364" s="25">
        <f>TRUNC(P364*M364*N364/100)</f>
        <v>0</v>
      </c>
      <c r="R364" s="25"/>
      <c r="S364" s="15"/>
      <c r="T364" s="15"/>
      <c r="Z364" s="2" t="s">
        <v>932</v>
      </c>
      <c r="AA364" s="2">
        <f>SUM(AA363:AA363)</f>
        <v>8.5000000000000006E-2</v>
      </c>
    </row>
    <row r="365" spans="2:27" ht="21.95" customHeight="1">
      <c r="B365" s="13" t="s">
        <v>982</v>
      </c>
      <c r="D365" s="346" t="s">
        <v>1084</v>
      </c>
      <c r="E365" s="347"/>
      <c r="F365" s="347"/>
      <c r="G365" s="347"/>
      <c r="H365" s="347"/>
      <c r="I365" s="347"/>
      <c r="J365" s="347"/>
      <c r="K365" s="347"/>
      <c r="L365" s="347"/>
      <c r="M365" s="347"/>
      <c r="N365" s="347"/>
      <c r="O365" s="347"/>
      <c r="P365" s="347"/>
      <c r="Q365" s="347"/>
      <c r="R365" s="347"/>
      <c r="S365" s="347"/>
      <c r="T365" s="348"/>
    </row>
    <row r="366" spans="2:27" ht="21.95" customHeight="1">
      <c r="B366" s="13" t="s">
        <v>927</v>
      </c>
      <c r="C366" s="13" t="s">
        <v>350</v>
      </c>
      <c r="D366" s="12" t="s">
        <v>342</v>
      </c>
      <c r="E366" s="12" t="s">
        <v>351</v>
      </c>
      <c r="F366" s="15" t="s">
        <v>187</v>
      </c>
      <c r="G366" s="15">
        <v>1</v>
      </c>
      <c r="H366" s="15">
        <f>IF(I366&lt;&gt;0, G366-I366, "")</f>
        <v>0</v>
      </c>
      <c r="I366" s="15">
        <v>1</v>
      </c>
      <c r="J366" s="15"/>
      <c r="K366" s="12" t="s">
        <v>905</v>
      </c>
      <c r="L366" s="15" t="s">
        <v>672</v>
      </c>
      <c r="M366" s="15">
        <v>8.5000000000000006E-2</v>
      </c>
      <c r="N366" s="15">
        <v>100</v>
      </c>
      <c r="O366" s="15">
        <f>IF(I366*M366=0, "", I366*M366*(N366/100))</f>
        <v>8.5000000000000006E-2</v>
      </c>
      <c r="P366" s="25"/>
      <c r="Q366" s="25">
        <f>TRUNC(P366*M366*N366/100)</f>
        <v>0</v>
      </c>
      <c r="R366" s="25"/>
      <c r="S366" s="15" t="s">
        <v>964</v>
      </c>
      <c r="T366" s="15"/>
      <c r="AA366" s="2">
        <f>O366</f>
        <v>8.5000000000000006E-2</v>
      </c>
    </row>
    <row r="367" spans="2:27" ht="21.95" customHeight="1">
      <c r="B367" s="13" t="s">
        <v>927</v>
      </c>
      <c r="C367" s="13" t="s">
        <v>670</v>
      </c>
      <c r="D367" s="12" t="s">
        <v>671</v>
      </c>
      <c r="E367" s="12" t="s">
        <v>672</v>
      </c>
      <c r="F367" s="15" t="s">
        <v>610</v>
      </c>
      <c r="G367" s="15">
        <f>IF(H367*I367/100+0.000005 &lt;1, TRUNC(H367*I367/100+0.000005, 옵션!$E$13), TRUNC(H367*I367/100+0.000005, 옵션!$E$13))</f>
        <v>8.5000000000000006E-2</v>
      </c>
      <c r="H367" s="15">
        <f>옵션!$B$13</f>
        <v>100</v>
      </c>
      <c r="I367" s="15">
        <f>SUM(AA366:AA366)</f>
        <v>8.5000000000000006E-2</v>
      </c>
      <c r="J367" s="15"/>
      <c r="K367" s="12"/>
      <c r="L367" s="15"/>
      <c r="M367" s="15"/>
      <c r="N367" s="15"/>
      <c r="O367" s="15" t="str">
        <f>IF(I367*M367=0, "", I367*M367*(N367/100))</f>
        <v/>
      </c>
      <c r="P367" s="25"/>
      <c r="Q367" s="25">
        <f>TRUNC(P367*M367*N367/100)</f>
        <v>0</v>
      </c>
      <c r="R367" s="25"/>
      <c r="S367" s="15"/>
      <c r="T367" s="15"/>
      <c r="Z367" s="2" t="s">
        <v>932</v>
      </c>
      <c r="AA367" s="2">
        <f>SUM(AA366:AA366)</f>
        <v>8.5000000000000006E-2</v>
      </c>
    </row>
    <row r="368" spans="2:27" ht="21.95" customHeight="1">
      <c r="B368" s="13" t="s">
        <v>982</v>
      </c>
      <c r="D368" s="346" t="s">
        <v>1085</v>
      </c>
      <c r="E368" s="347"/>
      <c r="F368" s="347"/>
      <c r="G368" s="347"/>
      <c r="H368" s="347"/>
      <c r="I368" s="347"/>
      <c r="J368" s="347"/>
      <c r="K368" s="347"/>
      <c r="L368" s="347"/>
      <c r="M368" s="347"/>
      <c r="N368" s="347"/>
      <c r="O368" s="347"/>
      <c r="P368" s="347"/>
      <c r="Q368" s="347"/>
      <c r="R368" s="347"/>
      <c r="S368" s="347"/>
      <c r="T368" s="348"/>
    </row>
    <row r="369" spans="2:27" ht="21.95" customHeight="1">
      <c r="B369" s="13" t="s">
        <v>927</v>
      </c>
      <c r="C369" s="13" t="s">
        <v>352</v>
      </c>
      <c r="D369" s="12" t="s">
        <v>342</v>
      </c>
      <c r="E369" s="12" t="s">
        <v>353</v>
      </c>
      <c r="F369" s="15" t="s">
        <v>187</v>
      </c>
      <c r="G369" s="15">
        <v>1</v>
      </c>
      <c r="H369" s="15">
        <f>IF(I369&lt;&gt;0, G369-I369, "")</f>
        <v>0</v>
      </c>
      <c r="I369" s="15">
        <v>1</v>
      </c>
      <c r="J369" s="15"/>
      <c r="K369" s="12" t="s">
        <v>905</v>
      </c>
      <c r="L369" s="15" t="s">
        <v>672</v>
      </c>
      <c r="M369" s="15">
        <v>8.5000000000000006E-2</v>
      </c>
      <c r="N369" s="15">
        <v>100</v>
      </c>
      <c r="O369" s="15">
        <f>IF(I369*M369=0, "", I369*M369*(N369/100))</f>
        <v>8.5000000000000006E-2</v>
      </c>
      <c r="P369" s="25"/>
      <c r="Q369" s="25">
        <f>TRUNC(P369*M369*N369/100)</f>
        <v>0</v>
      </c>
      <c r="R369" s="25"/>
      <c r="S369" s="15" t="s">
        <v>964</v>
      </c>
      <c r="T369" s="15"/>
      <c r="AA369" s="2">
        <f>O369</f>
        <v>8.5000000000000006E-2</v>
      </c>
    </row>
    <row r="370" spans="2:27" ht="21.95" customHeight="1">
      <c r="B370" s="13" t="s">
        <v>927</v>
      </c>
      <c r="C370" s="13" t="s">
        <v>670</v>
      </c>
      <c r="D370" s="12" t="s">
        <v>671</v>
      </c>
      <c r="E370" s="12" t="s">
        <v>672</v>
      </c>
      <c r="F370" s="15" t="s">
        <v>610</v>
      </c>
      <c r="G370" s="15">
        <f>IF(H370*I370/100+0.000005 &lt;1, TRUNC(H370*I370/100+0.000005, 옵션!$E$13), TRUNC(H370*I370/100+0.000005, 옵션!$E$13))</f>
        <v>8.5000000000000006E-2</v>
      </c>
      <c r="H370" s="15">
        <f>옵션!$B$13</f>
        <v>100</v>
      </c>
      <c r="I370" s="15">
        <f>SUM(AA369:AA369)</f>
        <v>8.5000000000000006E-2</v>
      </c>
      <c r="J370" s="15"/>
      <c r="K370" s="12"/>
      <c r="L370" s="15"/>
      <c r="M370" s="15"/>
      <c r="N370" s="15"/>
      <c r="O370" s="15" t="str">
        <f>IF(I370*M370=0, "", I370*M370*(N370/100))</f>
        <v/>
      </c>
      <c r="P370" s="25"/>
      <c r="Q370" s="25">
        <f>TRUNC(P370*M370*N370/100)</f>
        <v>0</v>
      </c>
      <c r="R370" s="25"/>
      <c r="S370" s="15"/>
      <c r="T370" s="15"/>
      <c r="Z370" s="2" t="s">
        <v>932</v>
      </c>
      <c r="AA370" s="2">
        <f>SUM(AA369:AA369)</f>
        <v>8.5000000000000006E-2</v>
      </c>
    </row>
    <row r="371" spans="2:27" ht="21.95" customHeight="1">
      <c r="B371" s="13" t="s">
        <v>982</v>
      </c>
      <c r="D371" s="346" t="s">
        <v>1086</v>
      </c>
      <c r="E371" s="347"/>
      <c r="F371" s="347"/>
      <c r="G371" s="347"/>
      <c r="H371" s="347"/>
      <c r="I371" s="347"/>
      <c r="J371" s="347"/>
      <c r="K371" s="347"/>
      <c r="L371" s="347"/>
      <c r="M371" s="347"/>
      <c r="N371" s="347"/>
      <c r="O371" s="347"/>
      <c r="P371" s="347"/>
      <c r="Q371" s="347"/>
      <c r="R371" s="347"/>
      <c r="S371" s="347"/>
      <c r="T371" s="348"/>
    </row>
    <row r="372" spans="2:27" ht="21.95" customHeight="1">
      <c r="B372" s="13" t="s">
        <v>927</v>
      </c>
      <c r="C372" s="13" t="s">
        <v>354</v>
      </c>
      <c r="D372" s="12" t="s">
        <v>355</v>
      </c>
      <c r="E372" s="12" t="s">
        <v>356</v>
      </c>
      <c r="F372" s="15" t="s">
        <v>187</v>
      </c>
      <c r="G372" s="15">
        <v>1</v>
      </c>
      <c r="H372" s="15">
        <f>IF(I372&lt;&gt;0, G372-I372, "")</f>
        <v>0</v>
      </c>
      <c r="I372" s="15">
        <v>1</v>
      </c>
      <c r="J372" s="15"/>
      <c r="K372" s="12" t="s">
        <v>905</v>
      </c>
      <c r="L372" s="15" t="s">
        <v>672</v>
      </c>
      <c r="M372" s="15">
        <v>6.5000000000000002E-2</v>
      </c>
      <c r="N372" s="15">
        <v>100</v>
      </c>
      <c r="O372" s="15">
        <f>IF(I372*M372=0, "", I372*M372*(N372/100))</f>
        <v>6.5000000000000002E-2</v>
      </c>
      <c r="P372" s="25"/>
      <c r="Q372" s="25">
        <f>TRUNC(P372*M372*N372/100)</f>
        <v>0</v>
      </c>
      <c r="R372" s="25"/>
      <c r="S372" s="15" t="s">
        <v>965</v>
      </c>
      <c r="T372" s="15"/>
      <c r="AA372" s="2">
        <f>O372</f>
        <v>6.5000000000000002E-2</v>
      </c>
    </row>
    <row r="373" spans="2:27" ht="21.95" customHeight="1">
      <c r="B373" s="13" t="s">
        <v>927</v>
      </c>
      <c r="C373" s="13" t="s">
        <v>670</v>
      </c>
      <c r="D373" s="12" t="s">
        <v>671</v>
      </c>
      <c r="E373" s="12" t="s">
        <v>672</v>
      </c>
      <c r="F373" s="15" t="s">
        <v>610</v>
      </c>
      <c r="G373" s="15">
        <f>IF(H373*I373/100+0.000005 &lt;1, TRUNC(H373*I373/100+0.000005, 옵션!$E$13), TRUNC(H373*I373/100+0.000005, 옵션!$E$13))</f>
        <v>6.5000000000000002E-2</v>
      </c>
      <c r="H373" s="15">
        <f>옵션!$B$13</f>
        <v>100</v>
      </c>
      <c r="I373" s="15">
        <f>SUM(AA372:AA372)</f>
        <v>6.5000000000000002E-2</v>
      </c>
      <c r="J373" s="15"/>
      <c r="K373" s="12"/>
      <c r="L373" s="15"/>
      <c r="M373" s="15"/>
      <c r="N373" s="15"/>
      <c r="O373" s="15" t="str">
        <f>IF(I373*M373=0, "", I373*M373*(N373/100))</f>
        <v/>
      </c>
      <c r="P373" s="25"/>
      <c r="Q373" s="25">
        <f>TRUNC(P373*M373*N373/100)</f>
        <v>0</v>
      </c>
      <c r="R373" s="25"/>
      <c r="S373" s="15"/>
      <c r="T373" s="15"/>
      <c r="Z373" s="2" t="s">
        <v>932</v>
      </c>
      <c r="AA373" s="2">
        <f>SUM(AA372:AA372)</f>
        <v>6.5000000000000002E-2</v>
      </c>
    </row>
    <row r="374" spans="2:27" ht="21.95" customHeight="1">
      <c r="B374" s="13" t="s">
        <v>982</v>
      </c>
      <c r="D374" s="346" t="s">
        <v>1087</v>
      </c>
      <c r="E374" s="347"/>
      <c r="F374" s="347"/>
      <c r="G374" s="347"/>
      <c r="H374" s="347"/>
      <c r="I374" s="347"/>
      <c r="J374" s="347"/>
      <c r="K374" s="347"/>
      <c r="L374" s="347"/>
      <c r="M374" s="347"/>
      <c r="N374" s="347"/>
      <c r="O374" s="347"/>
      <c r="P374" s="347"/>
      <c r="Q374" s="347"/>
      <c r="R374" s="347"/>
      <c r="S374" s="347"/>
      <c r="T374" s="348"/>
    </row>
    <row r="375" spans="2:27" ht="21.95" customHeight="1">
      <c r="B375" s="13" t="s">
        <v>927</v>
      </c>
      <c r="C375" s="13" t="s">
        <v>357</v>
      </c>
      <c r="D375" s="12" t="s">
        <v>358</v>
      </c>
      <c r="E375" s="12"/>
      <c r="F375" s="15" t="s">
        <v>187</v>
      </c>
      <c r="G375" s="15">
        <v>1</v>
      </c>
      <c r="H375" s="15">
        <f>IF(I375&lt;&gt;0, G375-I375, "")</f>
        <v>0</v>
      </c>
      <c r="I375" s="15">
        <v>1</v>
      </c>
      <c r="J375" s="15"/>
      <c r="K375" s="12" t="s">
        <v>905</v>
      </c>
      <c r="L375" s="15" t="s">
        <v>672</v>
      </c>
      <c r="M375" s="15">
        <v>6.5000000000000002E-2</v>
      </c>
      <c r="N375" s="15">
        <v>100</v>
      </c>
      <c r="O375" s="15">
        <f>IF(I375*M375=0, "", I375*M375*(N375/100))</f>
        <v>6.5000000000000002E-2</v>
      </c>
      <c r="P375" s="25"/>
      <c r="Q375" s="25">
        <f>TRUNC(P375*M375*N375/100)</f>
        <v>0</v>
      </c>
      <c r="R375" s="25"/>
      <c r="S375" s="15" t="s">
        <v>965</v>
      </c>
      <c r="T375" s="15"/>
      <c r="AA375" s="2">
        <f>O375</f>
        <v>6.5000000000000002E-2</v>
      </c>
    </row>
    <row r="376" spans="2:27" ht="21.95" customHeight="1">
      <c r="B376" s="13" t="s">
        <v>927</v>
      </c>
      <c r="C376" s="13" t="s">
        <v>670</v>
      </c>
      <c r="D376" s="12" t="s">
        <v>671</v>
      </c>
      <c r="E376" s="12" t="s">
        <v>672</v>
      </c>
      <c r="F376" s="15" t="s">
        <v>610</v>
      </c>
      <c r="G376" s="15">
        <f>IF(H376*I376/100+0.000005 &lt;1, TRUNC(H376*I376/100+0.000005, 옵션!$E$13), TRUNC(H376*I376/100+0.000005, 옵션!$E$13))</f>
        <v>6.5000000000000002E-2</v>
      </c>
      <c r="H376" s="15">
        <f>옵션!$B$13</f>
        <v>100</v>
      </c>
      <c r="I376" s="15">
        <f>SUM(AA375:AA375)</f>
        <v>6.5000000000000002E-2</v>
      </c>
      <c r="J376" s="15"/>
      <c r="K376" s="12"/>
      <c r="L376" s="15"/>
      <c r="M376" s="15"/>
      <c r="N376" s="15"/>
      <c r="O376" s="15" t="str">
        <f>IF(I376*M376=0, "", I376*M376*(N376/100))</f>
        <v/>
      </c>
      <c r="P376" s="25"/>
      <c r="Q376" s="25">
        <f>TRUNC(P376*M376*N376/100)</f>
        <v>0</v>
      </c>
      <c r="R376" s="25"/>
      <c r="S376" s="15"/>
      <c r="T376" s="15"/>
      <c r="Z376" s="2" t="s">
        <v>932</v>
      </c>
      <c r="AA376" s="2">
        <f>SUM(AA375:AA375)</f>
        <v>6.5000000000000002E-2</v>
      </c>
    </row>
    <row r="377" spans="2:27" ht="21.95" customHeight="1">
      <c r="B377" s="13" t="s">
        <v>982</v>
      </c>
      <c r="D377" s="346" t="s">
        <v>1088</v>
      </c>
      <c r="E377" s="347"/>
      <c r="F377" s="347"/>
      <c r="G377" s="347"/>
      <c r="H377" s="347"/>
      <c r="I377" s="347"/>
      <c r="J377" s="347"/>
      <c r="K377" s="347"/>
      <c r="L377" s="347"/>
      <c r="M377" s="347"/>
      <c r="N377" s="347"/>
      <c r="O377" s="347"/>
      <c r="P377" s="347"/>
      <c r="Q377" s="347"/>
      <c r="R377" s="347"/>
      <c r="S377" s="347"/>
      <c r="T377" s="348"/>
    </row>
    <row r="378" spans="2:27" ht="21.95" customHeight="1">
      <c r="B378" s="13" t="s">
        <v>927</v>
      </c>
      <c r="C378" s="13" t="s">
        <v>530</v>
      </c>
      <c r="D378" s="12" t="s">
        <v>551</v>
      </c>
      <c r="E378" s="12" t="s">
        <v>552</v>
      </c>
      <c r="F378" s="15" t="s">
        <v>187</v>
      </c>
      <c r="G378" s="15">
        <v>1</v>
      </c>
      <c r="H378" s="15">
        <f>IF(I378&lt;&gt;0, G378-I378, "")</f>
        <v>0</v>
      </c>
      <c r="I378" s="15">
        <v>1</v>
      </c>
      <c r="J378" s="15"/>
      <c r="K378" s="12" t="s">
        <v>905</v>
      </c>
      <c r="L378" s="15" t="s">
        <v>672</v>
      </c>
      <c r="M378" s="15">
        <v>0.08</v>
      </c>
      <c r="N378" s="15">
        <v>100</v>
      </c>
      <c r="O378" s="15">
        <f>IF(I378*M378=0, "", I378*M378*(N378/100))</f>
        <v>0.08</v>
      </c>
      <c r="P378" s="25"/>
      <c r="Q378" s="25">
        <f>TRUNC(P378*M378*N378/100)</f>
        <v>0</v>
      </c>
      <c r="R378" s="25"/>
      <c r="S378" s="15" t="s">
        <v>966</v>
      </c>
      <c r="T378" s="15"/>
      <c r="AA378" s="2">
        <f>O378</f>
        <v>0.08</v>
      </c>
    </row>
    <row r="379" spans="2:27" ht="21.95" customHeight="1">
      <c r="B379" s="13" t="s">
        <v>927</v>
      </c>
      <c r="C379" s="13" t="s">
        <v>670</v>
      </c>
      <c r="D379" s="12" t="s">
        <v>671</v>
      </c>
      <c r="E379" s="12" t="s">
        <v>672</v>
      </c>
      <c r="F379" s="15" t="s">
        <v>610</v>
      </c>
      <c r="G379" s="15">
        <f>IF(H379*I379/100+0.000005 &lt;1, TRUNC(H379*I379/100+0.000005, 옵션!$E$13), TRUNC(H379*I379/100+0.000005, 옵션!$E$13))</f>
        <v>0.08</v>
      </c>
      <c r="H379" s="15">
        <f>옵션!$B$13</f>
        <v>100</v>
      </c>
      <c r="I379" s="15">
        <f>SUM(AA378:AA378)</f>
        <v>0.08</v>
      </c>
      <c r="J379" s="15"/>
      <c r="K379" s="12"/>
      <c r="L379" s="15"/>
      <c r="M379" s="15"/>
      <c r="N379" s="15"/>
      <c r="O379" s="15" t="str">
        <f>IF(I379*M379=0, "", I379*M379*(N379/100))</f>
        <v/>
      </c>
      <c r="P379" s="25"/>
      <c r="Q379" s="25">
        <f>TRUNC(P379*M379*N379/100)</f>
        <v>0</v>
      </c>
      <c r="R379" s="25"/>
      <c r="S379" s="15"/>
      <c r="T379" s="15"/>
      <c r="Z379" s="2" t="s">
        <v>932</v>
      </c>
      <c r="AA379" s="2">
        <f>SUM(AA378:AA378)</f>
        <v>0.08</v>
      </c>
    </row>
    <row r="380" spans="2:27" ht="21.95" customHeight="1">
      <c r="B380" s="13" t="s">
        <v>982</v>
      </c>
      <c r="D380" s="346" t="s">
        <v>1089</v>
      </c>
      <c r="E380" s="347"/>
      <c r="F380" s="347"/>
      <c r="G380" s="347"/>
      <c r="H380" s="347"/>
      <c r="I380" s="347"/>
      <c r="J380" s="347"/>
      <c r="K380" s="347"/>
      <c r="L380" s="347"/>
      <c r="M380" s="347"/>
      <c r="N380" s="347"/>
      <c r="O380" s="347"/>
      <c r="P380" s="347"/>
      <c r="Q380" s="347"/>
      <c r="R380" s="347"/>
      <c r="S380" s="347"/>
      <c r="T380" s="348"/>
    </row>
    <row r="381" spans="2:27" ht="21.95" customHeight="1">
      <c r="B381" s="13" t="s">
        <v>927</v>
      </c>
      <c r="C381" s="13" t="s">
        <v>361</v>
      </c>
      <c r="D381" s="12" t="s">
        <v>362</v>
      </c>
      <c r="E381" s="12" t="s">
        <v>363</v>
      </c>
      <c r="F381" s="15" t="s">
        <v>187</v>
      </c>
      <c r="G381" s="15">
        <v>1</v>
      </c>
      <c r="H381" s="15">
        <f>IF(I381&lt;&gt;0, G381-I381, "")</f>
        <v>0</v>
      </c>
      <c r="I381" s="15">
        <v>1</v>
      </c>
      <c r="J381" s="15"/>
      <c r="K381" s="12" t="s">
        <v>905</v>
      </c>
      <c r="L381" s="15" t="s">
        <v>672</v>
      </c>
      <c r="M381" s="15">
        <v>0.08</v>
      </c>
      <c r="N381" s="15">
        <v>100</v>
      </c>
      <c r="O381" s="15">
        <f>IF(I381*M381=0, "", I381*M381*(N381/100))</f>
        <v>0.08</v>
      </c>
      <c r="P381" s="25"/>
      <c r="Q381" s="25">
        <f>TRUNC(P381*M381*N381/100)</f>
        <v>0</v>
      </c>
      <c r="R381" s="25"/>
      <c r="S381" s="15" t="s">
        <v>966</v>
      </c>
      <c r="T381" s="15"/>
      <c r="AA381" s="2">
        <f>O381</f>
        <v>0.08</v>
      </c>
    </row>
    <row r="382" spans="2:27" ht="21.95" customHeight="1">
      <c r="B382" s="13" t="s">
        <v>927</v>
      </c>
      <c r="C382" s="13" t="s">
        <v>670</v>
      </c>
      <c r="D382" s="12" t="s">
        <v>671</v>
      </c>
      <c r="E382" s="12" t="s">
        <v>672</v>
      </c>
      <c r="F382" s="15" t="s">
        <v>610</v>
      </c>
      <c r="G382" s="15">
        <f>IF(H382*I382/100+0.000005 &lt;1, TRUNC(H382*I382/100+0.000005, 옵션!$E$13), TRUNC(H382*I382/100+0.000005, 옵션!$E$13))</f>
        <v>0.08</v>
      </c>
      <c r="H382" s="15">
        <f>옵션!$B$13</f>
        <v>100</v>
      </c>
      <c r="I382" s="15">
        <f>SUM(AA381:AA381)</f>
        <v>0.08</v>
      </c>
      <c r="J382" s="15"/>
      <c r="K382" s="12"/>
      <c r="L382" s="15"/>
      <c r="M382" s="15"/>
      <c r="N382" s="15"/>
      <c r="O382" s="15" t="str">
        <f>IF(I382*M382=0, "", I382*M382*(N382/100))</f>
        <v/>
      </c>
      <c r="P382" s="25"/>
      <c r="Q382" s="25">
        <f>TRUNC(P382*M382*N382/100)</f>
        <v>0</v>
      </c>
      <c r="R382" s="25"/>
      <c r="S382" s="15"/>
      <c r="T382" s="15"/>
      <c r="Z382" s="2" t="s">
        <v>932</v>
      </c>
      <c r="AA382" s="2">
        <f>SUM(AA381:AA381)</f>
        <v>0.08</v>
      </c>
    </row>
    <row r="383" spans="2:27" ht="21.95" customHeight="1">
      <c r="B383" s="13" t="s">
        <v>982</v>
      </c>
      <c r="D383" s="346" t="s">
        <v>1090</v>
      </c>
      <c r="E383" s="347"/>
      <c r="F383" s="347"/>
      <c r="G383" s="347"/>
      <c r="H383" s="347"/>
      <c r="I383" s="347"/>
      <c r="J383" s="347"/>
      <c r="K383" s="347"/>
      <c r="L383" s="347"/>
      <c r="M383" s="347"/>
      <c r="N383" s="347"/>
      <c r="O383" s="347"/>
      <c r="P383" s="347"/>
      <c r="Q383" s="347"/>
      <c r="R383" s="347"/>
      <c r="S383" s="347"/>
      <c r="T383" s="348"/>
    </row>
    <row r="384" spans="2:27" ht="21.95" customHeight="1">
      <c r="B384" s="13" t="s">
        <v>927</v>
      </c>
      <c r="C384" s="13" t="s">
        <v>366</v>
      </c>
      <c r="D384" s="12" t="s">
        <v>367</v>
      </c>
      <c r="E384" s="12" t="s">
        <v>368</v>
      </c>
      <c r="F384" s="15" t="s">
        <v>187</v>
      </c>
      <c r="G384" s="15">
        <v>1</v>
      </c>
      <c r="H384" s="15">
        <f>IF(I384&lt;&gt;0, G384-I384, "")</f>
        <v>0</v>
      </c>
      <c r="I384" s="15">
        <v>1</v>
      </c>
      <c r="J384" s="15"/>
      <c r="K384" s="12" t="s">
        <v>905</v>
      </c>
      <c r="L384" s="15" t="s">
        <v>672</v>
      </c>
      <c r="M384" s="15">
        <v>0.08</v>
      </c>
      <c r="N384" s="15">
        <v>100</v>
      </c>
      <c r="O384" s="15">
        <f>IF(I384*M384=0, "", I384*M384*(N384/100))</f>
        <v>0.08</v>
      </c>
      <c r="P384" s="25"/>
      <c r="Q384" s="25">
        <f>TRUNC(P384*M384*N384/100)</f>
        <v>0</v>
      </c>
      <c r="R384" s="25"/>
      <c r="S384" s="15" t="s">
        <v>966</v>
      </c>
      <c r="T384" s="15"/>
      <c r="AA384" s="2">
        <f>O384</f>
        <v>0.08</v>
      </c>
    </row>
    <row r="385" spans="2:33" ht="21.95" customHeight="1">
      <c r="B385" s="13" t="s">
        <v>927</v>
      </c>
      <c r="C385" s="13" t="s">
        <v>670</v>
      </c>
      <c r="D385" s="12" t="s">
        <v>671</v>
      </c>
      <c r="E385" s="12" t="s">
        <v>672</v>
      </c>
      <c r="F385" s="15" t="s">
        <v>610</v>
      </c>
      <c r="G385" s="15">
        <f>IF(H385*I385/100+0.000005 &lt;1, TRUNC(H385*I385/100+0.000005, 옵션!$E$13), TRUNC(H385*I385/100+0.000005, 옵션!$E$13))</f>
        <v>0.08</v>
      </c>
      <c r="H385" s="15">
        <f>옵션!$B$13</f>
        <v>100</v>
      </c>
      <c r="I385" s="15">
        <f>SUM(AA384:AA384)</f>
        <v>0.08</v>
      </c>
      <c r="J385" s="15"/>
      <c r="K385" s="12"/>
      <c r="L385" s="15"/>
      <c r="M385" s="15"/>
      <c r="N385" s="15"/>
      <c r="O385" s="15" t="str">
        <f>IF(I385*M385=0, "", I385*M385*(N385/100))</f>
        <v/>
      </c>
      <c r="P385" s="25"/>
      <c r="Q385" s="25">
        <f>TRUNC(P385*M385*N385/100)</f>
        <v>0</v>
      </c>
      <c r="R385" s="25"/>
      <c r="S385" s="15"/>
      <c r="T385" s="15"/>
      <c r="Z385" s="2" t="s">
        <v>932</v>
      </c>
      <c r="AA385" s="2">
        <f>SUM(AA384:AA384)</f>
        <v>0.08</v>
      </c>
    </row>
    <row r="386" spans="2:33" ht="21.95" customHeight="1">
      <c r="B386" s="13" t="s">
        <v>982</v>
      </c>
      <c r="D386" s="346" t="s">
        <v>1091</v>
      </c>
      <c r="E386" s="347"/>
      <c r="F386" s="347"/>
      <c r="G386" s="347"/>
      <c r="H386" s="347"/>
      <c r="I386" s="347"/>
      <c r="J386" s="347"/>
      <c r="K386" s="347"/>
      <c r="L386" s="347"/>
      <c r="M386" s="347"/>
      <c r="N386" s="347"/>
      <c r="O386" s="347"/>
      <c r="P386" s="347"/>
      <c r="Q386" s="347"/>
      <c r="R386" s="347"/>
      <c r="S386" s="347"/>
      <c r="T386" s="348"/>
    </row>
    <row r="387" spans="2:33" ht="21.95" customHeight="1">
      <c r="B387" s="13" t="s">
        <v>927</v>
      </c>
      <c r="C387" s="13" t="s">
        <v>382</v>
      </c>
      <c r="D387" s="12" t="s">
        <v>383</v>
      </c>
      <c r="E387" s="12" t="s">
        <v>384</v>
      </c>
      <c r="F387" s="15" t="s">
        <v>258</v>
      </c>
      <c r="G387" s="15">
        <v>1</v>
      </c>
      <c r="H387" s="15">
        <f>IF(I387&lt;&gt;0, G387-I387, "")</f>
        <v>0</v>
      </c>
      <c r="I387" s="15">
        <v>1</v>
      </c>
      <c r="J387" s="15"/>
      <c r="K387" s="12" t="s">
        <v>905</v>
      </c>
      <c r="L387" s="15" t="s">
        <v>672</v>
      </c>
      <c r="M387" s="15">
        <v>0.66</v>
      </c>
      <c r="N387" s="15">
        <v>100</v>
      </c>
      <c r="O387" s="15">
        <f>IF(I387*M387=0, "", I387*M387*(N387/100))</f>
        <v>0.66</v>
      </c>
      <c r="P387" s="25"/>
      <c r="Q387" s="25">
        <f>TRUNC(P387*M387*N387/100)</f>
        <v>0</v>
      </c>
      <c r="R387" s="25"/>
      <c r="S387" s="15" t="s">
        <v>944</v>
      </c>
      <c r="T387" s="15"/>
      <c r="AA387" s="2">
        <f>O387</f>
        <v>0.66</v>
      </c>
    </row>
    <row r="388" spans="2:33" ht="21.95" customHeight="1">
      <c r="B388" s="13" t="s">
        <v>927</v>
      </c>
      <c r="C388" s="13" t="s">
        <v>670</v>
      </c>
      <c r="D388" s="12" t="s">
        <v>671</v>
      </c>
      <c r="E388" s="12" t="s">
        <v>672</v>
      </c>
      <c r="F388" s="15" t="s">
        <v>610</v>
      </c>
      <c r="G388" s="15">
        <f>IF(H388*I388/100+0.000005 &lt;1, TRUNC(H388*I388/100+0.000005, 옵션!$E$13), TRUNC(H388*I388/100+0.000005, 옵션!$E$13))</f>
        <v>0.66</v>
      </c>
      <c r="H388" s="15">
        <f>옵션!$B$13</f>
        <v>100</v>
      </c>
      <c r="I388" s="15">
        <f>SUM(AA387:AA387)</f>
        <v>0.66</v>
      </c>
      <c r="J388" s="15"/>
      <c r="K388" s="12"/>
      <c r="L388" s="15"/>
      <c r="M388" s="15"/>
      <c r="N388" s="15"/>
      <c r="O388" s="15" t="str">
        <f>IF(I388*M388=0, "", I388*M388*(N388/100))</f>
        <v/>
      </c>
      <c r="P388" s="25"/>
      <c r="Q388" s="25">
        <f>TRUNC(P388*M388*N388/100)</f>
        <v>0</v>
      </c>
      <c r="R388" s="25"/>
      <c r="S388" s="15"/>
      <c r="T388" s="15"/>
      <c r="Z388" s="2" t="s">
        <v>932</v>
      </c>
      <c r="AA388" s="2">
        <f>SUM(AA387:AA387)</f>
        <v>0.66</v>
      </c>
    </row>
    <row r="389" spans="2:33" ht="21.95" customHeight="1">
      <c r="B389" s="13" t="s">
        <v>982</v>
      </c>
      <c r="D389" s="346" t="s">
        <v>1092</v>
      </c>
      <c r="E389" s="347"/>
      <c r="F389" s="347"/>
      <c r="G389" s="347"/>
      <c r="H389" s="347"/>
      <c r="I389" s="347"/>
      <c r="J389" s="347"/>
      <c r="K389" s="347"/>
      <c r="L389" s="347"/>
      <c r="M389" s="347"/>
      <c r="N389" s="347"/>
      <c r="O389" s="347"/>
      <c r="P389" s="347"/>
      <c r="Q389" s="347"/>
      <c r="R389" s="347"/>
      <c r="S389" s="347"/>
      <c r="T389" s="348"/>
    </row>
    <row r="390" spans="2:33" ht="21.95" customHeight="1">
      <c r="B390" s="13" t="s">
        <v>927</v>
      </c>
      <c r="C390" s="13" t="s">
        <v>386</v>
      </c>
      <c r="D390" s="12" t="s">
        <v>383</v>
      </c>
      <c r="E390" s="12" t="s">
        <v>387</v>
      </c>
      <c r="F390" s="15" t="s">
        <v>258</v>
      </c>
      <c r="G390" s="15">
        <v>1</v>
      </c>
      <c r="H390" s="15">
        <f>IF(I390&lt;&gt;0, G390-I390, "")</f>
        <v>0</v>
      </c>
      <c r="I390" s="15">
        <v>1</v>
      </c>
      <c r="J390" s="15"/>
      <c r="K390" s="12" t="s">
        <v>905</v>
      </c>
      <c r="L390" s="15" t="s">
        <v>672</v>
      </c>
      <c r="M390" s="15">
        <v>0.66</v>
      </c>
      <c r="N390" s="15">
        <v>100</v>
      </c>
      <c r="O390" s="15">
        <f>IF(I390*M390=0, "", I390*M390*(N390/100))</f>
        <v>0.66</v>
      </c>
      <c r="P390" s="25"/>
      <c r="Q390" s="25">
        <f>TRUNC(P390*M390*N390/100)</f>
        <v>0</v>
      </c>
      <c r="R390" s="25"/>
      <c r="S390" s="15" t="s">
        <v>944</v>
      </c>
      <c r="T390" s="15"/>
      <c r="AA390" s="2">
        <f>O390</f>
        <v>0.66</v>
      </c>
    </row>
    <row r="391" spans="2:33" ht="21.95" customHeight="1">
      <c r="B391" s="13" t="s">
        <v>927</v>
      </c>
      <c r="C391" s="13" t="s">
        <v>670</v>
      </c>
      <c r="D391" s="12" t="s">
        <v>671</v>
      </c>
      <c r="E391" s="12" t="s">
        <v>672</v>
      </c>
      <c r="F391" s="15" t="s">
        <v>610</v>
      </c>
      <c r="G391" s="15">
        <f>IF(H391*I391/100+0.000005 &lt;1, TRUNC(H391*I391/100+0.000005, 옵션!$E$13), TRUNC(H391*I391/100+0.000005, 옵션!$E$13))</f>
        <v>0.66</v>
      </c>
      <c r="H391" s="15">
        <f>옵션!$B$13</f>
        <v>100</v>
      </c>
      <c r="I391" s="15">
        <f>SUM(AA390:AA390)</f>
        <v>0.66</v>
      </c>
      <c r="J391" s="15"/>
      <c r="K391" s="12"/>
      <c r="L391" s="15"/>
      <c r="M391" s="15"/>
      <c r="N391" s="15"/>
      <c r="O391" s="15" t="str">
        <f>IF(I391*M391=0, "", I391*M391*(N391/100))</f>
        <v/>
      </c>
      <c r="P391" s="25"/>
      <c r="Q391" s="25">
        <f>TRUNC(P391*M391*N391/100)</f>
        <v>0</v>
      </c>
      <c r="R391" s="25"/>
      <c r="S391" s="15"/>
      <c r="T391" s="15"/>
      <c r="Z391" s="2" t="s">
        <v>932</v>
      </c>
      <c r="AA391" s="2">
        <f>SUM(AA390:AA390)</f>
        <v>0.66</v>
      </c>
    </row>
    <row r="392" spans="2:33" ht="21.95" customHeight="1">
      <c r="B392" s="13" t="s">
        <v>982</v>
      </c>
      <c r="D392" s="346" t="s">
        <v>1093</v>
      </c>
      <c r="E392" s="347"/>
      <c r="F392" s="347"/>
      <c r="G392" s="347"/>
      <c r="H392" s="347"/>
      <c r="I392" s="347"/>
      <c r="J392" s="347"/>
      <c r="K392" s="347"/>
      <c r="L392" s="347"/>
      <c r="M392" s="347"/>
      <c r="N392" s="347"/>
      <c r="O392" s="347"/>
      <c r="P392" s="347"/>
      <c r="Q392" s="347"/>
      <c r="R392" s="347"/>
      <c r="S392" s="347"/>
      <c r="T392" s="348"/>
    </row>
    <row r="393" spans="2:33" ht="21.95" customHeight="1">
      <c r="B393" s="13" t="s">
        <v>927</v>
      </c>
      <c r="C393" s="13" t="s">
        <v>599</v>
      </c>
      <c r="D393" s="12" t="s">
        <v>600</v>
      </c>
      <c r="E393" s="12" t="s">
        <v>601</v>
      </c>
      <c r="F393" s="15" t="s">
        <v>602</v>
      </c>
      <c r="G393" s="15">
        <v>6</v>
      </c>
      <c r="H393" s="15">
        <f t="shared" ref="H393:H404" si="6">IF(I393&lt;&gt;0, G393-I393, "")</f>
        <v>0</v>
      </c>
      <c r="I393" s="15">
        <v>6</v>
      </c>
      <c r="J393" s="15"/>
      <c r="K393" s="12" t="s">
        <v>905</v>
      </c>
      <c r="L393" s="15" t="s">
        <v>672</v>
      </c>
      <c r="M393" s="15">
        <v>0.27</v>
      </c>
      <c r="N393" s="15">
        <v>100</v>
      </c>
      <c r="O393" s="15">
        <f t="shared" ref="O393:O406" si="7">IF(I393*M393=0, "", I393*M393*(N393/100))</f>
        <v>1.62</v>
      </c>
      <c r="P393" s="25"/>
      <c r="Q393" s="25">
        <f t="shared" ref="Q393:Q406" si="8">TRUNC(P393*M393*N393/100)</f>
        <v>0</v>
      </c>
      <c r="R393" s="25"/>
      <c r="S393" s="15" t="s">
        <v>944</v>
      </c>
      <c r="T393" s="15"/>
      <c r="AA393" s="2">
        <f>O393</f>
        <v>1.62</v>
      </c>
    </row>
    <row r="394" spans="2:33" ht="21.95" customHeight="1">
      <c r="B394" s="13" t="s">
        <v>927</v>
      </c>
      <c r="C394" s="13" t="s">
        <v>599</v>
      </c>
      <c r="D394" s="12"/>
      <c r="E394" s="12"/>
      <c r="F394" s="15"/>
      <c r="G394" s="15">
        <v>6</v>
      </c>
      <c r="H394" s="15">
        <f t="shared" si="6"/>
        <v>0</v>
      </c>
      <c r="I394" s="15">
        <v>6</v>
      </c>
      <c r="J394" s="15"/>
      <c r="K394" s="12" t="s">
        <v>911</v>
      </c>
      <c r="L394" s="15" t="s">
        <v>684</v>
      </c>
      <c r="M394" s="15">
        <v>0.46</v>
      </c>
      <c r="N394" s="15">
        <v>100</v>
      </c>
      <c r="O394" s="15">
        <f t="shared" si="7"/>
        <v>2.7600000000000002</v>
      </c>
      <c r="P394" s="25"/>
      <c r="Q394" s="25">
        <f t="shared" si="8"/>
        <v>0</v>
      </c>
      <c r="R394" s="25"/>
      <c r="S394" s="15" t="s">
        <v>944</v>
      </c>
      <c r="T394" s="15"/>
      <c r="AG394" s="2">
        <f>O394</f>
        <v>2.7600000000000002</v>
      </c>
    </row>
    <row r="395" spans="2:33" ht="21.95" customHeight="1">
      <c r="B395" s="13" t="s">
        <v>927</v>
      </c>
      <c r="C395" s="13" t="s">
        <v>617</v>
      </c>
      <c r="D395" s="12" t="s">
        <v>618</v>
      </c>
      <c r="E395" s="12"/>
      <c r="F395" s="15" t="s">
        <v>258</v>
      </c>
      <c r="G395" s="15">
        <v>12</v>
      </c>
      <c r="H395" s="15">
        <f t="shared" si="6"/>
        <v>0</v>
      </c>
      <c r="I395" s="15">
        <v>12</v>
      </c>
      <c r="J395" s="15"/>
      <c r="K395" s="12" t="s">
        <v>905</v>
      </c>
      <c r="L395" s="15" t="s">
        <v>672</v>
      </c>
      <c r="M395" s="15">
        <v>1.6E-2</v>
      </c>
      <c r="N395" s="15">
        <v>100</v>
      </c>
      <c r="O395" s="15">
        <f t="shared" si="7"/>
        <v>0.192</v>
      </c>
      <c r="P395" s="25"/>
      <c r="Q395" s="25">
        <f t="shared" si="8"/>
        <v>0</v>
      </c>
      <c r="R395" s="25"/>
      <c r="S395" s="15" t="s">
        <v>944</v>
      </c>
      <c r="T395" s="15"/>
      <c r="AA395" s="2">
        <f>O395</f>
        <v>0.192</v>
      </c>
    </row>
    <row r="396" spans="2:33" ht="21.95" customHeight="1">
      <c r="B396" s="13" t="s">
        <v>927</v>
      </c>
      <c r="C396" s="13" t="s">
        <v>628</v>
      </c>
      <c r="D396" s="12" t="s">
        <v>629</v>
      </c>
      <c r="E396" s="12" t="s">
        <v>630</v>
      </c>
      <c r="F396" s="15" t="s">
        <v>631</v>
      </c>
      <c r="G396" s="15">
        <v>6</v>
      </c>
      <c r="H396" s="15">
        <f t="shared" si="6"/>
        <v>0</v>
      </c>
      <c r="I396" s="15">
        <v>6</v>
      </c>
      <c r="J396" s="15"/>
      <c r="K396" s="12" t="s">
        <v>905</v>
      </c>
      <c r="L396" s="15" t="s">
        <v>672</v>
      </c>
      <c r="M396" s="15">
        <v>7.1999999999999995E-2</v>
      </c>
      <c r="N396" s="15">
        <v>100</v>
      </c>
      <c r="O396" s="15">
        <f t="shared" si="7"/>
        <v>0.43199999999999994</v>
      </c>
      <c r="P396" s="25"/>
      <c r="Q396" s="25">
        <f t="shared" si="8"/>
        <v>0</v>
      </c>
      <c r="R396" s="25"/>
      <c r="S396" s="15" t="s">
        <v>967</v>
      </c>
      <c r="T396" s="15"/>
      <c r="AA396" s="2">
        <f>O396</f>
        <v>0.43199999999999994</v>
      </c>
    </row>
    <row r="397" spans="2:33" ht="21.95" customHeight="1">
      <c r="B397" s="13" t="s">
        <v>927</v>
      </c>
      <c r="C397" s="13" t="s">
        <v>642</v>
      </c>
      <c r="D397" s="12" t="s">
        <v>643</v>
      </c>
      <c r="E397" s="12"/>
      <c r="F397" s="15" t="s">
        <v>610</v>
      </c>
      <c r="G397" s="15">
        <v>3.024</v>
      </c>
      <c r="H397" s="15">
        <f t="shared" si="6"/>
        <v>0</v>
      </c>
      <c r="I397" s="15">
        <v>3.024</v>
      </c>
      <c r="J397" s="15"/>
      <c r="K397" s="12" t="s">
        <v>911</v>
      </c>
      <c r="L397" s="15" t="s">
        <v>684</v>
      </c>
      <c r="M397" s="15">
        <v>0.27</v>
      </c>
      <c r="N397" s="15">
        <v>100</v>
      </c>
      <c r="O397" s="15">
        <f t="shared" si="7"/>
        <v>0.81648000000000009</v>
      </c>
      <c r="P397" s="25"/>
      <c r="Q397" s="25">
        <f t="shared" si="8"/>
        <v>0</v>
      </c>
      <c r="R397" s="25"/>
      <c r="S397" s="15" t="s">
        <v>968</v>
      </c>
      <c r="T397" s="15"/>
      <c r="AG397" s="2">
        <f>O397</f>
        <v>0.81648000000000009</v>
      </c>
    </row>
    <row r="398" spans="2:33" ht="21.95" customHeight="1">
      <c r="B398" s="13" t="s">
        <v>927</v>
      </c>
      <c r="C398" s="13" t="s">
        <v>608</v>
      </c>
      <c r="D398" s="12" t="s">
        <v>609</v>
      </c>
      <c r="E398" s="12"/>
      <c r="F398" s="15" t="s">
        <v>610</v>
      </c>
      <c r="G398" s="15">
        <v>3.02</v>
      </c>
      <c r="H398" s="15">
        <f t="shared" si="6"/>
        <v>0</v>
      </c>
      <c r="I398" s="15">
        <v>3.02</v>
      </c>
      <c r="J398" s="15"/>
      <c r="K398" s="12" t="s">
        <v>911</v>
      </c>
      <c r="L398" s="15" t="s">
        <v>684</v>
      </c>
      <c r="M398" s="15">
        <v>0.1</v>
      </c>
      <c r="N398" s="15">
        <v>100</v>
      </c>
      <c r="O398" s="15">
        <f t="shared" si="7"/>
        <v>0.30200000000000005</v>
      </c>
      <c r="P398" s="25"/>
      <c r="Q398" s="25">
        <f t="shared" si="8"/>
        <v>0</v>
      </c>
      <c r="R398" s="25"/>
      <c r="S398" s="15" t="s">
        <v>969</v>
      </c>
      <c r="T398" s="15"/>
      <c r="AG398" s="2">
        <f>O398</f>
        <v>0.30200000000000005</v>
      </c>
    </row>
    <row r="399" spans="2:33" ht="21.95" customHeight="1">
      <c r="B399" s="13" t="s">
        <v>927</v>
      </c>
      <c r="C399" s="13" t="s">
        <v>296</v>
      </c>
      <c r="D399" s="12" t="s">
        <v>297</v>
      </c>
      <c r="E399" s="12" t="s">
        <v>298</v>
      </c>
      <c r="F399" s="15" t="s">
        <v>139</v>
      </c>
      <c r="G399" s="15">
        <v>229</v>
      </c>
      <c r="H399" s="15">
        <f t="shared" si="6"/>
        <v>0</v>
      </c>
      <c r="I399" s="15">
        <v>229</v>
      </c>
      <c r="J399" s="15">
        <v>10</v>
      </c>
      <c r="K399" s="12" t="s">
        <v>905</v>
      </c>
      <c r="L399" s="15" t="s">
        <v>672</v>
      </c>
      <c r="M399" s="15">
        <v>8.0000000000000002E-3</v>
      </c>
      <c r="N399" s="15">
        <v>100</v>
      </c>
      <c r="O399" s="15">
        <f t="shared" si="7"/>
        <v>1.8320000000000001</v>
      </c>
      <c r="P399" s="25"/>
      <c r="Q399" s="25">
        <f t="shared" si="8"/>
        <v>0</v>
      </c>
      <c r="R399" s="25"/>
      <c r="S399" s="15" t="s">
        <v>944</v>
      </c>
      <c r="T399" s="15"/>
      <c r="AA399" s="2">
        <f>O399</f>
        <v>1.8320000000000001</v>
      </c>
    </row>
    <row r="400" spans="2:33" ht="21.95" customHeight="1">
      <c r="B400" s="13" t="s">
        <v>927</v>
      </c>
      <c r="C400" s="13" t="s">
        <v>639</v>
      </c>
      <c r="D400" s="12" t="s">
        <v>640</v>
      </c>
      <c r="E400" s="12" t="s">
        <v>641</v>
      </c>
      <c r="F400" s="15" t="s">
        <v>258</v>
      </c>
      <c r="G400" s="15">
        <v>9</v>
      </c>
      <c r="H400" s="15">
        <f t="shared" si="6"/>
        <v>0</v>
      </c>
      <c r="I400" s="15">
        <v>9</v>
      </c>
      <c r="J400" s="15"/>
      <c r="K400" s="12" t="s">
        <v>905</v>
      </c>
      <c r="L400" s="15" t="s">
        <v>672</v>
      </c>
      <c r="M400" s="15">
        <v>0.02</v>
      </c>
      <c r="N400" s="15">
        <v>100</v>
      </c>
      <c r="O400" s="15">
        <f t="shared" si="7"/>
        <v>0.18</v>
      </c>
      <c r="P400" s="25"/>
      <c r="Q400" s="25">
        <f t="shared" si="8"/>
        <v>0</v>
      </c>
      <c r="R400" s="25"/>
      <c r="S400" s="15" t="s">
        <v>944</v>
      </c>
      <c r="T400" s="15"/>
      <c r="AA400" s="2">
        <f>O400</f>
        <v>0.18</v>
      </c>
    </row>
    <row r="401" spans="2:33" ht="21.95" customHeight="1">
      <c r="B401" s="13" t="s">
        <v>927</v>
      </c>
      <c r="C401" s="13" t="s">
        <v>617</v>
      </c>
      <c r="D401" s="12" t="s">
        <v>618</v>
      </c>
      <c r="E401" s="12"/>
      <c r="F401" s="15" t="s">
        <v>258</v>
      </c>
      <c r="G401" s="15">
        <v>24</v>
      </c>
      <c r="H401" s="15">
        <f t="shared" si="6"/>
        <v>0</v>
      </c>
      <c r="I401" s="15">
        <v>24</v>
      </c>
      <c r="J401" s="15"/>
      <c r="K401" s="12" t="s">
        <v>905</v>
      </c>
      <c r="L401" s="15" t="s">
        <v>672</v>
      </c>
      <c r="M401" s="15">
        <v>1.6E-2</v>
      </c>
      <c r="N401" s="15">
        <v>100</v>
      </c>
      <c r="O401" s="15">
        <f t="shared" si="7"/>
        <v>0.38400000000000001</v>
      </c>
      <c r="P401" s="25"/>
      <c r="Q401" s="25">
        <f t="shared" si="8"/>
        <v>0</v>
      </c>
      <c r="R401" s="25"/>
      <c r="S401" s="15" t="s">
        <v>944</v>
      </c>
      <c r="T401" s="15"/>
      <c r="AA401" s="2">
        <f>O401</f>
        <v>0.38400000000000001</v>
      </c>
    </row>
    <row r="402" spans="2:33" ht="21.95" customHeight="1">
      <c r="B402" s="13" t="s">
        <v>927</v>
      </c>
      <c r="C402" s="13" t="s">
        <v>377</v>
      </c>
      <c r="D402" s="12" t="s">
        <v>378</v>
      </c>
      <c r="E402" s="12" t="s">
        <v>379</v>
      </c>
      <c r="F402" s="15" t="s">
        <v>187</v>
      </c>
      <c r="G402" s="15">
        <v>2</v>
      </c>
      <c r="H402" s="15">
        <f t="shared" si="6"/>
        <v>0</v>
      </c>
      <c r="I402" s="15">
        <v>2</v>
      </c>
      <c r="J402" s="15"/>
      <c r="K402" s="12" t="s">
        <v>905</v>
      </c>
      <c r="L402" s="15" t="s">
        <v>672</v>
      </c>
      <c r="M402" s="15">
        <v>0.11</v>
      </c>
      <c r="N402" s="15">
        <v>100</v>
      </c>
      <c r="O402" s="15">
        <f t="shared" si="7"/>
        <v>0.22</v>
      </c>
      <c r="P402" s="25"/>
      <c r="Q402" s="25">
        <f t="shared" si="8"/>
        <v>0</v>
      </c>
      <c r="R402" s="25"/>
      <c r="S402" s="15" t="s">
        <v>944</v>
      </c>
      <c r="T402" s="15"/>
      <c r="AA402" s="2">
        <f>O402</f>
        <v>0.22</v>
      </c>
    </row>
    <row r="403" spans="2:33" ht="21.95" customHeight="1">
      <c r="B403" s="13" t="s">
        <v>927</v>
      </c>
      <c r="C403" s="13" t="s">
        <v>377</v>
      </c>
      <c r="D403" s="12"/>
      <c r="E403" s="12"/>
      <c r="F403" s="15"/>
      <c r="G403" s="15">
        <v>2</v>
      </c>
      <c r="H403" s="15">
        <f t="shared" si="6"/>
        <v>0</v>
      </c>
      <c r="I403" s="15">
        <v>2</v>
      </c>
      <c r="J403" s="15"/>
      <c r="K403" s="12" t="s">
        <v>911</v>
      </c>
      <c r="L403" s="15" t="s">
        <v>684</v>
      </c>
      <c r="M403" s="15">
        <v>0.08</v>
      </c>
      <c r="N403" s="15">
        <v>100</v>
      </c>
      <c r="O403" s="15">
        <f t="shared" si="7"/>
        <v>0.16</v>
      </c>
      <c r="P403" s="25"/>
      <c r="Q403" s="25">
        <f t="shared" si="8"/>
        <v>0</v>
      </c>
      <c r="R403" s="25"/>
      <c r="S403" s="15" t="s">
        <v>944</v>
      </c>
      <c r="T403" s="15"/>
      <c r="AG403" s="2">
        <f>O403</f>
        <v>0.16</v>
      </c>
    </row>
    <row r="404" spans="2:33" ht="21.95" customHeight="1">
      <c r="B404" s="13" t="s">
        <v>927</v>
      </c>
      <c r="C404" s="13" t="s">
        <v>286</v>
      </c>
      <c r="D404" s="12" t="s">
        <v>278</v>
      </c>
      <c r="E404" s="12" t="s">
        <v>287</v>
      </c>
      <c r="F404" s="15" t="s">
        <v>139</v>
      </c>
      <c r="G404" s="15">
        <v>20</v>
      </c>
      <c r="H404" s="15">
        <f t="shared" si="6"/>
        <v>0</v>
      </c>
      <c r="I404" s="15">
        <v>20</v>
      </c>
      <c r="J404" s="15">
        <v>10</v>
      </c>
      <c r="K404" s="12" t="s">
        <v>905</v>
      </c>
      <c r="L404" s="15" t="s">
        <v>672</v>
      </c>
      <c r="M404" s="15">
        <v>7.0000000000000001E-3</v>
      </c>
      <c r="N404" s="15">
        <v>150</v>
      </c>
      <c r="O404" s="15">
        <f t="shared" si="7"/>
        <v>0.21000000000000002</v>
      </c>
      <c r="P404" s="25"/>
      <c r="Q404" s="25">
        <f t="shared" si="8"/>
        <v>0</v>
      </c>
      <c r="R404" s="25"/>
      <c r="S404" s="15" t="s">
        <v>944</v>
      </c>
      <c r="T404" s="15"/>
      <c r="AA404" s="2">
        <f>O404</f>
        <v>0.21000000000000002</v>
      </c>
    </row>
    <row r="405" spans="2:33" ht="21.95" customHeight="1">
      <c r="B405" s="13" t="s">
        <v>927</v>
      </c>
      <c r="C405" s="13" t="s">
        <v>670</v>
      </c>
      <c r="D405" s="12" t="s">
        <v>671</v>
      </c>
      <c r="E405" s="12" t="s">
        <v>672</v>
      </c>
      <c r="F405" s="15" t="s">
        <v>610</v>
      </c>
      <c r="G405" s="15">
        <f>IF(H405*I405/100+0.000005 &lt;1, TRUNC(H405*I405/100+0.000005, 옵션!$E$13), TRUNC(H405*I405/100+0.000005, 옵션!$E$13))</f>
        <v>5.07</v>
      </c>
      <c r="H405" s="15">
        <f>옵션!$B$13</f>
        <v>100</v>
      </c>
      <c r="I405" s="15">
        <f>SUM(AA393:AA404)</f>
        <v>5.0699999999999994</v>
      </c>
      <c r="J405" s="15"/>
      <c r="K405" s="12"/>
      <c r="L405" s="15"/>
      <c r="M405" s="15"/>
      <c r="N405" s="15"/>
      <c r="O405" s="15" t="str">
        <f t="shared" si="7"/>
        <v/>
      </c>
      <c r="P405" s="25"/>
      <c r="Q405" s="25">
        <f t="shared" si="8"/>
        <v>0</v>
      </c>
      <c r="R405" s="25"/>
      <c r="S405" s="15"/>
      <c r="T405" s="15"/>
      <c r="Z405" s="2" t="s">
        <v>932</v>
      </c>
      <c r="AA405" s="2">
        <f>SUM(AA393:AA404)</f>
        <v>5.0699999999999994</v>
      </c>
      <c r="AG405" s="2">
        <f>SUM(AG393:AG404)</f>
        <v>4.0384799999999998</v>
      </c>
    </row>
    <row r="406" spans="2:33" ht="21.95" customHeight="1">
      <c r="B406" s="13" t="s">
        <v>927</v>
      </c>
      <c r="C406" s="13" t="s">
        <v>683</v>
      </c>
      <c r="D406" s="12" t="s">
        <v>671</v>
      </c>
      <c r="E406" s="12" t="s">
        <v>684</v>
      </c>
      <c r="F406" s="15" t="s">
        <v>610</v>
      </c>
      <c r="G406" s="15">
        <f>IF(H406*I406/100+0.000005 &lt;1, TRUNC(H406*I406/100+0.000005, 옵션!$E$13), TRUNC(H406*I406/100+0.000005, 옵션!$E$13))</f>
        <v>4.0384799999999998</v>
      </c>
      <c r="H406" s="15">
        <f>옵션!$B$13</f>
        <v>100</v>
      </c>
      <c r="I406" s="15">
        <f>SUM(AG393:AG404)</f>
        <v>4.0384799999999998</v>
      </c>
      <c r="J406" s="15"/>
      <c r="K406" s="12"/>
      <c r="L406" s="15"/>
      <c r="M406" s="15"/>
      <c r="N406" s="15"/>
      <c r="O406" s="15" t="str">
        <f t="shared" si="7"/>
        <v/>
      </c>
      <c r="P406" s="25"/>
      <c r="Q406" s="25">
        <f t="shared" si="8"/>
        <v>0</v>
      </c>
      <c r="R406" s="25"/>
      <c r="S406" s="15"/>
      <c r="T406" s="15"/>
    </row>
    <row r="407" spans="2:33" ht="21.95" customHeight="1">
      <c r="B407" s="13" t="s">
        <v>982</v>
      </c>
      <c r="D407" s="346" t="s">
        <v>1094</v>
      </c>
      <c r="E407" s="347"/>
      <c r="F407" s="347"/>
      <c r="G407" s="347"/>
      <c r="H407" s="347"/>
      <c r="I407" s="347"/>
      <c r="J407" s="347"/>
      <c r="K407" s="347"/>
      <c r="L407" s="347"/>
      <c r="M407" s="347"/>
      <c r="N407" s="347"/>
      <c r="O407" s="347"/>
      <c r="P407" s="347"/>
      <c r="Q407" s="347"/>
      <c r="R407" s="347"/>
      <c r="S407" s="347"/>
      <c r="T407" s="348"/>
    </row>
    <row r="408" spans="2:33" ht="21.95" customHeight="1">
      <c r="B408" s="13" t="s">
        <v>927</v>
      </c>
      <c r="C408" s="13" t="s">
        <v>599</v>
      </c>
      <c r="D408" s="12" t="s">
        <v>600</v>
      </c>
      <c r="E408" s="12" t="s">
        <v>601</v>
      </c>
      <c r="F408" s="15" t="s">
        <v>602</v>
      </c>
      <c r="G408" s="15">
        <v>6</v>
      </c>
      <c r="H408" s="15">
        <f t="shared" ref="H408:H419" si="9">IF(I408&lt;&gt;0, G408-I408, "")</f>
        <v>0</v>
      </c>
      <c r="I408" s="15">
        <v>6</v>
      </c>
      <c r="J408" s="15"/>
      <c r="K408" s="12" t="s">
        <v>905</v>
      </c>
      <c r="L408" s="15" t="s">
        <v>672</v>
      </c>
      <c r="M408" s="15">
        <v>0.27</v>
      </c>
      <c r="N408" s="15">
        <v>100</v>
      </c>
      <c r="O408" s="15">
        <f t="shared" ref="O408:O421" si="10">IF(I408*M408=0, "", I408*M408*(N408/100))</f>
        <v>1.62</v>
      </c>
      <c r="P408" s="25"/>
      <c r="Q408" s="25">
        <f t="shared" ref="Q408:Q421" si="11">TRUNC(P408*M408*N408/100)</f>
        <v>0</v>
      </c>
      <c r="R408" s="25"/>
      <c r="S408" s="15" t="s">
        <v>944</v>
      </c>
      <c r="T408" s="15"/>
      <c r="AA408" s="2">
        <f>O408</f>
        <v>1.62</v>
      </c>
    </row>
    <row r="409" spans="2:33" ht="21.95" customHeight="1">
      <c r="B409" s="13" t="s">
        <v>927</v>
      </c>
      <c r="C409" s="13" t="s">
        <v>599</v>
      </c>
      <c r="D409" s="12"/>
      <c r="E409" s="12"/>
      <c r="F409" s="15"/>
      <c r="G409" s="15">
        <v>6</v>
      </c>
      <c r="H409" s="15">
        <f t="shared" si="9"/>
        <v>0</v>
      </c>
      <c r="I409" s="15">
        <v>6</v>
      </c>
      <c r="J409" s="15"/>
      <c r="K409" s="12" t="s">
        <v>911</v>
      </c>
      <c r="L409" s="15" t="s">
        <v>684</v>
      </c>
      <c r="M409" s="15">
        <v>0.46</v>
      </c>
      <c r="N409" s="15">
        <v>100</v>
      </c>
      <c r="O409" s="15">
        <f t="shared" si="10"/>
        <v>2.7600000000000002</v>
      </c>
      <c r="P409" s="25"/>
      <c r="Q409" s="25">
        <f t="shared" si="11"/>
        <v>0</v>
      </c>
      <c r="R409" s="25"/>
      <c r="S409" s="15" t="s">
        <v>944</v>
      </c>
      <c r="T409" s="15"/>
      <c r="AG409" s="2">
        <f>O409</f>
        <v>2.7600000000000002</v>
      </c>
    </row>
    <row r="410" spans="2:33" ht="21.95" customHeight="1">
      <c r="B410" s="13" t="s">
        <v>927</v>
      </c>
      <c r="C410" s="13" t="s">
        <v>617</v>
      </c>
      <c r="D410" s="12" t="s">
        <v>618</v>
      </c>
      <c r="E410" s="12"/>
      <c r="F410" s="15" t="s">
        <v>258</v>
      </c>
      <c r="G410" s="15">
        <v>12</v>
      </c>
      <c r="H410" s="15">
        <f t="shared" si="9"/>
        <v>0</v>
      </c>
      <c r="I410" s="15">
        <v>12</v>
      </c>
      <c r="J410" s="15"/>
      <c r="K410" s="12" t="s">
        <v>905</v>
      </c>
      <c r="L410" s="15" t="s">
        <v>672</v>
      </c>
      <c r="M410" s="15">
        <v>1.6E-2</v>
      </c>
      <c r="N410" s="15">
        <v>100</v>
      </c>
      <c r="O410" s="15">
        <f t="shared" si="10"/>
        <v>0.192</v>
      </c>
      <c r="P410" s="25"/>
      <c r="Q410" s="25">
        <f t="shared" si="11"/>
        <v>0</v>
      </c>
      <c r="R410" s="25"/>
      <c r="S410" s="15" t="s">
        <v>944</v>
      </c>
      <c r="T410" s="15"/>
      <c r="AA410" s="2">
        <f>O410</f>
        <v>0.192</v>
      </c>
    </row>
    <row r="411" spans="2:33" ht="21.95" customHeight="1">
      <c r="B411" s="13" t="s">
        <v>927</v>
      </c>
      <c r="C411" s="13" t="s">
        <v>628</v>
      </c>
      <c r="D411" s="12" t="s">
        <v>629</v>
      </c>
      <c r="E411" s="12" t="s">
        <v>630</v>
      </c>
      <c r="F411" s="15" t="s">
        <v>631</v>
      </c>
      <c r="G411" s="15">
        <v>6</v>
      </c>
      <c r="H411" s="15">
        <f t="shared" si="9"/>
        <v>0</v>
      </c>
      <c r="I411" s="15">
        <v>6</v>
      </c>
      <c r="J411" s="15"/>
      <c r="K411" s="12" t="s">
        <v>905</v>
      </c>
      <c r="L411" s="15" t="s">
        <v>672</v>
      </c>
      <c r="M411" s="15">
        <v>7.1999999999999995E-2</v>
      </c>
      <c r="N411" s="15">
        <v>100</v>
      </c>
      <c r="O411" s="15">
        <f t="shared" si="10"/>
        <v>0.43199999999999994</v>
      </c>
      <c r="P411" s="25"/>
      <c r="Q411" s="25">
        <f t="shared" si="11"/>
        <v>0</v>
      </c>
      <c r="R411" s="25"/>
      <c r="S411" s="15" t="s">
        <v>967</v>
      </c>
      <c r="T411" s="15"/>
      <c r="AA411" s="2">
        <f>O411</f>
        <v>0.43199999999999994</v>
      </c>
    </row>
    <row r="412" spans="2:33" ht="21.95" customHeight="1">
      <c r="B412" s="13" t="s">
        <v>927</v>
      </c>
      <c r="C412" s="13" t="s">
        <v>642</v>
      </c>
      <c r="D412" s="12" t="s">
        <v>643</v>
      </c>
      <c r="E412" s="12"/>
      <c r="F412" s="15" t="s">
        <v>610</v>
      </c>
      <c r="G412" s="15">
        <v>3.024</v>
      </c>
      <c r="H412" s="15">
        <f t="shared" si="9"/>
        <v>0</v>
      </c>
      <c r="I412" s="15">
        <v>3.024</v>
      </c>
      <c r="J412" s="15"/>
      <c r="K412" s="12" t="s">
        <v>911</v>
      </c>
      <c r="L412" s="15" t="s">
        <v>684</v>
      </c>
      <c r="M412" s="15">
        <v>0.27</v>
      </c>
      <c r="N412" s="15">
        <v>100</v>
      </c>
      <c r="O412" s="15">
        <f t="shared" si="10"/>
        <v>0.81648000000000009</v>
      </c>
      <c r="P412" s="25"/>
      <c r="Q412" s="25">
        <f t="shared" si="11"/>
        <v>0</v>
      </c>
      <c r="R412" s="25"/>
      <c r="S412" s="15" t="s">
        <v>968</v>
      </c>
      <c r="T412" s="15"/>
      <c r="AG412" s="2">
        <f>O412</f>
        <v>0.81648000000000009</v>
      </c>
    </row>
    <row r="413" spans="2:33" ht="21.95" customHeight="1">
      <c r="B413" s="13" t="s">
        <v>927</v>
      </c>
      <c r="C413" s="13" t="s">
        <v>608</v>
      </c>
      <c r="D413" s="12" t="s">
        <v>609</v>
      </c>
      <c r="E413" s="12"/>
      <c r="F413" s="15" t="s">
        <v>610</v>
      </c>
      <c r="G413" s="15">
        <v>3.02</v>
      </c>
      <c r="H413" s="15">
        <f t="shared" si="9"/>
        <v>0</v>
      </c>
      <c r="I413" s="15">
        <v>3.02</v>
      </c>
      <c r="J413" s="15"/>
      <c r="K413" s="12" t="s">
        <v>911</v>
      </c>
      <c r="L413" s="15" t="s">
        <v>684</v>
      </c>
      <c r="M413" s="15">
        <v>0.1</v>
      </c>
      <c r="N413" s="15">
        <v>100</v>
      </c>
      <c r="O413" s="15">
        <f t="shared" si="10"/>
        <v>0.30200000000000005</v>
      </c>
      <c r="P413" s="25"/>
      <c r="Q413" s="25">
        <f t="shared" si="11"/>
        <v>0</v>
      </c>
      <c r="R413" s="25"/>
      <c r="S413" s="15" t="s">
        <v>969</v>
      </c>
      <c r="T413" s="15"/>
      <c r="AG413" s="2">
        <f>O413</f>
        <v>0.30200000000000005</v>
      </c>
    </row>
    <row r="414" spans="2:33" ht="21.95" customHeight="1">
      <c r="B414" s="13" t="s">
        <v>927</v>
      </c>
      <c r="C414" s="13" t="s">
        <v>296</v>
      </c>
      <c r="D414" s="12" t="s">
        <v>297</v>
      </c>
      <c r="E414" s="12" t="s">
        <v>298</v>
      </c>
      <c r="F414" s="15" t="s">
        <v>139</v>
      </c>
      <c r="G414" s="15">
        <v>216</v>
      </c>
      <c r="H414" s="15">
        <f t="shared" si="9"/>
        <v>0</v>
      </c>
      <c r="I414" s="15">
        <v>216</v>
      </c>
      <c r="J414" s="15">
        <v>10</v>
      </c>
      <c r="K414" s="12" t="s">
        <v>905</v>
      </c>
      <c r="L414" s="15" t="s">
        <v>672</v>
      </c>
      <c r="M414" s="15">
        <v>8.0000000000000002E-3</v>
      </c>
      <c r="N414" s="15">
        <v>100</v>
      </c>
      <c r="O414" s="15">
        <f t="shared" si="10"/>
        <v>1.728</v>
      </c>
      <c r="P414" s="25"/>
      <c r="Q414" s="25">
        <f t="shared" si="11"/>
        <v>0</v>
      </c>
      <c r="R414" s="25"/>
      <c r="S414" s="15" t="s">
        <v>944</v>
      </c>
      <c r="T414" s="15"/>
      <c r="AA414" s="2">
        <f>O414</f>
        <v>1.728</v>
      </c>
    </row>
    <row r="415" spans="2:33" ht="21.95" customHeight="1">
      <c r="B415" s="13" t="s">
        <v>927</v>
      </c>
      <c r="C415" s="13" t="s">
        <v>639</v>
      </c>
      <c r="D415" s="12" t="s">
        <v>640</v>
      </c>
      <c r="E415" s="12" t="s">
        <v>641</v>
      </c>
      <c r="F415" s="15" t="s">
        <v>258</v>
      </c>
      <c r="G415" s="15">
        <v>7</v>
      </c>
      <c r="H415" s="15">
        <f t="shared" si="9"/>
        <v>0</v>
      </c>
      <c r="I415" s="15">
        <v>7</v>
      </c>
      <c r="J415" s="15"/>
      <c r="K415" s="12" t="s">
        <v>905</v>
      </c>
      <c r="L415" s="15" t="s">
        <v>672</v>
      </c>
      <c r="M415" s="15">
        <v>0.02</v>
      </c>
      <c r="N415" s="15">
        <v>100</v>
      </c>
      <c r="O415" s="15">
        <f t="shared" si="10"/>
        <v>0.14000000000000001</v>
      </c>
      <c r="P415" s="25"/>
      <c r="Q415" s="25">
        <f t="shared" si="11"/>
        <v>0</v>
      </c>
      <c r="R415" s="25"/>
      <c r="S415" s="15" t="s">
        <v>944</v>
      </c>
      <c r="T415" s="15"/>
      <c r="AA415" s="2">
        <f>O415</f>
        <v>0.14000000000000001</v>
      </c>
    </row>
    <row r="416" spans="2:33" ht="21.95" customHeight="1">
      <c r="B416" s="13" t="s">
        <v>927</v>
      </c>
      <c r="C416" s="13" t="s">
        <v>617</v>
      </c>
      <c r="D416" s="12" t="s">
        <v>618</v>
      </c>
      <c r="E416" s="12"/>
      <c r="F416" s="15" t="s">
        <v>258</v>
      </c>
      <c r="G416" s="15">
        <v>18</v>
      </c>
      <c r="H416" s="15">
        <f t="shared" si="9"/>
        <v>0</v>
      </c>
      <c r="I416" s="15">
        <v>18</v>
      </c>
      <c r="J416" s="15"/>
      <c r="K416" s="12" t="s">
        <v>905</v>
      </c>
      <c r="L416" s="15" t="s">
        <v>672</v>
      </c>
      <c r="M416" s="15">
        <v>1.6E-2</v>
      </c>
      <c r="N416" s="15">
        <v>100</v>
      </c>
      <c r="O416" s="15">
        <f t="shared" si="10"/>
        <v>0.28800000000000003</v>
      </c>
      <c r="P416" s="25"/>
      <c r="Q416" s="25">
        <f t="shared" si="11"/>
        <v>0</v>
      </c>
      <c r="R416" s="25"/>
      <c r="S416" s="15" t="s">
        <v>944</v>
      </c>
      <c r="T416" s="15"/>
      <c r="AA416" s="2">
        <f>O416</f>
        <v>0.28800000000000003</v>
      </c>
    </row>
    <row r="417" spans="2:33" ht="21.95" customHeight="1">
      <c r="B417" s="13" t="s">
        <v>927</v>
      </c>
      <c r="C417" s="13" t="s">
        <v>377</v>
      </c>
      <c r="D417" s="12" t="s">
        <v>378</v>
      </c>
      <c r="E417" s="12" t="s">
        <v>379</v>
      </c>
      <c r="F417" s="15" t="s">
        <v>187</v>
      </c>
      <c r="G417" s="15">
        <v>2</v>
      </c>
      <c r="H417" s="15">
        <f t="shared" si="9"/>
        <v>0</v>
      </c>
      <c r="I417" s="15">
        <v>2</v>
      </c>
      <c r="J417" s="15"/>
      <c r="K417" s="12" t="s">
        <v>905</v>
      </c>
      <c r="L417" s="15" t="s">
        <v>672</v>
      </c>
      <c r="M417" s="15">
        <v>0.11</v>
      </c>
      <c r="N417" s="15">
        <v>100</v>
      </c>
      <c r="O417" s="15">
        <f t="shared" si="10"/>
        <v>0.22</v>
      </c>
      <c r="P417" s="25"/>
      <c r="Q417" s="25">
        <f t="shared" si="11"/>
        <v>0</v>
      </c>
      <c r="R417" s="25"/>
      <c r="S417" s="15" t="s">
        <v>944</v>
      </c>
      <c r="T417" s="15"/>
      <c r="AA417" s="2">
        <f>O417</f>
        <v>0.22</v>
      </c>
    </row>
    <row r="418" spans="2:33" ht="21.95" customHeight="1">
      <c r="B418" s="13" t="s">
        <v>927</v>
      </c>
      <c r="C418" s="13" t="s">
        <v>377</v>
      </c>
      <c r="D418" s="12"/>
      <c r="E418" s="12"/>
      <c r="F418" s="15"/>
      <c r="G418" s="15">
        <v>2</v>
      </c>
      <c r="H418" s="15">
        <f t="shared" si="9"/>
        <v>0</v>
      </c>
      <c r="I418" s="15">
        <v>2</v>
      </c>
      <c r="J418" s="15"/>
      <c r="K418" s="12" t="s">
        <v>911</v>
      </c>
      <c r="L418" s="15" t="s">
        <v>684</v>
      </c>
      <c r="M418" s="15">
        <v>0.08</v>
      </c>
      <c r="N418" s="15">
        <v>100</v>
      </c>
      <c r="O418" s="15">
        <f t="shared" si="10"/>
        <v>0.16</v>
      </c>
      <c r="P418" s="25"/>
      <c r="Q418" s="25">
        <f t="shared" si="11"/>
        <v>0</v>
      </c>
      <c r="R418" s="25"/>
      <c r="S418" s="15" t="s">
        <v>944</v>
      </c>
      <c r="T418" s="15"/>
      <c r="AG418" s="2">
        <f>O418</f>
        <v>0.16</v>
      </c>
    </row>
    <row r="419" spans="2:33" ht="21.95" customHeight="1">
      <c r="B419" s="13" t="s">
        <v>927</v>
      </c>
      <c r="C419" s="13" t="s">
        <v>286</v>
      </c>
      <c r="D419" s="12" t="s">
        <v>278</v>
      </c>
      <c r="E419" s="12" t="s">
        <v>287</v>
      </c>
      <c r="F419" s="15" t="s">
        <v>139</v>
      </c>
      <c r="G419" s="15">
        <v>20</v>
      </c>
      <c r="H419" s="15">
        <f t="shared" si="9"/>
        <v>0</v>
      </c>
      <c r="I419" s="15">
        <v>20</v>
      </c>
      <c r="J419" s="15">
        <v>10</v>
      </c>
      <c r="K419" s="12" t="s">
        <v>905</v>
      </c>
      <c r="L419" s="15" t="s">
        <v>672</v>
      </c>
      <c r="M419" s="15">
        <v>7.0000000000000001E-3</v>
      </c>
      <c r="N419" s="15">
        <v>150</v>
      </c>
      <c r="O419" s="15">
        <f t="shared" si="10"/>
        <v>0.21000000000000002</v>
      </c>
      <c r="P419" s="25"/>
      <c r="Q419" s="25">
        <f t="shared" si="11"/>
        <v>0</v>
      </c>
      <c r="R419" s="25"/>
      <c r="S419" s="15" t="s">
        <v>944</v>
      </c>
      <c r="T419" s="15"/>
      <c r="AA419" s="2">
        <f>O419</f>
        <v>0.21000000000000002</v>
      </c>
    </row>
    <row r="420" spans="2:33" ht="21.95" customHeight="1">
      <c r="B420" s="13" t="s">
        <v>927</v>
      </c>
      <c r="C420" s="13" t="s">
        <v>670</v>
      </c>
      <c r="D420" s="12" t="s">
        <v>671</v>
      </c>
      <c r="E420" s="12" t="s">
        <v>672</v>
      </c>
      <c r="F420" s="15" t="s">
        <v>610</v>
      </c>
      <c r="G420" s="15">
        <f>IF(H420*I420/100+0.000005 &lt;1, TRUNC(H420*I420/100+0.000005, 옵션!$E$13), TRUNC(H420*I420/100+0.000005, 옵션!$E$13))</f>
        <v>4.83</v>
      </c>
      <c r="H420" s="15">
        <f>옵션!$B$13</f>
        <v>100</v>
      </c>
      <c r="I420" s="15">
        <f>SUM(AA408:AA419)</f>
        <v>4.8299999999999992</v>
      </c>
      <c r="J420" s="15"/>
      <c r="K420" s="12"/>
      <c r="L420" s="15"/>
      <c r="M420" s="15"/>
      <c r="N420" s="15"/>
      <c r="O420" s="15" t="str">
        <f t="shared" si="10"/>
        <v/>
      </c>
      <c r="P420" s="25"/>
      <c r="Q420" s="25">
        <f t="shared" si="11"/>
        <v>0</v>
      </c>
      <c r="R420" s="25"/>
      <c r="S420" s="15"/>
      <c r="T420" s="15"/>
      <c r="Z420" s="2" t="s">
        <v>932</v>
      </c>
      <c r="AA420" s="2">
        <f>SUM(AA408:AA419)</f>
        <v>4.8299999999999992</v>
      </c>
      <c r="AG420" s="2">
        <f>SUM(AG408:AG419)</f>
        <v>4.0384799999999998</v>
      </c>
    </row>
    <row r="421" spans="2:33" ht="21.95" customHeight="1">
      <c r="B421" s="13" t="s">
        <v>927</v>
      </c>
      <c r="C421" s="13" t="s">
        <v>683</v>
      </c>
      <c r="D421" s="12" t="s">
        <v>671</v>
      </c>
      <c r="E421" s="12" t="s">
        <v>684</v>
      </c>
      <c r="F421" s="15" t="s">
        <v>610</v>
      </c>
      <c r="G421" s="15">
        <f>IF(H421*I421/100+0.000005 &lt;1, TRUNC(H421*I421/100+0.000005, 옵션!$E$13), TRUNC(H421*I421/100+0.000005, 옵션!$E$13))</f>
        <v>4.0384799999999998</v>
      </c>
      <c r="H421" s="15">
        <f>옵션!$B$13</f>
        <v>100</v>
      </c>
      <c r="I421" s="15">
        <f>SUM(AG408:AG419)</f>
        <v>4.0384799999999998</v>
      </c>
      <c r="J421" s="15"/>
      <c r="K421" s="12"/>
      <c r="L421" s="15"/>
      <c r="M421" s="15"/>
      <c r="N421" s="15"/>
      <c r="O421" s="15" t="str">
        <f t="shared" si="10"/>
        <v/>
      </c>
      <c r="P421" s="25"/>
      <c r="Q421" s="25">
        <f t="shared" si="11"/>
        <v>0</v>
      </c>
      <c r="R421" s="25"/>
      <c r="S421" s="15"/>
      <c r="T421" s="15"/>
    </row>
    <row r="422" spans="2:33" ht="21.95" customHeight="1">
      <c r="B422" s="13" t="s">
        <v>982</v>
      </c>
      <c r="D422" s="346" t="s">
        <v>1095</v>
      </c>
      <c r="E422" s="347"/>
      <c r="F422" s="347"/>
      <c r="G422" s="347"/>
      <c r="H422" s="347"/>
      <c r="I422" s="347"/>
      <c r="J422" s="347"/>
      <c r="K422" s="347"/>
      <c r="L422" s="347"/>
      <c r="M422" s="347"/>
      <c r="N422" s="347"/>
      <c r="O422" s="347"/>
      <c r="P422" s="347"/>
      <c r="Q422" s="347"/>
      <c r="R422" s="347"/>
      <c r="S422" s="347"/>
      <c r="T422" s="348"/>
    </row>
    <row r="423" spans="2:33" ht="21.95" customHeight="1">
      <c r="B423" s="13" t="s">
        <v>927</v>
      </c>
      <c r="C423" s="13" t="s">
        <v>648</v>
      </c>
      <c r="D423" s="12" t="s">
        <v>649</v>
      </c>
      <c r="E423" s="12" t="s">
        <v>650</v>
      </c>
      <c r="F423" s="15" t="s">
        <v>602</v>
      </c>
      <c r="G423" s="15">
        <v>4</v>
      </c>
      <c r="H423" s="15">
        <f t="shared" ref="H423:H435" si="12">IF(I423&lt;&gt;0, G423-I423, "")</f>
        <v>0</v>
      </c>
      <c r="I423" s="15">
        <v>4</v>
      </c>
      <c r="J423" s="15"/>
      <c r="K423" s="12" t="s">
        <v>905</v>
      </c>
      <c r="L423" s="15" t="s">
        <v>672</v>
      </c>
      <c r="M423" s="15">
        <v>0.66</v>
      </c>
      <c r="N423" s="15">
        <v>100</v>
      </c>
      <c r="O423" s="15">
        <f t="shared" ref="O423:O438" si="13">IF(I423*M423=0, "", I423*M423*(N423/100))</f>
        <v>2.64</v>
      </c>
      <c r="P423" s="25"/>
      <c r="Q423" s="25">
        <f t="shared" ref="Q423:Q438" si="14">TRUNC(P423*M423*N423/100)</f>
        <v>0</v>
      </c>
      <c r="R423" s="25"/>
      <c r="S423" s="15" t="s">
        <v>970</v>
      </c>
      <c r="T423" s="15"/>
      <c r="AA423" s="2">
        <f>O423</f>
        <v>2.64</v>
      </c>
    </row>
    <row r="424" spans="2:33" ht="21.95" customHeight="1">
      <c r="B424" s="13" t="s">
        <v>927</v>
      </c>
      <c r="C424" s="13" t="s">
        <v>290</v>
      </c>
      <c r="D424" s="12" t="s">
        <v>278</v>
      </c>
      <c r="E424" s="12" t="s">
        <v>291</v>
      </c>
      <c r="F424" s="15" t="s">
        <v>139</v>
      </c>
      <c r="G424" s="15">
        <v>5</v>
      </c>
      <c r="H424" s="15">
        <f t="shared" si="12"/>
        <v>0</v>
      </c>
      <c r="I424" s="15">
        <v>5</v>
      </c>
      <c r="J424" s="15">
        <v>10</v>
      </c>
      <c r="K424" s="12" t="s">
        <v>905</v>
      </c>
      <c r="L424" s="15" t="s">
        <v>672</v>
      </c>
      <c r="M424" s="15">
        <v>8.0000000000000002E-3</v>
      </c>
      <c r="N424" s="15">
        <v>150</v>
      </c>
      <c r="O424" s="15">
        <f t="shared" si="13"/>
        <v>0.06</v>
      </c>
      <c r="P424" s="25"/>
      <c r="Q424" s="25">
        <f t="shared" si="14"/>
        <v>0</v>
      </c>
      <c r="R424" s="25"/>
      <c r="S424" s="15" t="s">
        <v>944</v>
      </c>
      <c r="T424" s="15"/>
      <c r="AA424" s="2">
        <f>O424</f>
        <v>0.06</v>
      </c>
    </row>
    <row r="425" spans="2:33" ht="21.95" customHeight="1">
      <c r="B425" s="13" t="s">
        <v>927</v>
      </c>
      <c r="C425" s="13" t="s">
        <v>614</v>
      </c>
      <c r="D425" s="12" t="s">
        <v>615</v>
      </c>
      <c r="E425" s="12" t="s">
        <v>616</v>
      </c>
      <c r="F425" s="15" t="s">
        <v>139</v>
      </c>
      <c r="G425" s="15">
        <v>196</v>
      </c>
      <c r="H425" s="15">
        <f t="shared" si="12"/>
        <v>0</v>
      </c>
      <c r="I425" s="15">
        <v>196</v>
      </c>
      <c r="J425" s="15"/>
      <c r="K425" s="12" t="s">
        <v>905</v>
      </c>
      <c r="L425" s="15" t="s">
        <v>672</v>
      </c>
      <c r="M425" s="15">
        <v>1.7000000000000001E-2</v>
      </c>
      <c r="N425" s="15">
        <v>100</v>
      </c>
      <c r="O425" s="15">
        <f t="shared" si="13"/>
        <v>3.3320000000000003</v>
      </c>
      <c r="P425" s="25"/>
      <c r="Q425" s="25">
        <f t="shared" si="14"/>
        <v>0</v>
      </c>
      <c r="R425" s="25"/>
      <c r="S425" s="15" t="s">
        <v>956</v>
      </c>
      <c r="T425" s="15"/>
      <c r="AA425" s="2">
        <f>O425</f>
        <v>3.3320000000000003</v>
      </c>
    </row>
    <row r="426" spans="2:33" ht="21.95" customHeight="1">
      <c r="B426" s="13" t="s">
        <v>927</v>
      </c>
      <c r="C426" s="13" t="s">
        <v>614</v>
      </c>
      <c r="D426" s="12"/>
      <c r="E426" s="12"/>
      <c r="F426" s="15"/>
      <c r="G426" s="15">
        <v>196</v>
      </c>
      <c r="H426" s="15">
        <f t="shared" si="12"/>
        <v>0</v>
      </c>
      <c r="I426" s="15">
        <v>196</v>
      </c>
      <c r="J426" s="15"/>
      <c r="K426" s="12" t="s">
        <v>911</v>
      </c>
      <c r="L426" s="15" t="s">
        <v>684</v>
      </c>
      <c r="M426" s="15">
        <v>8.0000000000000002E-3</v>
      </c>
      <c r="N426" s="15">
        <v>100</v>
      </c>
      <c r="O426" s="15">
        <f t="shared" si="13"/>
        <v>1.5680000000000001</v>
      </c>
      <c r="P426" s="25"/>
      <c r="Q426" s="25">
        <f t="shared" si="14"/>
        <v>0</v>
      </c>
      <c r="R426" s="25"/>
      <c r="S426" s="15" t="s">
        <v>956</v>
      </c>
      <c r="T426" s="15"/>
      <c r="AG426" s="2">
        <f>O426</f>
        <v>1.5680000000000001</v>
      </c>
    </row>
    <row r="427" spans="2:33" ht="21.95" customHeight="1">
      <c r="B427" s="13" t="s">
        <v>927</v>
      </c>
      <c r="C427" s="13" t="s">
        <v>604</v>
      </c>
      <c r="D427" s="12" t="s">
        <v>605</v>
      </c>
      <c r="E427" s="12" t="s">
        <v>606</v>
      </c>
      <c r="F427" s="15" t="s">
        <v>258</v>
      </c>
      <c r="G427" s="15">
        <v>196</v>
      </c>
      <c r="H427" s="15">
        <f t="shared" si="12"/>
        <v>0</v>
      </c>
      <c r="I427" s="15">
        <v>196</v>
      </c>
      <c r="J427" s="15"/>
      <c r="K427" s="12" t="s">
        <v>905</v>
      </c>
      <c r="L427" s="15" t="s">
        <v>672</v>
      </c>
      <c r="M427" s="15">
        <v>2.8000000000000001E-2</v>
      </c>
      <c r="N427" s="15">
        <v>100</v>
      </c>
      <c r="O427" s="15">
        <f t="shared" si="13"/>
        <v>5.4880000000000004</v>
      </c>
      <c r="P427" s="25"/>
      <c r="Q427" s="25">
        <f t="shared" si="14"/>
        <v>0</v>
      </c>
      <c r="R427" s="25"/>
      <c r="S427" s="15" t="s">
        <v>971</v>
      </c>
      <c r="T427" s="15"/>
      <c r="AA427" s="2">
        <f>O427</f>
        <v>5.4880000000000004</v>
      </c>
    </row>
    <row r="428" spans="2:33" ht="21.95" customHeight="1">
      <c r="B428" s="13" t="s">
        <v>927</v>
      </c>
      <c r="C428" s="13" t="s">
        <v>620</v>
      </c>
      <c r="D428" s="12" t="s">
        <v>621</v>
      </c>
      <c r="E428" s="12" t="s">
        <v>622</v>
      </c>
      <c r="F428" s="15" t="s">
        <v>258</v>
      </c>
      <c r="G428" s="15">
        <v>66</v>
      </c>
      <c r="H428" s="15">
        <f t="shared" si="12"/>
        <v>0</v>
      </c>
      <c r="I428" s="15">
        <v>66</v>
      </c>
      <c r="J428" s="15"/>
      <c r="K428" s="12" t="s">
        <v>909</v>
      </c>
      <c r="L428" s="15" t="s">
        <v>680</v>
      </c>
      <c r="M428" s="15">
        <v>1.0999999999999999E-2</v>
      </c>
      <c r="N428" s="15">
        <v>100</v>
      </c>
      <c r="O428" s="15">
        <f t="shared" si="13"/>
        <v>0.72599999999999998</v>
      </c>
      <c r="P428" s="25"/>
      <c r="Q428" s="25">
        <f t="shared" si="14"/>
        <v>0</v>
      </c>
      <c r="R428" s="25"/>
      <c r="S428" s="15" t="s">
        <v>972</v>
      </c>
      <c r="T428" s="15"/>
      <c r="AE428" s="2">
        <f>O428</f>
        <v>0.72599999999999998</v>
      </c>
    </row>
    <row r="429" spans="2:33" ht="21.95" customHeight="1">
      <c r="B429" s="13" t="s">
        <v>927</v>
      </c>
      <c r="C429" s="13" t="s">
        <v>620</v>
      </c>
      <c r="D429" s="12"/>
      <c r="E429" s="12"/>
      <c r="F429" s="15"/>
      <c r="G429" s="15">
        <v>66</v>
      </c>
      <c r="H429" s="15">
        <f t="shared" si="12"/>
        <v>0</v>
      </c>
      <c r="I429" s="15">
        <v>66</v>
      </c>
      <c r="J429" s="15"/>
      <c r="K429" s="12" t="s">
        <v>911</v>
      </c>
      <c r="L429" s="15" t="s">
        <v>684</v>
      </c>
      <c r="M429" s="15">
        <v>7.0000000000000001E-3</v>
      </c>
      <c r="N429" s="15">
        <v>100</v>
      </c>
      <c r="O429" s="15">
        <f t="shared" si="13"/>
        <v>0.46200000000000002</v>
      </c>
      <c r="P429" s="25"/>
      <c r="Q429" s="25">
        <f t="shared" si="14"/>
        <v>0</v>
      </c>
      <c r="R429" s="25"/>
      <c r="S429" s="15" t="s">
        <v>972</v>
      </c>
      <c r="T429" s="15"/>
      <c r="AG429" s="2">
        <f>O429</f>
        <v>0.46200000000000002</v>
      </c>
    </row>
    <row r="430" spans="2:33" ht="21.95" customHeight="1">
      <c r="B430" s="13" t="s">
        <v>927</v>
      </c>
      <c r="C430" s="13" t="s">
        <v>623</v>
      </c>
      <c r="D430" s="12" t="s">
        <v>621</v>
      </c>
      <c r="E430" s="12" t="s">
        <v>624</v>
      </c>
      <c r="F430" s="15" t="s">
        <v>258</v>
      </c>
      <c r="G430" s="15">
        <v>2</v>
      </c>
      <c r="H430" s="15">
        <f t="shared" si="12"/>
        <v>0</v>
      </c>
      <c r="I430" s="15">
        <v>2</v>
      </c>
      <c r="J430" s="15"/>
      <c r="K430" s="12" t="s">
        <v>909</v>
      </c>
      <c r="L430" s="15" t="s">
        <v>680</v>
      </c>
      <c r="M430" s="15">
        <v>1.0999999999999999E-2</v>
      </c>
      <c r="N430" s="15">
        <v>100</v>
      </c>
      <c r="O430" s="15">
        <f t="shared" si="13"/>
        <v>2.1999999999999999E-2</v>
      </c>
      <c r="P430" s="25"/>
      <c r="Q430" s="25">
        <f t="shared" si="14"/>
        <v>0</v>
      </c>
      <c r="R430" s="25"/>
      <c r="S430" s="15" t="s">
        <v>972</v>
      </c>
      <c r="T430" s="15"/>
      <c r="AE430" s="2">
        <f>O430</f>
        <v>2.1999999999999999E-2</v>
      </c>
    </row>
    <row r="431" spans="2:33" ht="21.95" customHeight="1">
      <c r="B431" s="13" t="s">
        <v>927</v>
      </c>
      <c r="C431" s="13" t="s">
        <v>623</v>
      </c>
      <c r="D431" s="12"/>
      <c r="E431" s="12"/>
      <c r="F431" s="15"/>
      <c r="G431" s="15">
        <v>2</v>
      </c>
      <c r="H431" s="15">
        <f t="shared" si="12"/>
        <v>0</v>
      </c>
      <c r="I431" s="15">
        <v>2</v>
      </c>
      <c r="J431" s="15"/>
      <c r="K431" s="12" t="s">
        <v>911</v>
      </c>
      <c r="L431" s="15" t="s">
        <v>684</v>
      </c>
      <c r="M431" s="15">
        <v>7.0000000000000001E-3</v>
      </c>
      <c r="N431" s="15">
        <v>100</v>
      </c>
      <c r="O431" s="15">
        <f t="shared" si="13"/>
        <v>1.4E-2</v>
      </c>
      <c r="P431" s="25"/>
      <c r="Q431" s="25">
        <f t="shared" si="14"/>
        <v>0</v>
      </c>
      <c r="R431" s="25"/>
      <c r="S431" s="15" t="s">
        <v>972</v>
      </c>
      <c r="T431" s="15"/>
      <c r="AG431" s="2">
        <f>O431</f>
        <v>1.4E-2</v>
      </c>
    </row>
    <row r="432" spans="2:33" ht="21.95" customHeight="1">
      <c r="B432" s="13" t="s">
        <v>927</v>
      </c>
      <c r="C432" s="13" t="s">
        <v>593</v>
      </c>
      <c r="D432" s="12" t="s">
        <v>594</v>
      </c>
      <c r="E432" s="12" t="s">
        <v>595</v>
      </c>
      <c r="F432" s="15" t="s">
        <v>258</v>
      </c>
      <c r="G432" s="15">
        <v>10</v>
      </c>
      <c r="H432" s="15">
        <f t="shared" si="12"/>
        <v>0</v>
      </c>
      <c r="I432" s="15">
        <v>10</v>
      </c>
      <c r="J432" s="15"/>
      <c r="K432" s="12" t="s">
        <v>905</v>
      </c>
      <c r="L432" s="15" t="s">
        <v>672</v>
      </c>
      <c r="M432" s="15">
        <v>2.7E-2</v>
      </c>
      <c r="N432" s="15">
        <v>100</v>
      </c>
      <c r="O432" s="15">
        <f t="shared" si="13"/>
        <v>0.27</v>
      </c>
      <c r="P432" s="25"/>
      <c r="Q432" s="25">
        <f t="shared" si="14"/>
        <v>0</v>
      </c>
      <c r="R432" s="25"/>
      <c r="S432" s="15" t="s">
        <v>944</v>
      </c>
      <c r="T432" s="15"/>
      <c r="AA432" s="2">
        <f>O432</f>
        <v>0.27</v>
      </c>
    </row>
    <row r="433" spans="2:33" ht="21.95" customHeight="1">
      <c r="B433" s="13" t="s">
        <v>927</v>
      </c>
      <c r="C433" s="13" t="s">
        <v>625</v>
      </c>
      <c r="D433" s="12" t="s">
        <v>626</v>
      </c>
      <c r="E433" s="12" t="s">
        <v>627</v>
      </c>
      <c r="F433" s="15" t="s">
        <v>258</v>
      </c>
      <c r="G433" s="15">
        <v>14</v>
      </c>
      <c r="H433" s="15">
        <f t="shared" si="12"/>
        <v>0</v>
      </c>
      <c r="I433" s="15">
        <v>14</v>
      </c>
      <c r="J433" s="15"/>
      <c r="K433" s="12" t="s">
        <v>905</v>
      </c>
      <c r="L433" s="15" t="s">
        <v>672</v>
      </c>
      <c r="M433" s="15">
        <v>1.6E-2</v>
      </c>
      <c r="N433" s="15">
        <v>100</v>
      </c>
      <c r="O433" s="15">
        <f t="shared" si="13"/>
        <v>0.224</v>
      </c>
      <c r="P433" s="25"/>
      <c r="Q433" s="25">
        <f t="shared" si="14"/>
        <v>0</v>
      </c>
      <c r="R433" s="25"/>
      <c r="S433" s="15" t="s">
        <v>944</v>
      </c>
      <c r="T433" s="15"/>
      <c r="AA433" s="2">
        <f>O433</f>
        <v>0.224</v>
      </c>
    </row>
    <row r="434" spans="2:33" ht="21.95" customHeight="1">
      <c r="B434" s="13" t="s">
        <v>927</v>
      </c>
      <c r="C434" s="13" t="s">
        <v>596</v>
      </c>
      <c r="D434" s="12" t="s">
        <v>597</v>
      </c>
      <c r="E434" s="12" t="s">
        <v>598</v>
      </c>
      <c r="F434" s="15" t="s">
        <v>258</v>
      </c>
      <c r="G434" s="15">
        <v>10</v>
      </c>
      <c r="H434" s="15">
        <f t="shared" si="12"/>
        <v>0</v>
      </c>
      <c r="I434" s="15">
        <v>10</v>
      </c>
      <c r="J434" s="15"/>
      <c r="K434" s="12" t="s">
        <v>905</v>
      </c>
      <c r="L434" s="15" t="s">
        <v>672</v>
      </c>
      <c r="M434" s="15">
        <v>0.10199999999999999</v>
      </c>
      <c r="N434" s="15">
        <v>100</v>
      </c>
      <c r="O434" s="15">
        <f t="shared" si="13"/>
        <v>1.02</v>
      </c>
      <c r="P434" s="25"/>
      <c r="Q434" s="25">
        <f t="shared" si="14"/>
        <v>0</v>
      </c>
      <c r="R434" s="25"/>
      <c r="S434" s="15" t="s">
        <v>944</v>
      </c>
      <c r="T434" s="15"/>
      <c r="AA434" s="2">
        <f>O434</f>
        <v>1.02</v>
      </c>
    </row>
    <row r="435" spans="2:33" ht="21.95" customHeight="1">
      <c r="B435" s="13" t="s">
        <v>927</v>
      </c>
      <c r="C435" s="13" t="s">
        <v>290</v>
      </c>
      <c r="D435" s="12" t="s">
        <v>278</v>
      </c>
      <c r="E435" s="12" t="s">
        <v>291</v>
      </c>
      <c r="F435" s="15" t="s">
        <v>139</v>
      </c>
      <c r="G435" s="15">
        <v>10</v>
      </c>
      <c r="H435" s="15">
        <f t="shared" si="12"/>
        <v>0</v>
      </c>
      <c r="I435" s="15">
        <v>10</v>
      </c>
      <c r="J435" s="15">
        <v>10</v>
      </c>
      <c r="K435" s="12" t="s">
        <v>905</v>
      </c>
      <c r="L435" s="15" t="s">
        <v>672</v>
      </c>
      <c r="M435" s="15">
        <v>8.0000000000000002E-3</v>
      </c>
      <c r="N435" s="15">
        <v>150</v>
      </c>
      <c r="O435" s="15">
        <f t="shared" si="13"/>
        <v>0.12</v>
      </c>
      <c r="P435" s="25"/>
      <c r="Q435" s="25">
        <f t="shared" si="14"/>
        <v>0</v>
      </c>
      <c r="R435" s="25"/>
      <c r="S435" s="15" t="s">
        <v>944</v>
      </c>
      <c r="T435" s="15"/>
      <c r="AA435" s="2">
        <f>O435</f>
        <v>0.12</v>
      </c>
    </row>
    <row r="436" spans="2:33" ht="21.95" customHeight="1">
      <c r="B436" s="13" t="s">
        <v>927</v>
      </c>
      <c r="C436" s="13" t="s">
        <v>670</v>
      </c>
      <c r="D436" s="12" t="s">
        <v>671</v>
      </c>
      <c r="E436" s="12" t="s">
        <v>672</v>
      </c>
      <c r="F436" s="15" t="s">
        <v>610</v>
      </c>
      <c r="G436" s="15">
        <f>IF(H436*I436/100+0.000005 &lt;1, TRUNC(H436*I436/100+0.000005, 옵션!$E$13), TRUNC(H436*I436/100+0.000005, 옵션!$E$13))</f>
        <v>13.154</v>
      </c>
      <c r="H436" s="15">
        <f>옵션!$B$13</f>
        <v>100</v>
      </c>
      <c r="I436" s="15">
        <f>SUM(AA423:AA435)</f>
        <v>13.153999999999998</v>
      </c>
      <c r="J436" s="15"/>
      <c r="K436" s="12"/>
      <c r="L436" s="15"/>
      <c r="M436" s="15"/>
      <c r="N436" s="15"/>
      <c r="O436" s="15" t="str">
        <f t="shared" si="13"/>
        <v/>
      </c>
      <c r="P436" s="25"/>
      <c r="Q436" s="25">
        <f t="shared" si="14"/>
        <v>0</v>
      </c>
      <c r="R436" s="25"/>
      <c r="S436" s="15"/>
      <c r="T436" s="15"/>
      <c r="Z436" s="2" t="s">
        <v>932</v>
      </c>
      <c r="AA436" s="2">
        <f>SUM(AA423:AA435)</f>
        <v>13.153999999999998</v>
      </c>
      <c r="AE436" s="2">
        <f>SUM(AE423:AE435)</f>
        <v>0.748</v>
      </c>
      <c r="AG436" s="2">
        <f>SUM(AG423:AG435)</f>
        <v>2.044</v>
      </c>
    </row>
    <row r="437" spans="2:33" ht="21.95" customHeight="1">
      <c r="B437" s="13" t="s">
        <v>927</v>
      </c>
      <c r="C437" s="13" t="s">
        <v>679</v>
      </c>
      <c r="D437" s="12" t="s">
        <v>671</v>
      </c>
      <c r="E437" s="12" t="s">
        <v>680</v>
      </c>
      <c r="F437" s="15" t="s">
        <v>610</v>
      </c>
      <c r="G437" s="15">
        <f>IF(H437*I437/100+0.000005 &lt;1, TRUNC(H437*I437/100+0.000005, 옵션!$E$13), TRUNC(H437*I437/100+0.000005, 옵션!$E$13))</f>
        <v>0.748</v>
      </c>
      <c r="H437" s="15">
        <f>옵션!$B$13</f>
        <v>100</v>
      </c>
      <c r="I437" s="15">
        <f>SUM(AE423:AE435)</f>
        <v>0.748</v>
      </c>
      <c r="J437" s="15"/>
      <c r="K437" s="12"/>
      <c r="L437" s="15"/>
      <c r="M437" s="15"/>
      <c r="N437" s="15"/>
      <c r="O437" s="15" t="str">
        <f t="shared" si="13"/>
        <v/>
      </c>
      <c r="P437" s="25"/>
      <c r="Q437" s="25">
        <f t="shared" si="14"/>
        <v>0</v>
      </c>
      <c r="R437" s="25"/>
      <c r="S437" s="15"/>
      <c r="T437" s="15"/>
    </row>
    <row r="438" spans="2:33" ht="21.95" customHeight="1">
      <c r="B438" s="13" t="s">
        <v>927</v>
      </c>
      <c r="C438" s="13" t="s">
        <v>683</v>
      </c>
      <c r="D438" s="12" t="s">
        <v>671</v>
      </c>
      <c r="E438" s="12" t="s">
        <v>684</v>
      </c>
      <c r="F438" s="15" t="s">
        <v>610</v>
      </c>
      <c r="G438" s="15">
        <f>IF(H438*I438/100+0.000005 &lt;1, TRUNC(H438*I438/100+0.000005, 옵션!$E$13), TRUNC(H438*I438/100+0.000005, 옵션!$E$13))</f>
        <v>2.044</v>
      </c>
      <c r="H438" s="15">
        <f>옵션!$B$13</f>
        <v>100</v>
      </c>
      <c r="I438" s="15">
        <f>SUM(AG423:AG435)</f>
        <v>2.044</v>
      </c>
      <c r="J438" s="15"/>
      <c r="K438" s="12"/>
      <c r="L438" s="15"/>
      <c r="M438" s="15"/>
      <c r="N438" s="15"/>
      <c r="O438" s="15" t="str">
        <f t="shared" si="13"/>
        <v/>
      </c>
      <c r="P438" s="25"/>
      <c r="Q438" s="25">
        <f t="shared" si="14"/>
        <v>0</v>
      </c>
      <c r="R438" s="25"/>
      <c r="S438" s="15"/>
      <c r="T438" s="15"/>
    </row>
    <row r="439" spans="2:33" ht="21.95" customHeight="1">
      <c r="B439" s="13" t="s">
        <v>982</v>
      </c>
      <c r="D439" s="346" t="s">
        <v>1096</v>
      </c>
      <c r="E439" s="347"/>
      <c r="F439" s="347"/>
      <c r="G439" s="347"/>
      <c r="H439" s="347"/>
      <c r="I439" s="347"/>
      <c r="J439" s="347"/>
      <c r="K439" s="347"/>
      <c r="L439" s="347"/>
      <c r="M439" s="347"/>
      <c r="N439" s="347"/>
      <c r="O439" s="347"/>
      <c r="P439" s="347"/>
      <c r="Q439" s="347"/>
      <c r="R439" s="347"/>
      <c r="S439" s="347"/>
      <c r="T439" s="348"/>
    </row>
    <row r="440" spans="2:33" ht="21.95" customHeight="1">
      <c r="B440" s="13" t="s">
        <v>927</v>
      </c>
      <c r="C440" s="13" t="s">
        <v>530</v>
      </c>
      <c r="D440" s="12" t="s">
        <v>531</v>
      </c>
      <c r="E440" s="12" t="s">
        <v>532</v>
      </c>
      <c r="F440" s="15" t="s">
        <v>258</v>
      </c>
      <c r="G440" s="15">
        <v>1</v>
      </c>
      <c r="H440" s="15">
        <f>IF(I440&lt;&gt;0, G440-I440, "")</f>
        <v>0</v>
      </c>
      <c r="I440" s="15">
        <v>1</v>
      </c>
      <c r="J440" s="15"/>
      <c r="K440" s="12" t="s">
        <v>905</v>
      </c>
      <c r="L440" s="15" t="s">
        <v>672</v>
      </c>
      <c r="M440" s="15">
        <v>0.26300000000000001</v>
      </c>
      <c r="N440" s="15">
        <v>100</v>
      </c>
      <c r="O440" s="15">
        <f>IF(I440*M440=0, "", I440*M440*(N440/100))</f>
        <v>0.26300000000000001</v>
      </c>
      <c r="P440" s="25"/>
      <c r="Q440" s="25">
        <f>TRUNC(P440*M440*N440/100)</f>
        <v>0</v>
      </c>
      <c r="R440" s="25"/>
      <c r="S440" s="15" t="s">
        <v>973</v>
      </c>
      <c r="T440" s="15" t="s">
        <v>974</v>
      </c>
      <c r="AA440" s="2">
        <f>O440</f>
        <v>0.26300000000000001</v>
      </c>
    </row>
    <row r="441" spans="2:33" ht="21.95" customHeight="1">
      <c r="B441" s="13" t="s">
        <v>927</v>
      </c>
      <c r="C441" s="13" t="s">
        <v>670</v>
      </c>
      <c r="D441" s="12" t="s">
        <v>671</v>
      </c>
      <c r="E441" s="12" t="s">
        <v>672</v>
      </c>
      <c r="F441" s="15" t="s">
        <v>610</v>
      </c>
      <c r="G441" s="15">
        <f>IF(H441*I441/100+0.000005 &lt;1, TRUNC(H441*I441/100+0.000005, 옵션!$E$13), TRUNC(H441*I441/100+0.000005, 옵션!$E$13))</f>
        <v>0.26300000000000001</v>
      </c>
      <c r="H441" s="15">
        <f>옵션!$B$13</f>
        <v>100</v>
      </c>
      <c r="I441" s="15">
        <f>SUM(AA440:AA440)</f>
        <v>0.26300000000000001</v>
      </c>
      <c r="J441" s="15"/>
      <c r="K441" s="12"/>
      <c r="L441" s="15"/>
      <c r="M441" s="15"/>
      <c r="N441" s="15"/>
      <c r="O441" s="15" t="str">
        <f>IF(I441*M441=0, "", I441*M441*(N441/100))</f>
        <v/>
      </c>
      <c r="P441" s="25"/>
      <c r="Q441" s="25">
        <f>TRUNC(P441*M441*N441/100)</f>
        <v>0</v>
      </c>
      <c r="R441" s="25"/>
      <c r="S441" s="15"/>
      <c r="T441" s="15"/>
      <c r="Z441" s="2" t="s">
        <v>932</v>
      </c>
      <c r="AA441" s="2">
        <f>SUM(AA440:AA440)</f>
        <v>0.26300000000000001</v>
      </c>
    </row>
    <row r="442" spans="2:33" ht="21.95" customHeight="1">
      <c r="B442" s="13" t="s">
        <v>982</v>
      </c>
      <c r="D442" s="346" t="s">
        <v>1097</v>
      </c>
      <c r="E442" s="347"/>
      <c r="F442" s="347"/>
      <c r="G442" s="347"/>
      <c r="H442" s="347"/>
      <c r="I442" s="347"/>
      <c r="J442" s="347"/>
      <c r="K442" s="347"/>
      <c r="L442" s="347"/>
      <c r="M442" s="347"/>
      <c r="N442" s="347"/>
      <c r="O442" s="347"/>
      <c r="P442" s="347"/>
      <c r="Q442" s="347"/>
      <c r="R442" s="347"/>
      <c r="S442" s="347"/>
      <c r="T442" s="348"/>
    </row>
    <row r="443" spans="2:33" ht="21.95" customHeight="1">
      <c r="B443" s="13" t="s">
        <v>927</v>
      </c>
      <c r="C443" s="13" t="s">
        <v>530</v>
      </c>
      <c r="D443" s="12" t="s">
        <v>536</v>
      </c>
      <c r="E443" s="12" t="s">
        <v>537</v>
      </c>
      <c r="F443" s="15" t="s">
        <v>258</v>
      </c>
      <c r="G443" s="15">
        <v>1</v>
      </c>
      <c r="H443" s="15">
        <f>IF(I443&lt;&gt;0, G443-I443, "")</f>
        <v>0</v>
      </c>
      <c r="I443" s="15">
        <v>1</v>
      </c>
      <c r="J443" s="15"/>
      <c r="K443" s="12" t="s">
        <v>905</v>
      </c>
      <c r="L443" s="15" t="s">
        <v>672</v>
      </c>
      <c r="M443" s="15">
        <v>0.26300000000000001</v>
      </c>
      <c r="N443" s="15">
        <v>100</v>
      </c>
      <c r="O443" s="15">
        <f>IF(I443*M443=0, "", I443*M443*(N443/100))</f>
        <v>0.26300000000000001</v>
      </c>
      <c r="P443" s="25"/>
      <c r="Q443" s="25">
        <f>TRUNC(P443*M443*N443/100)</f>
        <v>0</v>
      </c>
      <c r="R443" s="25"/>
      <c r="S443" s="15" t="s">
        <v>973</v>
      </c>
      <c r="T443" s="15" t="s">
        <v>974</v>
      </c>
      <c r="AA443" s="2">
        <f>O443</f>
        <v>0.26300000000000001</v>
      </c>
    </row>
    <row r="444" spans="2:33" ht="21.95" customHeight="1">
      <c r="B444" s="13" t="s">
        <v>927</v>
      </c>
      <c r="C444" s="13" t="s">
        <v>670</v>
      </c>
      <c r="D444" s="12" t="s">
        <v>671</v>
      </c>
      <c r="E444" s="12" t="s">
        <v>672</v>
      </c>
      <c r="F444" s="15" t="s">
        <v>610</v>
      </c>
      <c r="G444" s="15">
        <f>IF(H444*I444/100+0.000005 &lt;1, TRUNC(H444*I444/100+0.000005, 옵션!$E$13), TRUNC(H444*I444/100+0.000005, 옵션!$E$13))</f>
        <v>0.26300000000000001</v>
      </c>
      <c r="H444" s="15">
        <f>옵션!$B$13</f>
        <v>100</v>
      </c>
      <c r="I444" s="15">
        <f>SUM(AA443:AA443)</f>
        <v>0.26300000000000001</v>
      </c>
      <c r="J444" s="15"/>
      <c r="K444" s="12"/>
      <c r="L444" s="15"/>
      <c r="M444" s="15"/>
      <c r="N444" s="15"/>
      <c r="O444" s="15" t="str">
        <f>IF(I444*M444=0, "", I444*M444*(N444/100))</f>
        <v/>
      </c>
      <c r="P444" s="25"/>
      <c r="Q444" s="25">
        <f>TRUNC(P444*M444*N444/100)</f>
        <v>0</v>
      </c>
      <c r="R444" s="25"/>
      <c r="S444" s="15"/>
      <c r="T444" s="15"/>
      <c r="Z444" s="2" t="s">
        <v>932</v>
      </c>
      <c r="AA444" s="2">
        <f>SUM(AA443:AA443)</f>
        <v>0.26300000000000001</v>
      </c>
    </row>
    <row r="445" spans="2:33" ht="21.95" customHeight="1">
      <c r="B445" s="13" t="s">
        <v>982</v>
      </c>
      <c r="D445" s="346" t="s">
        <v>1098</v>
      </c>
      <c r="E445" s="347"/>
      <c r="F445" s="347"/>
      <c r="G445" s="347"/>
      <c r="H445" s="347"/>
      <c r="I445" s="347"/>
      <c r="J445" s="347"/>
      <c r="K445" s="347"/>
      <c r="L445" s="347"/>
      <c r="M445" s="347"/>
      <c r="N445" s="347"/>
      <c r="O445" s="347"/>
      <c r="P445" s="347"/>
      <c r="Q445" s="347"/>
      <c r="R445" s="347"/>
      <c r="S445" s="347"/>
      <c r="T445" s="348"/>
    </row>
    <row r="446" spans="2:33" ht="21.95" customHeight="1">
      <c r="B446" s="13" t="s">
        <v>927</v>
      </c>
      <c r="C446" s="13" t="s">
        <v>530</v>
      </c>
      <c r="D446" s="12" t="s">
        <v>538</v>
      </c>
      <c r="E446" s="12" t="s">
        <v>539</v>
      </c>
      <c r="F446" s="15" t="s">
        <v>258</v>
      </c>
      <c r="G446" s="15">
        <v>1</v>
      </c>
      <c r="H446" s="15">
        <f>IF(I446&lt;&gt;0, G446-I446, "")</f>
        <v>0</v>
      </c>
      <c r="I446" s="15">
        <v>1</v>
      </c>
      <c r="J446" s="15"/>
      <c r="K446" s="12" t="s">
        <v>905</v>
      </c>
      <c r="L446" s="15" t="s">
        <v>672</v>
      </c>
      <c r="M446" s="15">
        <v>0.155</v>
      </c>
      <c r="N446" s="15">
        <v>100</v>
      </c>
      <c r="O446" s="15">
        <f>IF(I446*M446=0, "", I446*M446*(N446/100))</f>
        <v>0.155</v>
      </c>
      <c r="P446" s="25"/>
      <c r="Q446" s="25">
        <f>TRUNC(P446*M446*N446/100)</f>
        <v>0</v>
      </c>
      <c r="R446" s="25"/>
      <c r="S446" s="15" t="s">
        <v>973</v>
      </c>
      <c r="T446" s="15" t="s">
        <v>974</v>
      </c>
      <c r="AA446" s="2">
        <f>O446</f>
        <v>0.155</v>
      </c>
    </row>
    <row r="447" spans="2:33" ht="21.95" customHeight="1">
      <c r="B447" s="13" t="s">
        <v>927</v>
      </c>
      <c r="C447" s="13" t="s">
        <v>670</v>
      </c>
      <c r="D447" s="12" t="s">
        <v>671</v>
      </c>
      <c r="E447" s="12" t="s">
        <v>672</v>
      </c>
      <c r="F447" s="15" t="s">
        <v>610</v>
      </c>
      <c r="G447" s="15">
        <f>IF(H447*I447/100+0.000005 &lt;1, TRUNC(H447*I447/100+0.000005, 옵션!$E$13), TRUNC(H447*I447/100+0.000005, 옵션!$E$13))</f>
        <v>0.155</v>
      </c>
      <c r="H447" s="15">
        <f>옵션!$B$13</f>
        <v>100</v>
      </c>
      <c r="I447" s="15">
        <f>SUM(AA446:AA446)</f>
        <v>0.155</v>
      </c>
      <c r="J447" s="15"/>
      <c r="K447" s="12"/>
      <c r="L447" s="15"/>
      <c r="M447" s="15"/>
      <c r="N447" s="15"/>
      <c r="O447" s="15" t="str">
        <f>IF(I447*M447=0, "", I447*M447*(N447/100))</f>
        <v/>
      </c>
      <c r="P447" s="25"/>
      <c r="Q447" s="25">
        <f>TRUNC(P447*M447*N447/100)</f>
        <v>0</v>
      </c>
      <c r="R447" s="25"/>
      <c r="S447" s="15"/>
      <c r="T447" s="15"/>
      <c r="Z447" s="2" t="s">
        <v>932</v>
      </c>
      <c r="AA447" s="2">
        <f>SUM(AA446:AA446)</f>
        <v>0.155</v>
      </c>
    </row>
    <row r="448" spans="2:33" ht="21.95" customHeight="1">
      <c r="B448" s="13" t="s">
        <v>982</v>
      </c>
      <c r="D448" s="346" t="s">
        <v>1099</v>
      </c>
      <c r="E448" s="347"/>
      <c r="F448" s="347"/>
      <c r="G448" s="347"/>
      <c r="H448" s="347"/>
      <c r="I448" s="347"/>
      <c r="J448" s="347"/>
      <c r="K448" s="347"/>
      <c r="L448" s="347"/>
      <c r="M448" s="347"/>
      <c r="N448" s="347"/>
      <c r="O448" s="347"/>
      <c r="P448" s="347"/>
      <c r="Q448" s="347"/>
      <c r="R448" s="347"/>
      <c r="S448" s="347"/>
      <c r="T448" s="348"/>
    </row>
    <row r="449" spans="2:27" ht="21.95" customHeight="1">
      <c r="B449" s="13" t="s">
        <v>927</v>
      </c>
      <c r="C449" s="13" t="s">
        <v>530</v>
      </c>
      <c r="D449" s="12" t="s">
        <v>540</v>
      </c>
      <c r="E449" s="12" t="s">
        <v>541</v>
      </c>
      <c r="F449" s="15" t="s">
        <v>258</v>
      </c>
      <c r="G449" s="15">
        <v>1</v>
      </c>
      <c r="H449" s="15">
        <f>IF(I449&lt;&gt;0, G449-I449, "")</f>
        <v>0</v>
      </c>
      <c r="I449" s="15">
        <v>1</v>
      </c>
      <c r="J449" s="15"/>
      <c r="K449" s="12" t="s">
        <v>905</v>
      </c>
      <c r="L449" s="15" t="s">
        <v>672</v>
      </c>
      <c r="M449" s="15">
        <v>0.11700000000000001</v>
      </c>
      <c r="N449" s="15">
        <v>100</v>
      </c>
      <c r="O449" s="15">
        <f>IF(I449*M449=0, "", I449*M449*(N449/100))</f>
        <v>0.11700000000000001</v>
      </c>
      <c r="P449" s="25"/>
      <c r="Q449" s="25">
        <f>TRUNC(P449*M449*N449/100)</f>
        <v>0</v>
      </c>
      <c r="R449" s="25"/>
      <c r="S449" s="15" t="s">
        <v>973</v>
      </c>
      <c r="T449" s="15" t="s">
        <v>974</v>
      </c>
      <c r="AA449" s="2">
        <f>O449</f>
        <v>0.11700000000000001</v>
      </c>
    </row>
    <row r="450" spans="2:27" ht="21.95" customHeight="1">
      <c r="B450" s="13" t="s">
        <v>927</v>
      </c>
      <c r="C450" s="13" t="s">
        <v>670</v>
      </c>
      <c r="D450" s="12" t="s">
        <v>671</v>
      </c>
      <c r="E450" s="12" t="s">
        <v>672</v>
      </c>
      <c r="F450" s="15" t="s">
        <v>610</v>
      </c>
      <c r="G450" s="15">
        <f>IF(H450*I450/100+0.000005 &lt;1, TRUNC(H450*I450/100+0.000005, 옵션!$E$13), TRUNC(H450*I450/100+0.000005, 옵션!$E$13))</f>
        <v>0.11700000000000001</v>
      </c>
      <c r="H450" s="15">
        <f>옵션!$B$13</f>
        <v>100</v>
      </c>
      <c r="I450" s="15">
        <f>SUM(AA449:AA449)</f>
        <v>0.11700000000000001</v>
      </c>
      <c r="J450" s="15"/>
      <c r="K450" s="12"/>
      <c r="L450" s="15"/>
      <c r="M450" s="15"/>
      <c r="N450" s="15"/>
      <c r="O450" s="15" t="str">
        <f>IF(I450*M450=0, "", I450*M450*(N450/100))</f>
        <v/>
      </c>
      <c r="P450" s="25"/>
      <c r="Q450" s="25">
        <f>TRUNC(P450*M450*N450/100)</f>
        <v>0</v>
      </c>
      <c r="R450" s="25"/>
      <c r="S450" s="15"/>
      <c r="T450" s="15"/>
      <c r="Z450" s="2" t="s">
        <v>932</v>
      </c>
      <c r="AA450" s="2">
        <f>SUM(AA449:AA449)</f>
        <v>0.11700000000000001</v>
      </c>
    </row>
    <row r="451" spans="2:27" ht="21.95" customHeight="1">
      <c r="B451" s="13" t="s">
        <v>982</v>
      </c>
      <c r="D451" s="346" t="s">
        <v>1100</v>
      </c>
      <c r="E451" s="347"/>
      <c r="F451" s="347"/>
      <c r="G451" s="347"/>
      <c r="H451" s="347"/>
      <c r="I451" s="347"/>
      <c r="J451" s="347"/>
      <c r="K451" s="347"/>
      <c r="L451" s="347"/>
      <c r="M451" s="347"/>
      <c r="N451" s="347"/>
      <c r="O451" s="347"/>
      <c r="P451" s="347"/>
      <c r="Q451" s="347"/>
      <c r="R451" s="347"/>
      <c r="S451" s="347"/>
      <c r="T451" s="348"/>
    </row>
    <row r="452" spans="2:27" ht="21.95" customHeight="1">
      <c r="B452" s="13" t="s">
        <v>927</v>
      </c>
      <c r="C452" s="13" t="s">
        <v>530</v>
      </c>
      <c r="D452" s="12" t="s">
        <v>542</v>
      </c>
      <c r="E452" s="12" t="s">
        <v>543</v>
      </c>
      <c r="F452" s="15" t="s">
        <v>258</v>
      </c>
      <c r="G452" s="15">
        <v>1</v>
      </c>
      <c r="H452" s="15">
        <f>IF(I452&lt;&gt;0, G452-I452, "")</f>
        <v>0</v>
      </c>
      <c r="I452" s="15">
        <v>1</v>
      </c>
      <c r="J452" s="15"/>
      <c r="K452" s="12" t="s">
        <v>905</v>
      </c>
      <c r="L452" s="15" t="s">
        <v>672</v>
      </c>
      <c r="M452" s="15">
        <v>0.11700000000000001</v>
      </c>
      <c r="N452" s="15">
        <v>100</v>
      </c>
      <c r="O452" s="15">
        <f>IF(I452*M452=0, "", I452*M452*(N452/100))</f>
        <v>0.11700000000000001</v>
      </c>
      <c r="P452" s="25"/>
      <c r="Q452" s="25">
        <f>TRUNC(P452*M452*N452/100)</f>
        <v>0</v>
      </c>
      <c r="R452" s="25"/>
      <c r="S452" s="15" t="s">
        <v>973</v>
      </c>
      <c r="T452" s="15" t="s">
        <v>974</v>
      </c>
      <c r="AA452" s="2">
        <f>O452</f>
        <v>0.11700000000000001</v>
      </c>
    </row>
    <row r="453" spans="2:27" ht="21.95" customHeight="1">
      <c r="B453" s="13" t="s">
        <v>927</v>
      </c>
      <c r="C453" s="13" t="s">
        <v>670</v>
      </c>
      <c r="D453" s="12" t="s">
        <v>671</v>
      </c>
      <c r="E453" s="12" t="s">
        <v>672</v>
      </c>
      <c r="F453" s="15" t="s">
        <v>610</v>
      </c>
      <c r="G453" s="15">
        <f>IF(H453*I453/100+0.000005 &lt;1, TRUNC(H453*I453/100+0.000005, 옵션!$E$13), TRUNC(H453*I453/100+0.000005, 옵션!$E$13))</f>
        <v>0.11700000000000001</v>
      </c>
      <c r="H453" s="15">
        <f>옵션!$B$13</f>
        <v>100</v>
      </c>
      <c r="I453" s="15">
        <f>SUM(AA452:AA452)</f>
        <v>0.11700000000000001</v>
      </c>
      <c r="J453" s="15"/>
      <c r="K453" s="12"/>
      <c r="L453" s="15"/>
      <c r="M453" s="15"/>
      <c r="N453" s="15"/>
      <c r="O453" s="15" t="str">
        <f>IF(I453*M453=0, "", I453*M453*(N453/100))</f>
        <v/>
      </c>
      <c r="P453" s="25"/>
      <c r="Q453" s="25">
        <f>TRUNC(P453*M453*N453/100)</f>
        <v>0</v>
      </c>
      <c r="R453" s="25"/>
      <c r="S453" s="15"/>
      <c r="T453" s="15"/>
      <c r="Z453" s="2" t="s">
        <v>932</v>
      </c>
      <c r="AA453" s="2">
        <f>SUM(AA452:AA452)</f>
        <v>0.11700000000000001</v>
      </c>
    </row>
    <row r="454" spans="2:27" ht="21.95" customHeight="1">
      <c r="B454" s="13" t="s">
        <v>982</v>
      </c>
      <c r="D454" s="346" t="s">
        <v>1101</v>
      </c>
      <c r="E454" s="347"/>
      <c r="F454" s="347"/>
      <c r="G454" s="347"/>
      <c r="H454" s="347"/>
      <c r="I454" s="347"/>
      <c r="J454" s="347"/>
      <c r="K454" s="347"/>
      <c r="L454" s="347"/>
      <c r="M454" s="347"/>
      <c r="N454" s="347"/>
      <c r="O454" s="347"/>
      <c r="P454" s="347"/>
      <c r="Q454" s="347"/>
      <c r="R454" s="347"/>
      <c r="S454" s="347"/>
      <c r="T454" s="348"/>
    </row>
    <row r="455" spans="2:27" ht="21.95" customHeight="1">
      <c r="B455" s="13" t="s">
        <v>927</v>
      </c>
      <c r="C455" s="13" t="s">
        <v>530</v>
      </c>
      <c r="D455" s="12" t="s">
        <v>544</v>
      </c>
      <c r="E455" s="12" t="s">
        <v>545</v>
      </c>
      <c r="F455" s="15" t="s">
        <v>258</v>
      </c>
      <c r="G455" s="15">
        <v>1</v>
      </c>
      <c r="H455" s="15">
        <f>IF(I455&lt;&gt;0, G455-I455, "")</f>
        <v>0</v>
      </c>
      <c r="I455" s="15">
        <v>1</v>
      </c>
      <c r="J455" s="15"/>
      <c r="K455" s="12" t="s">
        <v>905</v>
      </c>
      <c r="L455" s="15" t="s">
        <v>672</v>
      </c>
      <c r="M455" s="15">
        <v>0.11700000000000001</v>
      </c>
      <c r="N455" s="15">
        <v>100</v>
      </c>
      <c r="O455" s="15">
        <f>IF(I455*M455=0, "", I455*M455*(N455/100))</f>
        <v>0.11700000000000001</v>
      </c>
      <c r="P455" s="25"/>
      <c r="Q455" s="25">
        <f>TRUNC(P455*M455*N455/100)</f>
        <v>0</v>
      </c>
      <c r="R455" s="25"/>
      <c r="S455" s="15" t="s">
        <v>973</v>
      </c>
      <c r="T455" s="15" t="s">
        <v>974</v>
      </c>
      <c r="AA455" s="2">
        <f>O455</f>
        <v>0.11700000000000001</v>
      </c>
    </row>
    <row r="456" spans="2:27" ht="21.95" customHeight="1">
      <c r="B456" s="13" t="s">
        <v>927</v>
      </c>
      <c r="C456" s="13" t="s">
        <v>670</v>
      </c>
      <c r="D456" s="12" t="s">
        <v>671</v>
      </c>
      <c r="E456" s="12" t="s">
        <v>672</v>
      </c>
      <c r="F456" s="15" t="s">
        <v>610</v>
      </c>
      <c r="G456" s="15">
        <f>IF(H456*I456/100+0.000005 &lt;1, TRUNC(H456*I456/100+0.000005, 옵션!$E$13), TRUNC(H456*I456/100+0.000005, 옵션!$E$13))</f>
        <v>0.11700000000000001</v>
      </c>
      <c r="H456" s="15">
        <f>옵션!$B$13</f>
        <v>100</v>
      </c>
      <c r="I456" s="15">
        <f>SUM(AA455:AA455)</f>
        <v>0.11700000000000001</v>
      </c>
      <c r="J456" s="15"/>
      <c r="K456" s="12"/>
      <c r="L456" s="15"/>
      <c r="M456" s="15"/>
      <c r="N456" s="15"/>
      <c r="O456" s="15" t="str">
        <f>IF(I456*M456=0, "", I456*M456*(N456/100))</f>
        <v/>
      </c>
      <c r="P456" s="25"/>
      <c r="Q456" s="25">
        <f>TRUNC(P456*M456*N456/100)</f>
        <v>0</v>
      </c>
      <c r="R456" s="25"/>
      <c r="S456" s="15"/>
      <c r="T456" s="15"/>
      <c r="Z456" s="2" t="s">
        <v>932</v>
      </c>
      <c r="AA456" s="2">
        <f>SUM(AA455:AA455)</f>
        <v>0.11700000000000001</v>
      </c>
    </row>
    <row r="457" spans="2:27" ht="21.95" customHeight="1">
      <c r="B457" s="13" t="s">
        <v>982</v>
      </c>
      <c r="D457" s="346" t="s">
        <v>1102</v>
      </c>
      <c r="E457" s="347"/>
      <c r="F457" s="347"/>
      <c r="G457" s="347"/>
      <c r="H457" s="347"/>
      <c r="I457" s="347"/>
      <c r="J457" s="347"/>
      <c r="K457" s="347"/>
      <c r="L457" s="347"/>
      <c r="M457" s="347"/>
      <c r="N457" s="347"/>
      <c r="O457" s="347"/>
      <c r="P457" s="347"/>
      <c r="Q457" s="347"/>
      <c r="R457" s="347"/>
      <c r="S457" s="347"/>
      <c r="T457" s="348"/>
    </row>
    <row r="458" spans="2:27" ht="21.95" customHeight="1">
      <c r="B458" s="13" t="s">
        <v>927</v>
      </c>
      <c r="C458" s="13" t="s">
        <v>530</v>
      </c>
      <c r="D458" s="12" t="s">
        <v>574</v>
      </c>
      <c r="E458" s="12" t="s">
        <v>575</v>
      </c>
      <c r="F458" s="15" t="s">
        <v>258</v>
      </c>
      <c r="G458" s="15">
        <v>1</v>
      </c>
      <c r="H458" s="15">
        <f>IF(I458&lt;&gt;0, G458-I458, "")</f>
        <v>0</v>
      </c>
      <c r="I458" s="15">
        <v>1</v>
      </c>
      <c r="J458" s="15"/>
      <c r="K458" s="12" t="s">
        <v>905</v>
      </c>
      <c r="L458" s="15" t="s">
        <v>672</v>
      </c>
      <c r="M458" s="15">
        <v>0.221</v>
      </c>
      <c r="N458" s="15">
        <v>100</v>
      </c>
      <c r="O458" s="15">
        <f>IF(I458*M458=0, "", I458*M458*(N458/100))</f>
        <v>0.221</v>
      </c>
      <c r="P458" s="25"/>
      <c r="Q458" s="25">
        <f>TRUNC(P458*M458*N458/100)</f>
        <v>0</v>
      </c>
      <c r="R458" s="25"/>
      <c r="S458" s="15" t="s">
        <v>973</v>
      </c>
      <c r="T458" s="15" t="s">
        <v>974</v>
      </c>
      <c r="AA458" s="2">
        <f>O458</f>
        <v>0.221</v>
      </c>
    </row>
    <row r="459" spans="2:27" ht="21.95" customHeight="1">
      <c r="B459" s="13" t="s">
        <v>927</v>
      </c>
      <c r="C459" s="13" t="s">
        <v>670</v>
      </c>
      <c r="D459" s="12" t="s">
        <v>671</v>
      </c>
      <c r="E459" s="12" t="s">
        <v>672</v>
      </c>
      <c r="F459" s="15" t="s">
        <v>610</v>
      </c>
      <c r="G459" s="15">
        <f>IF(H459*I459/100+0.000005 &lt;1, TRUNC(H459*I459/100+0.000005, 옵션!$E$13), TRUNC(H459*I459/100+0.000005, 옵션!$E$13))</f>
        <v>0.221</v>
      </c>
      <c r="H459" s="15">
        <f>옵션!$B$13</f>
        <v>100</v>
      </c>
      <c r="I459" s="15">
        <f>SUM(AA458:AA458)</f>
        <v>0.221</v>
      </c>
      <c r="J459" s="15"/>
      <c r="K459" s="12"/>
      <c r="L459" s="15"/>
      <c r="M459" s="15"/>
      <c r="N459" s="15"/>
      <c r="O459" s="15" t="str">
        <f>IF(I459*M459=0, "", I459*M459*(N459/100))</f>
        <v/>
      </c>
      <c r="P459" s="25"/>
      <c r="Q459" s="25">
        <f>TRUNC(P459*M459*N459/100)</f>
        <v>0</v>
      </c>
      <c r="R459" s="25"/>
      <c r="S459" s="15"/>
      <c r="T459" s="15"/>
      <c r="Z459" s="2" t="s">
        <v>932</v>
      </c>
      <c r="AA459" s="2">
        <f>SUM(AA458:AA458)</f>
        <v>0.221</v>
      </c>
    </row>
    <row r="460" spans="2:27" ht="21.95" customHeight="1">
      <c r="B460" s="13" t="s">
        <v>982</v>
      </c>
      <c r="D460" s="346" t="s">
        <v>1103</v>
      </c>
      <c r="E460" s="347"/>
      <c r="F460" s="347"/>
      <c r="G460" s="347"/>
      <c r="H460" s="347"/>
      <c r="I460" s="347"/>
      <c r="J460" s="347"/>
      <c r="K460" s="347"/>
      <c r="L460" s="347"/>
      <c r="M460" s="347"/>
      <c r="N460" s="347"/>
      <c r="O460" s="347"/>
      <c r="P460" s="347"/>
      <c r="Q460" s="347"/>
      <c r="R460" s="347"/>
      <c r="S460" s="347"/>
      <c r="T460" s="348"/>
    </row>
    <row r="461" spans="2:27" ht="21.95" customHeight="1">
      <c r="B461" s="13" t="s">
        <v>927</v>
      </c>
      <c r="C461" s="13" t="s">
        <v>530</v>
      </c>
      <c r="D461" s="12" t="s">
        <v>546</v>
      </c>
      <c r="E461" s="12" t="s">
        <v>547</v>
      </c>
      <c r="F461" s="15" t="s">
        <v>258</v>
      </c>
      <c r="G461" s="15">
        <v>1</v>
      </c>
      <c r="H461" s="15">
        <f>IF(I461&lt;&gt;0, G461-I461, "")</f>
        <v>0</v>
      </c>
      <c r="I461" s="15">
        <v>1</v>
      </c>
      <c r="J461" s="15"/>
      <c r="K461" s="12" t="s">
        <v>905</v>
      </c>
      <c r="L461" s="15" t="s">
        <v>672</v>
      </c>
      <c r="M461" s="15">
        <v>0.183</v>
      </c>
      <c r="N461" s="15">
        <v>100</v>
      </c>
      <c r="O461" s="15">
        <f>IF(I461*M461=0, "", I461*M461*(N461/100))</f>
        <v>0.183</v>
      </c>
      <c r="P461" s="25"/>
      <c r="Q461" s="25">
        <f>TRUNC(P461*M461*N461/100)</f>
        <v>0</v>
      </c>
      <c r="R461" s="25"/>
      <c r="S461" s="15" t="s">
        <v>975</v>
      </c>
      <c r="T461" s="15" t="s">
        <v>974</v>
      </c>
      <c r="AA461" s="2">
        <f>O461</f>
        <v>0.183</v>
      </c>
    </row>
    <row r="462" spans="2:27" ht="21.95" customHeight="1">
      <c r="B462" s="13" t="s">
        <v>927</v>
      </c>
      <c r="C462" s="13" t="s">
        <v>670</v>
      </c>
      <c r="D462" s="12" t="s">
        <v>671</v>
      </c>
      <c r="E462" s="12" t="s">
        <v>672</v>
      </c>
      <c r="F462" s="15" t="s">
        <v>610</v>
      </c>
      <c r="G462" s="15">
        <f>IF(H462*I462/100+0.000005 &lt;1, TRUNC(H462*I462/100+0.000005, 옵션!$E$13), TRUNC(H462*I462/100+0.000005, 옵션!$E$13))</f>
        <v>0.183</v>
      </c>
      <c r="H462" s="15">
        <f>옵션!$B$13</f>
        <v>100</v>
      </c>
      <c r="I462" s="15">
        <f>SUM(AA461:AA461)</f>
        <v>0.183</v>
      </c>
      <c r="J462" s="15"/>
      <c r="K462" s="12"/>
      <c r="L462" s="15"/>
      <c r="M462" s="15"/>
      <c r="N462" s="15"/>
      <c r="O462" s="15" t="str">
        <f>IF(I462*M462=0, "", I462*M462*(N462/100))</f>
        <v/>
      </c>
      <c r="P462" s="25"/>
      <c r="Q462" s="25">
        <f>TRUNC(P462*M462*N462/100)</f>
        <v>0</v>
      </c>
      <c r="R462" s="25"/>
      <c r="S462" s="15"/>
      <c r="T462" s="15"/>
      <c r="Z462" s="2" t="s">
        <v>932</v>
      </c>
      <c r="AA462" s="2">
        <f>SUM(AA461:AA461)</f>
        <v>0.183</v>
      </c>
    </row>
    <row r="463" spans="2:27" ht="21.95" customHeight="1">
      <c r="B463" s="13" t="s">
        <v>982</v>
      </c>
      <c r="D463" s="346" t="s">
        <v>1104</v>
      </c>
      <c r="E463" s="347"/>
      <c r="F463" s="347"/>
      <c r="G463" s="347"/>
      <c r="H463" s="347"/>
      <c r="I463" s="347"/>
      <c r="J463" s="347"/>
      <c r="K463" s="347"/>
      <c r="L463" s="347"/>
      <c r="M463" s="347"/>
      <c r="N463" s="347"/>
      <c r="O463" s="347"/>
      <c r="P463" s="347"/>
      <c r="Q463" s="347"/>
      <c r="R463" s="347"/>
      <c r="S463" s="347"/>
      <c r="T463" s="348"/>
    </row>
    <row r="464" spans="2:27" ht="21.95" customHeight="1">
      <c r="B464" s="13" t="s">
        <v>927</v>
      </c>
      <c r="C464" s="13" t="s">
        <v>369</v>
      </c>
      <c r="D464" s="12" t="s">
        <v>370</v>
      </c>
      <c r="E464" s="12" t="s">
        <v>371</v>
      </c>
      <c r="F464" s="15" t="s">
        <v>187</v>
      </c>
      <c r="G464" s="15">
        <v>1</v>
      </c>
      <c r="H464" s="15">
        <f>IF(I464&lt;&gt;0, G464-I464, "")</f>
        <v>0</v>
      </c>
      <c r="I464" s="15">
        <v>1</v>
      </c>
      <c r="J464" s="15"/>
      <c r="K464" s="12" t="s">
        <v>905</v>
      </c>
      <c r="L464" s="15" t="s">
        <v>672</v>
      </c>
      <c r="M464" s="15">
        <v>0.26300000000000001</v>
      </c>
      <c r="N464" s="15">
        <v>20</v>
      </c>
      <c r="O464" s="15">
        <f>IF(I464*M464=0, "", I464*M464*(N464/100))</f>
        <v>5.2600000000000008E-2</v>
      </c>
      <c r="P464" s="25"/>
      <c r="Q464" s="25">
        <f>TRUNC(P464*M464*N464/100)</f>
        <v>0</v>
      </c>
      <c r="R464" s="25"/>
      <c r="S464" s="15" t="s">
        <v>973</v>
      </c>
      <c r="T464" s="15"/>
      <c r="AA464" s="2">
        <f>O464</f>
        <v>5.2600000000000008E-2</v>
      </c>
    </row>
    <row r="465" spans="2:33" ht="21.95" customHeight="1">
      <c r="B465" s="13" t="s">
        <v>927</v>
      </c>
      <c r="C465" s="13" t="s">
        <v>261</v>
      </c>
      <c r="D465" s="12" t="s">
        <v>262</v>
      </c>
      <c r="E465" s="12" t="s">
        <v>263</v>
      </c>
      <c r="F465" s="15" t="s">
        <v>187</v>
      </c>
      <c r="G465" s="15">
        <v>2</v>
      </c>
      <c r="H465" s="15">
        <f>IF(I465&lt;&gt;0, G465-I465, "")</f>
        <v>0</v>
      </c>
      <c r="I465" s="15">
        <v>2</v>
      </c>
      <c r="J465" s="15"/>
      <c r="K465" s="12" t="s">
        <v>905</v>
      </c>
      <c r="L465" s="15" t="s">
        <v>672</v>
      </c>
      <c r="M465" s="15">
        <v>3.5999999999999997E-2</v>
      </c>
      <c r="N465" s="15">
        <v>150</v>
      </c>
      <c r="O465" s="15">
        <f>IF(I465*M465=0, "", I465*M465*(N465/100))</f>
        <v>0.10799999999999998</v>
      </c>
      <c r="P465" s="25"/>
      <c r="Q465" s="25">
        <f>TRUNC(P465*M465*N465/100)</f>
        <v>0</v>
      </c>
      <c r="R465" s="25"/>
      <c r="S465" s="15" t="s">
        <v>950</v>
      </c>
      <c r="T465" s="15"/>
      <c r="AA465" s="2">
        <f>O465</f>
        <v>0.10799999999999998</v>
      </c>
    </row>
    <row r="466" spans="2:33" ht="21.95" customHeight="1">
      <c r="B466" s="13" t="s">
        <v>927</v>
      </c>
      <c r="C466" s="13" t="s">
        <v>670</v>
      </c>
      <c r="D466" s="12" t="s">
        <v>671</v>
      </c>
      <c r="E466" s="12" t="s">
        <v>672</v>
      </c>
      <c r="F466" s="15" t="s">
        <v>610</v>
      </c>
      <c r="G466" s="15">
        <f>IF(H466*I466/100+0.000005 &lt;1, TRUNC(H466*I466/100+0.000005, 옵션!$E$13), TRUNC(H466*I466/100+0.000005, 옵션!$E$13))</f>
        <v>0.16059999999999999</v>
      </c>
      <c r="H466" s="15">
        <f>옵션!$B$13</f>
        <v>100</v>
      </c>
      <c r="I466" s="15">
        <f>SUM(AA464:AA465)</f>
        <v>0.16059999999999999</v>
      </c>
      <c r="J466" s="15"/>
      <c r="K466" s="12"/>
      <c r="L466" s="15"/>
      <c r="M466" s="15"/>
      <c r="N466" s="15"/>
      <c r="O466" s="15" t="str">
        <f>IF(I466*M466=0, "", I466*M466*(N466/100))</f>
        <v/>
      </c>
      <c r="P466" s="25"/>
      <c r="Q466" s="25">
        <f>TRUNC(P466*M466*N466/100)</f>
        <v>0</v>
      </c>
      <c r="R466" s="25"/>
      <c r="S466" s="15"/>
      <c r="T466" s="15"/>
      <c r="Z466" s="2" t="s">
        <v>932</v>
      </c>
      <c r="AA466" s="2">
        <f>SUM(AA464:AA465)</f>
        <v>0.16059999999999999</v>
      </c>
    </row>
    <row r="467" spans="2:33" ht="21.95" customHeight="1">
      <c r="B467" s="13" t="s">
        <v>982</v>
      </c>
      <c r="D467" s="346" t="s">
        <v>1105</v>
      </c>
      <c r="E467" s="347"/>
      <c r="F467" s="347"/>
      <c r="G467" s="347"/>
      <c r="H467" s="347"/>
      <c r="I467" s="347"/>
      <c r="J467" s="347"/>
      <c r="K467" s="347"/>
      <c r="L467" s="347"/>
      <c r="M467" s="347"/>
      <c r="N467" s="347"/>
      <c r="O467" s="347"/>
      <c r="P467" s="347"/>
      <c r="Q467" s="347"/>
      <c r="R467" s="347"/>
      <c r="S467" s="347"/>
      <c r="T467" s="348"/>
    </row>
    <row r="468" spans="2:33" ht="21.95" customHeight="1">
      <c r="B468" s="13" t="s">
        <v>927</v>
      </c>
      <c r="C468" s="13" t="s">
        <v>373</v>
      </c>
      <c r="D468" s="12" t="s">
        <v>374</v>
      </c>
      <c r="E468" s="12" t="s">
        <v>375</v>
      </c>
      <c r="F468" s="15" t="s">
        <v>187</v>
      </c>
      <c r="G468" s="15">
        <v>1</v>
      </c>
      <c r="H468" s="15">
        <f>IF(I468&lt;&gt;0, G468-I468, "")</f>
        <v>0</v>
      </c>
      <c r="I468" s="15">
        <v>1</v>
      </c>
      <c r="J468" s="15"/>
      <c r="K468" s="12" t="s">
        <v>905</v>
      </c>
      <c r="L468" s="15" t="s">
        <v>672</v>
      </c>
      <c r="M468" s="15">
        <v>0.08</v>
      </c>
      <c r="N468" s="15">
        <v>100</v>
      </c>
      <c r="O468" s="15">
        <f>IF(I468*M468=0, "", I468*M468*(N468/100))</f>
        <v>0.08</v>
      </c>
      <c r="P468" s="25"/>
      <c r="Q468" s="25">
        <f>TRUNC(P468*M468*N468/100)</f>
        <v>0</v>
      </c>
      <c r="R468" s="25"/>
      <c r="S468" s="15" t="s">
        <v>976</v>
      </c>
      <c r="T468" s="15"/>
      <c r="AA468" s="2">
        <f>O468</f>
        <v>0.08</v>
      </c>
    </row>
    <row r="469" spans="2:33" ht="21.95" customHeight="1">
      <c r="B469" s="13" t="s">
        <v>927</v>
      </c>
      <c r="C469" s="13" t="s">
        <v>373</v>
      </c>
      <c r="D469" s="12"/>
      <c r="E469" s="12"/>
      <c r="F469" s="15"/>
      <c r="G469" s="15">
        <v>1</v>
      </c>
      <c r="H469" s="15">
        <f>IF(I469&lt;&gt;0, G469-I469, "")</f>
        <v>0</v>
      </c>
      <c r="I469" s="15">
        <v>1</v>
      </c>
      <c r="J469" s="15"/>
      <c r="K469" s="12" t="s">
        <v>911</v>
      </c>
      <c r="L469" s="15" t="s">
        <v>684</v>
      </c>
      <c r="M469" s="15">
        <v>0.19</v>
      </c>
      <c r="N469" s="15">
        <v>100</v>
      </c>
      <c r="O469" s="15">
        <f>IF(I469*M469=0, "", I469*M469*(N469/100))</f>
        <v>0.19</v>
      </c>
      <c r="P469" s="25"/>
      <c r="Q469" s="25">
        <f>TRUNC(P469*M469*N469/100)</f>
        <v>0</v>
      </c>
      <c r="R469" s="25"/>
      <c r="S469" s="15" t="s">
        <v>976</v>
      </c>
      <c r="T469" s="15"/>
      <c r="AG469" s="2">
        <f>O469</f>
        <v>0.19</v>
      </c>
    </row>
    <row r="470" spans="2:33" ht="21.95" customHeight="1">
      <c r="B470" s="13" t="s">
        <v>927</v>
      </c>
      <c r="C470" s="13" t="s">
        <v>670</v>
      </c>
      <c r="D470" s="12" t="s">
        <v>671</v>
      </c>
      <c r="E470" s="12" t="s">
        <v>672</v>
      </c>
      <c r="F470" s="15" t="s">
        <v>610</v>
      </c>
      <c r="G470" s="15">
        <f>IF(H470*I470/100+0.000005 &lt;1, TRUNC(H470*I470/100+0.000005, 옵션!$E$13), TRUNC(H470*I470/100+0.000005, 옵션!$E$13))</f>
        <v>0.08</v>
      </c>
      <c r="H470" s="15">
        <f>옵션!$B$13</f>
        <v>100</v>
      </c>
      <c r="I470" s="15">
        <f>SUM(AA468:AA469)</f>
        <v>0.08</v>
      </c>
      <c r="J470" s="15"/>
      <c r="K470" s="12"/>
      <c r="L470" s="15"/>
      <c r="M470" s="15"/>
      <c r="N470" s="15"/>
      <c r="O470" s="15" t="str">
        <f>IF(I470*M470=0, "", I470*M470*(N470/100))</f>
        <v/>
      </c>
      <c r="P470" s="25"/>
      <c r="Q470" s="25">
        <f>TRUNC(P470*M470*N470/100)</f>
        <v>0</v>
      </c>
      <c r="R470" s="25"/>
      <c r="S470" s="15"/>
      <c r="T470" s="15"/>
      <c r="Z470" s="2" t="s">
        <v>932</v>
      </c>
      <c r="AA470" s="2">
        <f>SUM(AA468:AA469)</f>
        <v>0.08</v>
      </c>
      <c r="AG470" s="2">
        <f>SUM(AG468:AG469)</f>
        <v>0.19</v>
      </c>
    </row>
    <row r="471" spans="2:33" ht="21.95" customHeight="1">
      <c r="B471" s="13" t="s">
        <v>927</v>
      </c>
      <c r="C471" s="13" t="s">
        <v>683</v>
      </c>
      <c r="D471" s="12" t="s">
        <v>671</v>
      </c>
      <c r="E471" s="12" t="s">
        <v>684</v>
      </c>
      <c r="F471" s="15" t="s">
        <v>610</v>
      </c>
      <c r="G471" s="15">
        <f>IF(H471*I471/100+0.000005 &lt;1, TRUNC(H471*I471/100+0.000005, 옵션!$E$13), TRUNC(H471*I471/100+0.000005, 옵션!$E$13))</f>
        <v>0.19</v>
      </c>
      <c r="H471" s="15">
        <f>옵션!$B$13</f>
        <v>100</v>
      </c>
      <c r="I471" s="15">
        <f>SUM(AG468:AG469)</f>
        <v>0.19</v>
      </c>
      <c r="J471" s="15"/>
      <c r="K471" s="12"/>
      <c r="L471" s="15"/>
      <c r="M471" s="15"/>
      <c r="N471" s="15"/>
      <c r="O471" s="15" t="str">
        <f>IF(I471*M471=0, "", I471*M471*(N471/100))</f>
        <v/>
      </c>
      <c r="P471" s="25"/>
      <c r="Q471" s="25">
        <f>TRUNC(P471*M471*N471/100)</f>
        <v>0</v>
      </c>
      <c r="R471" s="25"/>
      <c r="S471" s="15"/>
      <c r="T471" s="15"/>
    </row>
    <row r="472" spans="2:33" ht="21.95" customHeight="1">
      <c r="B472" s="13" t="s">
        <v>982</v>
      </c>
      <c r="D472" s="346" t="s">
        <v>1106</v>
      </c>
      <c r="E472" s="347"/>
      <c r="F472" s="347"/>
      <c r="G472" s="347"/>
      <c r="H472" s="347"/>
      <c r="I472" s="347"/>
      <c r="J472" s="347"/>
      <c r="K472" s="347"/>
      <c r="L472" s="347"/>
      <c r="M472" s="347"/>
      <c r="N472" s="347"/>
      <c r="O472" s="347"/>
      <c r="P472" s="347"/>
      <c r="Q472" s="347"/>
      <c r="R472" s="347"/>
      <c r="S472" s="347"/>
      <c r="T472" s="348"/>
    </row>
    <row r="473" spans="2:33" ht="21.95" customHeight="1">
      <c r="B473" s="13" t="s">
        <v>927</v>
      </c>
      <c r="C473" s="13" t="s">
        <v>977</v>
      </c>
      <c r="D473" s="12" t="s">
        <v>929</v>
      </c>
      <c r="E473" s="12" t="s">
        <v>978</v>
      </c>
      <c r="F473" s="15" t="s">
        <v>567</v>
      </c>
      <c r="G473" s="15">
        <v>1</v>
      </c>
      <c r="H473" s="15">
        <f>IF(I473&lt;&gt;0, G473-I473, "")</f>
        <v>0</v>
      </c>
      <c r="I473" s="15">
        <v>1</v>
      </c>
      <c r="J473" s="15"/>
      <c r="K473" s="12" t="s">
        <v>905</v>
      </c>
      <c r="L473" s="15" t="s">
        <v>672</v>
      </c>
      <c r="M473" s="15">
        <v>0.31</v>
      </c>
      <c r="N473" s="15">
        <v>100</v>
      </c>
      <c r="O473" s="15">
        <f>IF(I473*M473=0, "", I473*M473*(N473/100))</f>
        <v>0.31</v>
      </c>
      <c r="P473" s="25"/>
      <c r="Q473" s="25">
        <f>TRUNC(P473*M473*N473/100)</f>
        <v>0</v>
      </c>
      <c r="R473" s="25"/>
      <c r="S473" s="15" t="s">
        <v>979</v>
      </c>
      <c r="T473" s="15"/>
      <c r="AA473" s="2">
        <f>O473</f>
        <v>0.31</v>
      </c>
    </row>
    <row r="474" spans="2:33" ht="21.95" customHeight="1">
      <c r="B474" s="13" t="s">
        <v>927</v>
      </c>
      <c r="C474" s="13" t="s">
        <v>670</v>
      </c>
      <c r="D474" s="12" t="s">
        <v>671</v>
      </c>
      <c r="E474" s="12" t="s">
        <v>672</v>
      </c>
      <c r="F474" s="15" t="s">
        <v>610</v>
      </c>
      <c r="G474" s="15">
        <f>IF(H474*I474/100+0.000005 &lt;1, TRUNC(H474*I474/100+0.000005, 옵션!$E$13), TRUNC(H474*I474/100+0.000005, 옵션!$E$13))</f>
        <v>0.31</v>
      </c>
      <c r="H474" s="15">
        <f>옵션!$B$13</f>
        <v>100</v>
      </c>
      <c r="I474" s="15">
        <f>SUM(AA473:AA473)</f>
        <v>0.31</v>
      </c>
      <c r="J474" s="15"/>
      <c r="K474" s="12"/>
      <c r="L474" s="15"/>
      <c r="M474" s="15"/>
      <c r="N474" s="15"/>
      <c r="O474" s="15" t="str">
        <f>IF(I474*M474=0, "", I474*M474*(N474/100))</f>
        <v/>
      </c>
      <c r="P474" s="25"/>
      <c r="Q474" s="25">
        <f>TRUNC(P474*M474*N474/100)</f>
        <v>0</v>
      </c>
      <c r="R474" s="25"/>
      <c r="S474" s="15"/>
      <c r="T474" s="15"/>
      <c r="Z474" s="2" t="s">
        <v>932</v>
      </c>
      <c r="AA474" s="2">
        <f>SUM(AA473:AA473)</f>
        <v>0.31</v>
      </c>
    </row>
    <row r="475" spans="2:33" ht="21.95" customHeight="1">
      <c r="B475" s="13" t="s">
        <v>982</v>
      </c>
      <c r="D475" s="346" t="s">
        <v>1107</v>
      </c>
      <c r="E475" s="347"/>
      <c r="F475" s="347"/>
      <c r="G475" s="347"/>
      <c r="H475" s="347"/>
      <c r="I475" s="347"/>
      <c r="J475" s="347"/>
      <c r="K475" s="347"/>
      <c r="L475" s="347"/>
      <c r="M475" s="347"/>
      <c r="N475" s="347"/>
      <c r="O475" s="347"/>
      <c r="P475" s="347"/>
      <c r="Q475" s="347"/>
      <c r="R475" s="347"/>
      <c r="S475" s="347"/>
      <c r="T475" s="348"/>
    </row>
    <row r="476" spans="2:33" ht="21.95" customHeight="1">
      <c r="B476" s="13" t="s">
        <v>927</v>
      </c>
      <c r="C476" s="13" t="s">
        <v>453</v>
      </c>
      <c r="D476" s="12" t="s">
        <v>454</v>
      </c>
      <c r="E476" s="12"/>
      <c r="F476" s="15" t="s">
        <v>455</v>
      </c>
      <c r="G476" s="15">
        <v>1</v>
      </c>
      <c r="H476" s="15">
        <f>IF(I476&lt;&gt;0, G476-I476, "")</f>
        <v>0</v>
      </c>
      <c r="I476" s="15">
        <v>1</v>
      </c>
      <c r="J476" s="15"/>
      <c r="K476" s="12" t="s">
        <v>905</v>
      </c>
      <c r="L476" s="15" t="s">
        <v>672</v>
      </c>
      <c r="M476" s="15">
        <v>0.19</v>
      </c>
      <c r="N476" s="15">
        <v>100</v>
      </c>
      <c r="O476" s="15">
        <f>IF(I476*M476=0, "", I476*M476*(N476/100))</f>
        <v>0.19</v>
      </c>
      <c r="P476" s="25"/>
      <c r="Q476" s="25">
        <f>TRUNC(P476*M476*N476/100)</f>
        <v>0</v>
      </c>
      <c r="R476" s="25"/>
      <c r="S476" s="15" t="s">
        <v>980</v>
      </c>
      <c r="T476" s="15"/>
      <c r="AA476" s="2">
        <f>O476</f>
        <v>0.19</v>
      </c>
    </row>
    <row r="477" spans="2:33" ht="21.95" customHeight="1">
      <c r="B477" s="13" t="s">
        <v>927</v>
      </c>
      <c r="C477" s="13" t="s">
        <v>670</v>
      </c>
      <c r="D477" s="12" t="s">
        <v>671</v>
      </c>
      <c r="E477" s="12" t="s">
        <v>672</v>
      </c>
      <c r="F477" s="15" t="s">
        <v>610</v>
      </c>
      <c r="G477" s="15">
        <f>IF(H477*I477/100+0.000005 &lt;1, TRUNC(H477*I477/100+0.000005, 옵션!$E$13), TRUNC(H477*I477/100+0.000005, 옵션!$E$13))</f>
        <v>0.19</v>
      </c>
      <c r="H477" s="15">
        <f>옵션!$B$13</f>
        <v>100</v>
      </c>
      <c r="I477" s="15">
        <f>SUM(AA476:AA476)</f>
        <v>0.19</v>
      </c>
      <c r="J477" s="15"/>
      <c r="K477" s="12"/>
      <c r="L477" s="15"/>
      <c r="M477" s="15"/>
      <c r="N477" s="15"/>
      <c r="O477" s="15" t="str">
        <f>IF(I477*M477=0, "", I477*M477*(N477/100))</f>
        <v/>
      </c>
      <c r="P477" s="25"/>
      <c r="Q477" s="25">
        <f>TRUNC(P477*M477*N477/100)</f>
        <v>0</v>
      </c>
      <c r="R477" s="25"/>
      <c r="S477" s="15"/>
      <c r="T477" s="15"/>
      <c r="Z477" s="2" t="s">
        <v>932</v>
      </c>
      <c r="AA477" s="2">
        <f>SUM(AA476:AA476)</f>
        <v>0.19</v>
      </c>
    </row>
    <row r="478" spans="2:33" ht="21.95" customHeight="1">
      <c r="B478" s="13" t="s">
        <v>982</v>
      </c>
      <c r="D478" s="346" t="s">
        <v>1108</v>
      </c>
      <c r="E478" s="347"/>
      <c r="F478" s="347"/>
      <c r="G478" s="347"/>
      <c r="H478" s="347"/>
      <c r="I478" s="347"/>
      <c r="J478" s="347"/>
      <c r="K478" s="347"/>
      <c r="L478" s="347"/>
      <c r="M478" s="347"/>
      <c r="N478" s="347"/>
      <c r="O478" s="347"/>
      <c r="P478" s="347"/>
      <c r="Q478" s="347"/>
      <c r="R478" s="347"/>
      <c r="S478" s="347"/>
      <c r="T478" s="348"/>
    </row>
    <row r="479" spans="2:33" ht="21.95" customHeight="1">
      <c r="B479" s="13" t="s">
        <v>927</v>
      </c>
      <c r="C479" s="13" t="s">
        <v>530</v>
      </c>
      <c r="D479" s="12" t="s">
        <v>553</v>
      </c>
      <c r="E479" s="12" t="s">
        <v>554</v>
      </c>
      <c r="F479" s="15" t="s">
        <v>455</v>
      </c>
      <c r="G479" s="15">
        <v>1</v>
      </c>
      <c r="H479" s="15">
        <f>IF(I479&lt;&gt;0, G479-I479, "")</f>
        <v>0</v>
      </c>
      <c r="I479" s="15">
        <v>1</v>
      </c>
      <c r="J479" s="15"/>
      <c r="K479" s="12" t="s">
        <v>905</v>
      </c>
      <c r="L479" s="15" t="s">
        <v>672</v>
      </c>
      <c r="M479" s="15">
        <v>1.23</v>
      </c>
      <c r="N479" s="15">
        <v>100</v>
      </c>
      <c r="O479" s="15">
        <f>IF(I479*M479=0, "", I479*M479*(N479/100))</f>
        <v>1.23</v>
      </c>
      <c r="P479" s="25"/>
      <c r="Q479" s="25">
        <f>TRUNC(P479*M479*N479/100)</f>
        <v>0</v>
      </c>
      <c r="R479" s="25"/>
      <c r="S479" s="15" t="s">
        <v>953</v>
      </c>
      <c r="T479" s="15" t="s">
        <v>974</v>
      </c>
      <c r="AA479" s="2">
        <f>O479</f>
        <v>1.23</v>
      </c>
    </row>
    <row r="480" spans="2:33" ht="21.95" customHeight="1">
      <c r="B480" s="13" t="s">
        <v>927</v>
      </c>
      <c r="C480" s="13" t="s">
        <v>670</v>
      </c>
      <c r="D480" s="12" t="s">
        <v>671</v>
      </c>
      <c r="E480" s="12" t="s">
        <v>672</v>
      </c>
      <c r="F480" s="15" t="s">
        <v>610</v>
      </c>
      <c r="G480" s="15">
        <f>IF(H480*I480/100+0.000005 &lt;1, TRUNC(H480*I480/100+0.000005, 옵션!$E$13), TRUNC(H480*I480/100+0.000005, 옵션!$E$13))</f>
        <v>1.23</v>
      </c>
      <c r="H480" s="15">
        <f>옵션!$B$13</f>
        <v>100</v>
      </c>
      <c r="I480" s="15">
        <f>SUM(AA479:AA479)</f>
        <v>1.23</v>
      </c>
      <c r="J480" s="15"/>
      <c r="K480" s="12"/>
      <c r="L480" s="15"/>
      <c r="M480" s="15"/>
      <c r="N480" s="15"/>
      <c r="O480" s="15" t="str">
        <f>IF(I480*M480=0, "", I480*M480*(N480/100))</f>
        <v/>
      </c>
      <c r="P480" s="25"/>
      <c r="Q480" s="25">
        <f>TRUNC(P480*M480*N480/100)</f>
        <v>0</v>
      </c>
      <c r="R480" s="25"/>
      <c r="S480" s="15"/>
      <c r="T480" s="15"/>
      <c r="Z480" s="2" t="s">
        <v>932</v>
      </c>
      <c r="AA480" s="2">
        <f>SUM(AA479:AA479)</f>
        <v>1.23</v>
      </c>
    </row>
    <row r="481" spans="2:27" ht="21.95" customHeight="1">
      <c r="B481" s="13" t="s">
        <v>982</v>
      </c>
      <c r="D481" s="346" t="s">
        <v>1109</v>
      </c>
      <c r="E481" s="347"/>
      <c r="F481" s="347"/>
      <c r="G481" s="347"/>
      <c r="H481" s="347"/>
      <c r="I481" s="347"/>
      <c r="J481" s="347"/>
      <c r="K481" s="347"/>
      <c r="L481" s="347"/>
      <c r="M481" s="347"/>
      <c r="N481" s="347"/>
      <c r="O481" s="347"/>
      <c r="P481" s="347"/>
      <c r="Q481" s="347"/>
      <c r="R481" s="347"/>
      <c r="S481" s="347"/>
      <c r="T481" s="348"/>
    </row>
    <row r="482" spans="2:27" ht="21.95" customHeight="1">
      <c r="B482" s="13" t="s">
        <v>927</v>
      </c>
      <c r="C482" s="13" t="s">
        <v>530</v>
      </c>
      <c r="D482" s="12" t="s">
        <v>553</v>
      </c>
      <c r="E482" s="12" t="s">
        <v>556</v>
      </c>
      <c r="F482" s="15" t="s">
        <v>455</v>
      </c>
      <c r="G482" s="15">
        <v>1</v>
      </c>
      <c r="H482" s="15">
        <f>IF(I482&lt;&gt;0, G482-I482, "")</f>
        <v>0</v>
      </c>
      <c r="I482" s="15">
        <v>1</v>
      </c>
      <c r="J482" s="15"/>
      <c r="K482" s="12" t="s">
        <v>905</v>
      </c>
      <c r="L482" s="15" t="s">
        <v>672</v>
      </c>
      <c r="M482" s="15">
        <v>1.23</v>
      </c>
      <c r="N482" s="15">
        <v>100</v>
      </c>
      <c r="O482" s="15">
        <f>IF(I482*M482=0, "", I482*M482*(N482/100))</f>
        <v>1.23</v>
      </c>
      <c r="P482" s="25"/>
      <c r="Q482" s="25">
        <f>TRUNC(P482*M482*N482/100)</f>
        <v>0</v>
      </c>
      <c r="R482" s="25"/>
      <c r="S482" s="15" t="s">
        <v>953</v>
      </c>
      <c r="T482" s="15" t="s">
        <v>974</v>
      </c>
      <c r="AA482" s="2">
        <f>O482</f>
        <v>1.23</v>
      </c>
    </row>
    <row r="483" spans="2:27" ht="21.95" customHeight="1">
      <c r="B483" s="13" t="s">
        <v>927</v>
      </c>
      <c r="C483" s="13" t="s">
        <v>670</v>
      </c>
      <c r="D483" s="12" t="s">
        <v>671</v>
      </c>
      <c r="E483" s="12" t="s">
        <v>672</v>
      </c>
      <c r="F483" s="15" t="s">
        <v>610</v>
      </c>
      <c r="G483" s="15">
        <f>IF(H483*I483/100+0.000005 &lt;1, TRUNC(H483*I483/100+0.000005, 옵션!$E$13), TRUNC(H483*I483/100+0.000005, 옵션!$E$13))</f>
        <v>1.23</v>
      </c>
      <c r="H483" s="15">
        <f>옵션!$B$13</f>
        <v>100</v>
      </c>
      <c r="I483" s="15">
        <f>SUM(AA482:AA482)</f>
        <v>1.23</v>
      </c>
      <c r="J483" s="15"/>
      <c r="K483" s="12"/>
      <c r="L483" s="15"/>
      <c r="M483" s="15"/>
      <c r="N483" s="15"/>
      <c r="O483" s="15" t="str">
        <f>IF(I483*M483=0, "", I483*M483*(N483/100))</f>
        <v/>
      </c>
      <c r="P483" s="25"/>
      <c r="Q483" s="25">
        <f>TRUNC(P483*M483*N483/100)</f>
        <v>0</v>
      </c>
      <c r="R483" s="25"/>
      <c r="S483" s="15"/>
      <c r="T483" s="15"/>
      <c r="Z483" s="2" t="s">
        <v>932</v>
      </c>
      <c r="AA483" s="2">
        <f>SUM(AA482:AA482)</f>
        <v>1.23</v>
      </c>
    </row>
    <row r="484" spans="2:27" ht="21.95" customHeight="1">
      <c r="B484" s="13" t="s">
        <v>982</v>
      </c>
      <c r="D484" s="346" t="s">
        <v>1110</v>
      </c>
      <c r="E484" s="347"/>
      <c r="F484" s="347"/>
      <c r="G484" s="347"/>
      <c r="H484" s="347"/>
      <c r="I484" s="347"/>
      <c r="J484" s="347"/>
      <c r="K484" s="347"/>
      <c r="L484" s="347"/>
      <c r="M484" s="347"/>
      <c r="N484" s="347"/>
      <c r="O484" s="347"/>
      <c r="P484" s="347"/>
      <c r="Q484" s="347"/>
      <c r="R484" s="347"/>
      <c r="S484" s="347"/>
      <c r="T484" s="348"/>
    </row>
    <row r="485" spans="2:27" ht="21.95" customHeight="1">
      <c r="B485" s="13" t="s">
        <v>927</v>
      </c>
      <c r="C485" s="13" t="s">
        <v>530</v>
      </c>
      <c r="D485" s="12" t="s">
        <v>553</v>
      </c>
      <c r="E485" s="12" t="s">
        <v>557</v>
      </c>
      <c r="F485" s="15" t="s">
        <v>455</v>
      </c>
      <c r="G485" s="15">
        <v>1</v>
      </c>
      <c r="H485" s="15">
        <f>IF(I485&lt;&gt;0, G485-I485, "")</f>
        <v>0</v>
      </c>
      <c r="I485" s="15">
        <v>1</v>
      </c>
      <c r="J485" s="15"/>
      <c r="K485" s="12" t="s">
        <v>905</v>
      </c>
      <c r="L485" s="15" t="s">
        <v>672</v>
      </c>
      <c r="M485" s="15">
        <v>1.23</v>
      </c>
      <c r="N485" s="15">
        <v>100</v>
      </c>
      <c r="O485" s="15">
        <f>IF(I485*M485=0, "", I485*M485*(N485/100))</f>
        <v>1.23</v>
      </c>
      <c r="P485" s="25"/>
      <c r="Q485" s="25">
        <f>TRUNC(P485*M485*N485/100)</f>
        <v>0</v>
      </c>
      <c r="R485" s="25"/>
      <c r="S485" s="15" t="s">
        <v>953</v>
      </c>
      <c r="T485" s="15" t="s">
        <v>974</v>
      </c>
      <c r="AA485" s="2">
        <f>O485</f>
        <v>1.23</v>
      </c>
    </row>
    <row r="486" spans="2:27" ht="21.95" customHeight="1">
      <c r="B486" s="13" t="s">
        <v>927</v>
      </c>
      <c r="C486" s="13" t="s">
        <v>670</v>
      </c>
      <c r="D486" s="12" t="s">
        <v>671</v>
      </c>
      <c r="E486" s="12" t="s">
        <v>672</v>
      </c>
      <c r="F486" s="15" t="s">
        <v>610</v>
      </c>
      <c r="G486" s="15">
        <f>IF(H486*I486/100+0.000005 &lt;1, TRUNC(H486*I486/100+0.000005, 옵션!$E$13), TRUNC(H486*I486/100+0.000005, 옵션!$E$13))</f>
        <v>1.23</v>
      </c>
      <c r="H486" s="15">
        <f>옵션!$B$13</f>
        <v>100</v>
      </c>
      <c r="I486" s="15">
        <f>SUM(AA485:AA485)</f>
        <v>1.23</v>
      </c>
      <c r="J486" s="15"/>
      <c r="K486" s="12"/>
      <c r="L486" s="15"/>
      <c r="M486" s="15"/>
      <c r="N486" s="15"/>
      <c r="O486" s="15" t="str">
        <f>IF(I486*M486=0, "", I486*M486*(N486/100))</f>
        <v/>
      </c>
      <c r="P486" s="25"/>
      <c r="Q486" s="25">
        <f>TRUNC(P486*M486*N486/100)</f>
        <v>0</v>
      </c>
      <c r="R486" s="25"/>
      <c r="S486" s="15"/>
      <c r="T486" s="15"/>
      <c r="Z486" s="2" t="s">
        <v>932</v>
      </c>
      <c r="AA486" s="2">
        <f>SUM(AA485:AA485)</f>
        <v>1.23</v>
      </c>
    </row>
    <row r="487" spans="2:27" ht="21.95" customHeight="1">
      <c r="B487" s="13" t="s">
        <v>982</v>
      </c>
      <c r="D487" s="346" t="s">
        <v>1111</v>
      </c>
      <c r="E487" s="347"/>
      <c r="F487" s="347"/>
      <c r="G487" s="347"/>
      <c r="H487" s="347"/>
      <c r="I487" s="347"/>
      <c r="J487" s="347"/>
      <c r="K487" s="347"/>
      <c r="L487" s="347"/>
      <c r="M487" s="347"/>
      <c r="N487" s="347"/>
      <c r="O487" s="347"/>
      <c r="P487" s="347"/>
      <c r="Q487" s="347"/>
      <c r="R487" s="347"/>
      <c r="S487" s="347"/>
      <c r="T487" s="348"/>
    </row>
    <row r="488" spans="2:27" ht="21.95" customHeight="1">
      <c r="B488" s="13" t="s">
        <v>927</v>
      </c>
      <c r="C488" s="13" t="s">
        <v>530</v>
      </c>
      <c r="D488" s="12" t="s">
        <v>553</v>
      </c>
      <c r="E488" s="12" t="s">
        <v>558</v>
      </c>
      <c r="F488" s="15" t="s">
        <v>455</v>
      </c>
      <c r="G488" s="15">
        <v>1</v>
      </c>
      <c r="H488" s="15">
        <f>IF(I488&lt;&gt;0, G488-I488, "")</f>
        <v>0</v>
      </c>
      <c r="I488" s="15">
        <v>1</v>
      </c>
      <c r="J488" s="15"/>
      <c r="K488" s="12" t="s">
        <v>905</v>
      </c>
      <c r="L488" s="15" t="s">
        <v>672</v>
      </c>
      <c r="M488" s="15">
        <v>1.23</v>
      </c>
      <c r="N488" s="15">
        <v>100</v>
      </c>
      <c r="O488" s="15">
        <f>IF(I488*M488=0, "", I488*M488*(N488/100))</f>
        <v>1.23</v>
      </c>
      <c r="P488" s="25"/>
      <c r="Q488" s="25">
        <f>TRUNC(P488*M488*N488/100)</f>
        <v>0</v>
      </c>
      <c r="R488" s="25"/>
      <c r="S488" s="15" t="s">
        <v>953</v>
      </c>
      <c r="T488" s="15" t="s">
        <v>974</v>
      </c>
      <c r="AA488" s="2">
        <f>O488</f>
        <v>1.23</v>
      </c>
    </row>
    <row r="489" spans="2:27" ht="21.95" customHeight="1">
      <c r="B489" s="13" t="s">
        <v>927</v>
      </c>
      <c r="C489" s="13" t="s">
        <v>670</v>
      </c>
      <c r="D489" s="12" t="s">
        <v>671</v>
      </c>
      <c r="E489" s="12" t="s">
        <v>672</v>
      </c>
      <c r="F489" s="15" t="s">
        <v>610</v>
      </c>
      <c r="G489" s="15">
        <f>IF(H489*I489/100+0.000005 &lt;1, TRUNC(H489*I489/100+0.000005, 옵션!$E$13), TRUNC(H489*I489/100+0.000005, 옵션!$E$13))</f>
        <v>1.23</v>
      </c>
      <c r="H489" s="15">
        <f>옵션!$B$13</f>
        <v>100</v>
      </c>
      <c r="I489" s="15">
        <f>SUM(AA488:AA488)</f>
        <v>1.23</v>
      </c>
      <c r="J489" s="15"/>
      <c r="K489" s="12"/>
      <c r="L489" s="15"/>
      <c r="M489" s="15"/>
      <c r="N489" s="15"/>
      <c r="O489" s="15" t="str">
        <f>IF(I489*M489=0, "", I489*M489*(N489/100))</f>
        <v/>
      </c>
      <c r="P489" s="25"/>
      <c r="Q489" s="25">
        <f>TRUNC(P489*M489*N489/100)</f>
        <v>0</v>
      </c>
      <c r="R489" s="25"/>
      <c r="S489" s="15"/>
      <c r="T489" s="15"/>
      <c r="Z489" s="2" t="s">
        <v>932</v>
      </c>
      <c r="AA489" s="2">
        <f>SUM(AA488:AA488)</f>
        <v>1.23</v>
      </c>
    </row>
    <row r="490" spans="2:27" ht="21.95" customHeight="1">
      <c r="B490" s="13" t="s">
        <v>982</v>
      </c>
      <c r="D490" s="346" t="s">
        <v>1112</v>
      </c>
      <c r="E490" s="347"/>
      <c r="F490" s="347"/>
      <c r="G490" s="347"/>
      <c r="H490" s="347"/>
      <c r="I490" s="347"/>
      <c r="J490" s="347"/>
      <c r="K490" s="347"/>
      <c r="L490" s="347"/>
      <c r="M490" s="347"/>
      <c r="N490" s="347"/>
      <c r="O490" s="347"/>
      <c r="P490" s="347"/>
      <c r="Q490" s="347"/>
      <c r="R490" s="347"/>
      <c r="S490" s="347"/>
      <c r="T490" s="348"/>
    </row>
    <row r="491" spans="2:27" ht="21.95" customHeight="1">
      <c r="B491" s="13" t="s">
        <v>927</v>
      </c>
      <c r="C491" s="13" t="s">
        <v>530</v>
      </c>
      <c r="D491" s="12" t="s">
        <v>553</v>
      </c>
      <c r="E491" s="12" t="s">
        <v>559</v>
      </c>
      <c r="F491" s="15" t="s">
        <v>455</v>
      </c>
      <c r="G491" s="15">
        <v>1</v>
      </c>
      <c r="H491" s="15">
        <f>IF(I491&lt;&gt;0, G491-I491, "")</f>
        <v>0</v>
      </c>
      <c r="I491" s="15">
        <v>1</v>
      </c>
      <c r="J491" s="15"/>
      <c r="K491" s="12" t="s">
        <v>905</v>
      </c>
      <c r="L491" s="15" t="s">
        <v>672</v>
      </c>
      <c r="M491" s="15">
        <v>1.23</v>
      </c>
      <c r="N491" s="15">
        <v>100</v>
      </c>
      <c r="O491" s="15">
        <f>IF(I491*M491=0, "", I491*M491*(N491/100))</f>
        <v>1.23</v>
      </c>
      <c r="P491" s="25"/>
      <c r="Q491" s="25">
        <f>TRUNC(P491*M491*N491/100)</f>
        <v>0</v>
      </c>
      <c r="R491" s="25"/>
      <c r="S491" s="15" t="s">
        <v>953</v>
      </c>
      <c r="T491" s="15" t="s">
        <v>974</v>
      </c>
      <c r="AA491" s="2">
        <f>O491</f>
        <v>1.23</v>
      </c>
    </row>
    <row r="492" spans="2:27" ht="21.95" customHeight="1">
      <c r="B492" s="13" t="s">
        <v>927</v>
      </c>
      <c r="C492" s="13" t="s">
        <v>670</v>
      </c>
      <c r="D492" s="12" t="s">
        <v>671</v>
      </c>
      <c r="E492" s="12" t="s">
        <v>672</v>
      </c>
      <c r="F492" s="15" t="s">
        <v>610</v>
      </c>
      <c r="G492" s="15">
        <f>IF(H492*I492/100+0.000005 &lt;1, TRUNC(H492*I492/100+0.000005, 옵션!$E$13), TRUNC(H492*I492/100+0.000005, 옵션!$E$13))</f>
        <v>1.23</v>
      </c>
      <c r="H492" s="15">
        <f>옵션!$B$13</f>
        <v>100</v>
      </c>
      <c r="I492" s="15">
        <f>SUM(AA491:AA491)</f>
        <v>1.23</v>
      </c>
      <c r="J492" s="15"/>
      <c r="K492" s="12"/>
      <c r="L492" s="15"/>
      <c r="M492" s="15"/>
      <c r="N492" s="15"/>
      <c r="O492" s="15" t="str">
        <f>IF(I492*M492=0, "", I492*M492*(N492/100))</f>
        <v/>
      </c>
      <c r="P492" s="25"/>
      <c r="Q492" s="25">
        <f>TRUNC(P492*M492*N492/100)</f>
        <v>0</v>
      </c>
      <c r="R492" s="25"/>
      <c r="S492" s="15"/>
      <c r="T492" s="15"/>
      <c r="Z492" s="2" t="s">
        <v>932</v>
      </c>
      <c r="AA492" s="2">
        <f>SUM(AA491:AA491)</f>
        <v>1.23</v>
      </c>
    </row>
    <row r="493" spans="2:27" ht="21.95" customHeight="1">
      <c r="B493" s="13" t="s">
        <v>982</v>
      </c>
      <c r="D493" s="346" t="s">
        <v>1113</v>
      </c>
      <c r="E493" s="347"/>
      <c r="F493" s="347"/>
      <c r="G493" s="347"/>
      <c r="H493" s="347"/>
      <c r="I493" s="347"/>
      <c r="J493" s="347"/>
      <c r="K493" s="347"/>
      <c r="L493" s="347"/>
      <c r="M493" s="347"/>
      <c r="N493" s="347"/>
      <c r="O493" s="347"/>
      <c r="P493" s="347"/>
      <c r="Q493" s="347"/>
      <c r="R493" s="347"/>
      <c r="S493" s="347"/>
      <c r="T493" s="348"/>
    </row>
    <row r="494" spans="2:27" ht="21.95" customHeight="1">
      <c r="B494" s="13" t="s">
        <v>927</v>
      </c>
      <c r="C494" s="13" t="s">
        <v>530</v>
      </c>
      <c r="D494" s="12" t="s">
        <v>553</v>
      </c>
      <c r="E494" s="12" t="s">
        <v>560</v>
      </c>
      <c r="F494" s="15" t="s">
        <v>455</v>
      </c>
      <c r="G494" s="15">
        <v>1</v>
      </c>
      <c r="H494" s="15">
        <f>IF(I494&lt;&gt;0, G494-I494, "")</f>
        <v>0</v>
      </c>
      <c r="I494" s="15">
        <v>1</v>
      </c>
      <c r="J494" s="15"/>
      <c r="K494" s="12" t="s">
        <v>905</v>
      </c>
      <c r="L494" s="15" t="s">
        <v>672</v>
      </c>
      <c r="M494" s="15">
        <v>1.23</v>
      </c>
      <c r="N494" s="15">
        <v>100</v>
      </c>
      <c r="O494" s="15">
        <f>IF(I494*M494=0, "", I494*M494*(N494/100))</f>
        <v>1.23</v>
      </c>
      <c r="P494" s="25"/>
      <c r="Q494" s="25">
        <f>TRUNC(P494*M494*N494/100)</f>
        <v>0</v>
      </c>
      <c r="R494" s="25"/>
      <c r="S494" s="15" t="s">
        <v>953</v>
      </c>
      <c r="T494" s="15" t="s">
        <v>974</v>
      </c>
      <c r="AA494" s="2">
        <f>O494</f>
        <v>1.23</v>
      </c>
    </row>
    <row r="495" spans="2:27" ht="21.95" customHeight="1">
      <c r="B495" s="13" t="s">
        <v>927</v>
      </c>
      <c r="C495" s="13" t="s">
        <v>670</v>
      </c>
      <c r="D495" s="12" t="s">
        <v>671</v>
      </c>
      <c r="E495" s="12" t="s">
        <v>672</v>
      </c>
      <c r="F495" s="15" t="s">
        <v>610</v>
      </c>
      <c r="G495" s="15">
        <f>IF(H495*I495/100+0.000005 &lt;1, TRUNC(H495*I495/100+0.000005, 옵션!$E$13), TRUNC(H495*I495/100+0.000005, 옵션!$E$13))</f>
        <v>1.23</v>
      </c>
      <c r="H495" s="15">
        <f>옵션!$B$13</f>
        <v>100</v>
      </c>
      <c r="I495" s="15">
        <f>SUM(AA494:AA494)</f>
        <v>1.23</v>
      </c>
      <c r="J495" s="15"/>
      <c r="K495" s="12"/>
      <c r="L495" s="15"/>
      <c r="M495" s="15"/>
      <c r="N495" s="15"/>
      <c r="O495" s="15" t="str">
        <f>IF(I495*M495=0, "", I495*M495*(N495/100))</f>
        <v/>
      </c>
      <c r="P495" s="25"/>
      <c r="Q495" s="25">
        <f>TRUNC(P495*M495*N495/100)</f>
        <v>0</v>
      </c>
      <c r="R495" s="25"/>
      <c r="S495" s="15"/>
      <c r="T495" s="15"/>
      <c r="Z495" s="2" t="s">
        <v>932</v>
      </c>
      <c r="AA495" s="2">
        <f>SUM(AA494:AA494)</f>
        <v>1.23</v>
      </c>
    </row>
    <row r="496" spans="2:27" ht="21.95" customHeight="1">
      <c r="B496" s="13" t="s">
        <v>982</v>
      </c>
      <c r="D496" s="346" t="s">
        <v>1114</v>
      </c>
      <c r="E496" s="347"/>
      <c r="F496" s="347"/>
      <c r="G496" s="347"/>
      <c r="H496" s="347"/>
      <c r="I496" s="347"/>
      <c r="J496" s="347"/>
      <c r="K496" s="347"/>
      <c r="L496" s="347"/>
      <c r="M496" s="347"/>
      <c r="N496" s="347"/>
      <c r="O496" s="347"/>
      <c r="P496" s="347"/>
      <c r="Q496" s="347"/>
      <c r="R496" s="347"/>
      <c r="S496" s="347"/>
      <c r="T496" s="348"/>
    </row>
    <row r="497" spans="2:27" ht="21.95" customHeight="1">
      <c r="B497" s="13" t="s">
        <v>927</v>
      </c>
      <c r="C497" s="13" t="s">
        <v>530</v>
      </c>
      <c r="D497" s="12" t="s">
        <v>553</v>
      </c>
      <c r="E497" s="12" t="s">
        <v>561</v>
      </c>
      <c r="F497" s="15" t="s">
        <v>455</v>
      </c>
      <c r="G497" s="15">
        <v>1</v>
      </c>
      <c r="H497" s="15">
        <f>IF(I497&lt;&gt;0, G497-I497, "")</f>
        <v>0</v>
      </c>
      <c r="I497" s="15">
        <v>1</v>
      </c>
      <c r="J497" s="15"/>
      <c r="K497" s="12" t="s">
        <v>905</v>
      </c>
      <c r="L497" s="15" t="s">
        <v>672</v>
      </c>
      <c r="M497" s="15">
        <v>1.23</v>
      </c>
      <c r="N497" s="15">
        <v>100</v>
      </c>
      <c r="O497" s="15">
        <f>IF(I497*M497=0, "", I497*M497*(N497/100))</f>
        <v>1.23</v>
      </c>
      <c r="P497" s="25"/>
      <c r="Q497" s="25">
        <f>TRUNC(P497*M497*N497/100)</f>
        <v>0</v>
      </c>
      <c r="R497" s="25"/>
      <c r="S497" s="15" t="s">
        <v>953</v>
      </c>
      <c r="T497" s="15" t="s">
        <v>974</v>
      </c>
      <c r="AA497" s="2">
        <f>O497</f>
        <v>1.23</v>
      </c>
    </row>
    <row r="498" spans="2:27" ht="21.95" customHeight="1">
      <c r="B498" s="13" t="s">
        <v>927</v>
      </c>
      <c r="C498" s="13" t="s">
        <v>670</v>
      </c>
      <c r="D498" s="12" t="s">
        <v>671</v>
      </c>
      <c r="E498" s="12" t="s">
        <v>672</v>
      </c>
      <c r="F498" s="15" t="s">
        <v>610</v>
      </c>
      <c r="G498" s="15">
        <f>IF(H498*I498/100+0.000005 &lt;1, TRUNC(H498*I498/100+0.000005, 옵션!$E$13), TRUNC(H498*I498/100+0.000005, 옵션!$E$13))</f>
        <v>1.23</v>
      </c>
      <c r="H498" s="15">
        <f>옵션!$B$13</f>
        <v>100</v>
      </c>
      <c r="I498" s="15">
        <f>SUM(AA497:AA497)</f>
        <v>1.23</v>
      </c>
      <c r="J498" s="15"/>
      <c r="K498" s="12"/>
      <c r="L498" s="15"/>
      <c r="M498" s="15"/>
      <c r="N498" s="15"/>
      <c r="O498" s="15" t="str">
        <f>IF(I498*M498=0, "", I498*M498*(N498/100))</f>
        <v/>
      </c>
      <c r="P498" s="25"/>
      <c r="Q498" s="25">
        <f>TRUNC(P498*M498*N498/100)</f>
        <v>0</v>
      </c>
      <c r="R498" s="25"/>
      <c r="S498" s="15"/>
      <c r="T498" s="15"/>
      <c r="Z498" s="2" t="s">
        <v>932</v>
      </c>
      <c r="AA498" s="2">
        <f>SUM(AA497:AA497)</f>
        <v>1.23</v>
      </c>
    </row>
    <row r="499" spans="2:27" ht="21.95" customHeight="1">
      <c r="B499" s="13" t="s">
        <v>982</v>
      </c>
      <c r="D499" s="346" t="s">
        <v>1115</v>
      </c>
      <c r="E499" s="347"/>
      <c r="F499" s="347"/>
      <c r="G499" s="347"/>
      <c r="H499" s="347"/>
      <c r="I499" s="347"/>
      <c r="J499" s="347"/>
      <c r="K499" s="347"/>
      <c r="L499" s="347"/>
      <c r="M499" s="347"/>
      <c r="N499" s="347"/>
      <c r="O499" s="347"/>
      <c r="P499" s="347"/>
      <c r="Q499" s="347"/>
      <c r="R499" s="347"/>
      <c r="S499" s="347"/>
      <c r="T499" s="348"/>
    </row>
    <row r="500" spans="2:27" ht="21.95" customHeight="1">
      <c r="B500" s="13" t="s">
        <v>927</v>
      </c>
      <c r="C500" s="13" t="s">
        <v>530</v>
      </c>
      <c r="D500" s="12" t="s">
        <v>553</v>
      </c>
      <c r="E500" s="12" t="s">
        <v>562</v>
      </c>
      <c r="F500" s="15" t="s">
        <v>455</v>
      </c>
      <c r="G500" s="15">
        <v>1</v>
      </c>
      <c r="H500" s="15">
        <f>IF(I500&lt;&gt;0, G500-I500, "")</f>
        <v>0</v>
      </c>
      <c r="I500" s="15">
        <v>1</v>
      </c>
      <c r="J500" s="15"/>
      <c r="K500" s="12" t="s">
        <v>905</v>
      </c>
      <c r="L500" s="15" t="s">
        <v>672</v>
      </c>
      <c r="M500" s="15">
        <v>1.23</v>
      </c>
      <c r="N500" s="15">
        <v>100</v>
      </c>
      <c r="O500" s="15">
        <f>IF(I500*M500=0, "", I500*M500*(N500/100))</f>
        <v>1.23</v>
      </c>
      <c r="P500" s="25"/>
      <c r="Q500" s="25">
        <f>TRUNC(P500*M500*N500/100)</f>
        <v>0</v>
      </c>
      <c r="R500" s="25"/>
      <c r="S500" s="15" t="s">
        <v>953</v>
      </c>
      <c r="T500" s="15" t="s">
        <v>974</v>
      </c>
      <c r="AA500" s="2">
        <f>O500</f>
        <v>1.23</v>
      </c>
    </row>
    <row r="501" spans="2:27" ht="21.95" customHeight="1">
      <c r="B501" s="13" t="s">
        <v>927</v>
      </c>
      <c r="C501" s="13" t="s">
        <v>670</v>
      </c>
      <c r="D501" s="12" t="s">
        <v>671</v>
      </c>
      <c r="E501" s="12" t="s">
        <v>672</v>
      </c>
      <c r="F501" s="15" t="s">
        <v>610</v>
      </c>
      <c r="G501" s="15">
        <f>IF(H501*I501/100+0.000005 &lt;1, TRUNC(H501*I501/100+0.000005, 옵션!$E$13), TRUNC(H501*I501/100+0.000005, 옵션!$E$13))</f>
        <v>1.23</v>
      </c>
      <c r="H501" s="15">
        <f>옵션!$B$13</f>
        <v>100</v>
      </c>
      <c r="I501" s="15">
        <f>SUM(AA500:AA500)</f>
        <v>1.23</v>
      </c>
      <c r="J501" s="15"/>
      <c r="K501" s="12"/>
      <c r="L501" s="15"/>
      <c r="M501" s="15"/>
      <c r="N501" s="15"/>
      <c r="O501" s="15" t="str">
        <f>IF(I501*M501=0, "", I501*M501*(N501/100))</f>
        <v/>
      </c>
      <c r="P501" s="25"/>
      <c r="Q501" s="25">
        <f>TRUNC(P501*M501*N501/100)</f>
        <v>0</v>
      </c>
      <c r="R501" s="25"/>
      <c r="S501" s="15"/>
      <c r="T501" s="15"/>
      <c r="Z501" s="2" t="s">
        <v>932</v>
      </c>
      <c r="AA501" s="2">
        <f>SUM(AA500:AA500)</f>
        <v>1.23</v>
      </c>
    </row>
    <row r="502" spans="2:27" ht="21.95" customHeight="1">
      <c r="B502" s="13" t="s">
        <v>982</v>
      </c>
      <c r="D502" s="346" t="s">
        <v>1116</v>
      </c>
      <c r="E502" s="347"/>
      <c r="F502" s="347"/>
      <c r="G502" s="347"/>
      <c r="H502" s="347"/>
      <c r="I502" s="347"/>
      <c r="J502" s="347"/>
      <c r="K502" s="347"/>
      <c r="L502" s="347"/>
      <c r="M502" s="347"/>
      <c r="N502" s="347"/>
      <c r="O502" s="347"/>
      <c r="P502" s="347"/>
      <c r="Q502" s="347"/>
      <c r="R502" s="347"/>
      <c r="S502" s="347"/>
      <c r="T502" s="348"/>
    </row>
    <row r="503" spans="2:27" ht="21.95" customHeight="1">
      <c r="B503" s="13" t="s">
        <v>927</v>
      </c>
      <c r="C503" s="13" t="s">
        <v>530</v>
      </c>
      <c r="D503" s="12" t="s">
        <v>553</v>
      </c>
      <c r="E503" s="12" t="s">
        <v>563</v>
      </c>
      <c r="F503" s="15" t="s">
        <v>455</v>
      </c>
      <c r="G503" s="15">
        <v>1</v>
      </c>
      <c r="H503" s="15">
        <f>IF(I503&lt;&gt;0, G503-I503, "")</f>
        <v>0</v>
      </c>
      <c r="I503" s="15">
        <v>1</v>
      </c>
      <c r="J503" s="15"/>
      <c r="K503" s="12" t="s">
        <v>905</v>
      </c>
      <c r="L503" s="15" t="s">
        <v>672</v>
      </c>
      <c r="M503" s="15">
        <v>1.23</v>
      </c>
      <c r="N503" s="15">
        <v>100</v>
      </c>
      <c r="O503" s="15">
        <f>IF(I503*M503=0, "", I503*M503*(N503/100))</f>
        <v>1.23</v>
      </c>
      <c r="P503" s="25"/>
      <c r="Q503" s="25">
        <f>TRUNC(P503*M503*N503/100)</f>
        <v>0</v>
      </c>
      <c r="R503" s="25"/>
      <c r="S503" s="15" t="s">
        <v>953</v>
      </c>
      <c r="T503" s="15" t="s">
        <v>974</v>
      </c>
      <c r="AA503" s="2">
        <f>O503</f>
        <v>1.23</v>
      </c>
    </row>
    <row r="504" spans="2:27" ht="21.95" customHeight="1">
      <c r="B504" s="13" t="s">
        <v>927</v>
      </c>
      <c r="C504" s="13" t="s">
        <v>670</v>
      </c>
      <c r="D504" s="12" t="s">
        <v>671</v>
      </c>
      <c r="E504" s="12" t="s">
        <v>672</v>
      </c>
      <c r="F504" s="15" t="s">
        <v>610</v>
      </c>
      <c r="G504" s="15">
        <f>IF(H504*I504/100+0.000005 &lt;1, TRUNC(H504*I504/100+0.000005, 옵션!$E$13), TRUNC(H504*I504/100+0.000005, 옵션!$E$13))</f>
        <v>1.23</v>
      </c>
      <c r="H504" s="15">
        <f>옵션!$B$13</f>
        <v>100</v>
      </c>
      <c r="I504" s="15">
        <f>SUM(AA503:AA503)</f>
        <v>1.23</v>
      </c>
      <c r="J504" s="15"/>
      <c r="K504" s="12"/>
      <c r="L504" s="15"/>
      <c r="M504" s="15"/>
      <c r="N504" s="15"/>
      <c r="O504" s="15" t="str">
        <f>IF(I504*M504=0, "", I504*M504*(N504/100))</f>
        <v/>
      </c>
      <c r="P504" s="25"/>
      <c r="Q504" s="25">
        <f>TRUNC(P504*M504*N504/100)</f>
        <v>0</v>
      </c>
      <c r="R504" s="25"/>
      <c r="S504" s="15"/>
      <c r="T504" s="15"/>
      <c r="Z504" s="2" t="s">
        <v>932</v>
      </c>
      <c r="AA504" s="2">
        <f>SUM(AA503:AA503)</f>
        <v>1.23</v>
      </c>
    </row>
    <row r="505" spans="2:27" ht="21.95" customHeight="1">
      <c r="B505" s="13" t="s">
        <v>982</v>
      </c>
      <c r="D505" s="346" t="s">
        <v>1117</v>
      </c>
      <c r="E505" s="347"/>
      <c r="F505" s="347"/>
      <c r="G505" s="347"/>
      <c r="H505" s="347"/>
      <c r="I505" s="347"/>
      <c r="J505" s="347"/>
      <c r="K505" s="347"/>
      <c r="L505" s="347"/>
      <c r="M505" s="347"/>
      <c r="N505" s="347"/>
      <c r="O505" s="347"/>
      <c r="P505" s="347"/>
      <c r="Q505" s="347"/>
      <c r="R505" s="347"/>
      <c r="S505" s="347"/>
      <c r="T505" s="348"/>
    </row>
    <row r="506" spans="2:27" ht="21.95" customHeight="1">
      <c r="B506" s="13" t="s">
        <v>927</v>
      </c>
      <c r="C506" s="13" t="s">
        <v>530</v>
      </c>
      <c r="D506" s="12" t="s">
        <v>553</v>
      </c>
      <c r="E506" s="12" t="s">
        <v>564</v>
      </c>
      <c r="F506" s="15" t="s">
        <v>455</v>
      </c>
      <c r="G506" s="15">
        <v>1</v>
      </c>
      <c r="H506" s="15">
        <f>IF(I506&lt;&gt;0, G506-I506, "")</f>
        <v>0</v>
      </c>
      <c r="I506" s="15">
        <v>1</v>
      </c>
      <c r="J506" s="15"/>
      <c r="K506" s="12" t="s">
        <v>905</v>
      </c>
      <c r="L506" s="15" t="s">
        <v>672</v>
      </c>
      <c r="M506" s="15">
        <v>1.23</v>
      </c>
      <c r="N506" s="15">
        <v>100</v>
      </c>
      <c r="O506" s="15">
        <f>IF(I506*M506=0, "", I506*M506*(N506/100))</f>
        <v>1.23</v>
      </c>
      <c r="P506" s="25"/>
      <c r="Q506" s="25">
        <f>TRUNC(P506*M506*N506/100)</f>
        <v>0</v>
      </c>
      <c r="R506" s="25"/>
      <c r="S506" s="15" t="s">
        <v>953</v>
      </c>
      <c r="T506" s="15" t="s">
        <v>974</v>
      </c>
      <c r="AA506" s="2">
        <f>O506</f>
        <v>1.23</v>
      </c>
    </row>
    <row r="507" spans="2:27" ht="21.95" customHeight="1">
      <c r="B507" s="13" t="s">
        <v>927</v>
      </c>
      <c r="C507" s="13" t="s">
        <v>670</v>
      </c>
      <c r="D507" s="12" t="s">
        <v>671</v>
      </c>
      <c r="E507" s="12" t="s">
        <v>672</v>
      </c>
      <c r="F507" s="15" t="s">
        <v>610</v>
      </c>
      <c r="G507" s="15">
        <f>IF(H507*I507/100+0.000005 &lt;1, TRUNC(H507*I507/100+0.000005, 옵션!$E$13), TRUNC(H507*I507/100+0.000005, 옵션!$E$13))</f>
        <v>1.23</v>
      </c>
      <c r="H507" s="15">
        <f>옵션!$B$13</f>
        <v>100</v>
      </c>
      <c r="I507" s="15">
        <f>SUM(AA506:AA506)</f>
        <v>1.23</v>
      </c>
      <c r="J507" s="15"/>
      <c r="K507" s="12"/>
      <c r="L507" s="15"/>
      <c r="M507" s="15"/>
      <c r="N507" s="15"/>
      <c r="O507" s="15" t="str">
        <f>IF(I507*M507=0, "", I507*M507*(N507/100))</f>
        <v/>
      </c>
      <c r="P507" s="25"/>
      <c r="Q507" s="25">
        <f>TRUNC(P507*M507*N507/100)</f>
        <v>0</v>
      </c>
      <c r="R507" s="25"/>
      <c r="S507" s="15"/>
      <c r="T507" s="15"/>
      <c r="Z507" s="2" t="s">
        <v>932</v>
      </c>
      <c r="AA507" s="2">
        <f>SUM(AA506:AA506)</f>
        <v>1.23</v>
      </c>
    </row>
    <row r="508" spans="2:27" ht="21.95" customHeight="1">
      <c r="B508" s="13" t="s">
        <v>982</v>
      </c>
      <c r="D508" s="346" t="s">
        <v>1118</v>
      </c>
      <c r="E508" s="347"/>
      <c r="F508" s="347"/>
      <c r="G508" s="347"/>
      <c r="H508" s="347"/>
      <c r="I508" s="347"/>
      <c r="J508" s="347"/>
      <c r="K508" s="347"/>
      <c r="L508" s="347"/>
      <c r="M508" s="347"/>
      <c r="N508" s="347"/>
      <c r="O508" s="347"/>
      <c r="P508" s="347"/>
      <c r="Q508" s="347"/>
      <c r="R508" s="347"/>
      <c r="S508" s="347"/>
      <c r="T508" s="348"/>
    </row>
    <row r="509" spans="2:27" ht="21.95" customHeight="1">
      <c r="B509" s="13" t="s">
        <v>927</v>
      </c>
      <c r="C509" s="13" t="s">
        <v>530</v>
      </c>
      <c r="D509" s="12" t="s">
        <v>553</v>
      </c>
      <c r="E509" s="12" t="s">
        <v>565</v>
      </c>
      <c r="F509" s="15" t="s">
        <v>455</v>
      </c>
      <c r="G509" s="15">
        <v>1</v>
      </c>
      <c r="H509" s="15">
        <f>IF(I509&lt;&gt;0, G509-I509, "")</f>
        <v>0</v>
      </c>
      <c r="I509" s="15">
        <v>1</v>
      </c>
      <c r="J509" s="15"/>
      <c r="K509" s="12" t="s">
        <v>905</v>
      </c>
      <c r="L509" s="15" t="s">
        <v>672</v>
      </c>
      <c r="M509" s="15">
        <v>1.23</v>
      </c>
      <c r="N509" s="15">
        <v>100</v>
      </c>
      <c r="O509" s="15">
        <f>IF(I509*M509=0, "", I509*M509*(N509/100))</f>
        <v>1.23</v>
      </c>
      <c r="P509" s="25"/>
      <c r="Q509" s="25">
        <f>TRUNC(P509*M509*N509/100)</f>
        <v>0</v>
      </c>
      <c r="R509" s="25"/>
      <c r="S509" s="15" t="s">
        <v>953</v>
      </c>
      <c r="T509" s="15" t="s">
        <v>974</v>
      </c>
      <c r="AA509" s="2">
        <f>O509</f>
        <v>1.23</v>
      </c>
    </row>
    <row r="510" spans="2:27" ht="21.95" customHeight="1">
      <c r="B510" s="13" t="s">
        <v>927</v>
      </c>
      <c r="C510" s="13" t="s">
        <v>670</v>
      </c>
      <c r="D510" s="12" t="s">
        <v>671</v>
      </c>
      <c r="E510" s="12" t="s">
        <v>672</v>
      </c>
      <c r="F510" s="15" t="s">
        <v>610</v>
      </c>
      <c r="G510" s="15">
        <f>IF(H510*I510/100+0.000005 &lt;1, TRUNC(H510*I510/100+0.000005, 옵션!$E$13), TRUNC(H510*I510/100+0.000005, 옵션!$E$13))</f>
        <v>1.23</v>
      </c>
      <c r="H510" s="15">
        <f>옵션!$B$13</f>
        <v>100</v>
      </c>
      <c r="I510" s="15">
        <f>SUM(AA509:AA509)</f>
        <v>1.23</v>
      </c>
      <c r="J510" s="15"/>
      <c r="K510" s="12"/>
      <c r="L510" s="15"/>
      <c r="M510" s="15"/>
      <c r="N510" s="15"/>
      <c r="O510" s="15" t="str">
        <f>IF(I510*M510=0, "", I510*M510*(N510/100))</f>
        <v/>
      </c>
      <c r="P510" s="25"/>
      <c r="Q510" s="25">
        <f>TRUNC(P510*M510*N510/100)</f>
        <v>0</v>
      </c>
      <c r="R510" s="25"/>
      <c r="S510" s="15"/>
      <c r="T510" s="15"/>
      <c r="Z510" s="2" t="s">
        <v>932</v>
      </c>
      <c r="AA510" s="2">
        <f>SUM(AA509:AA509)</f>
        <v>1.23</v>
      </c>
    </row>
    <row r="511" spans="2:27" ht="21.95" customHeight="1">
      <c r="B511" s="13" t="s">
        <v>982</v>
      </c>
      <c r="D511" s="346" t="s">
        <v>1119</v>
      </c>
      <c r="E511" s="347"/>
      <c r="F511" s="347"/>
      <c r="G511" s="347"/>
      <c r="H511" s="347"/>
      <c r="I511" s="347"/>
      <c r="J511" s="347"/>
      <c r="K511" s="347"/>
      <c r="L511" s="347"/>
      <c r="M511" s="347"/>
      <c r="N511" s="347"/>
      <c r="O511" s="347"/>
      <c r="P511" s="347"/>
      <c r="Q511" s="347"/>
      <c r="R511" s="347"/>
      <c r="S511" s="347"/>
      <c r="T511" s="348"/>
    </row>
    <row r="512" spans="2:27" ht="21.95" customHeight="1">
      <c r="B512" s="13" t="s">
        <v>927</v>
      </c>
      <c r="C512" s="13" t="s">
        <v>530</v>
      </c>
      <c r="D512" s="12" t="s">
        <v>553</v>
      </c>
      <c r="E512" s="12" t="s">
        <v>576</v>
      </c>
      <c r="F512" s="15" t="s">
        <v>455</v>
      </c>
      <c r="G512" s="15">
        <v>1</v>
      </c>
      <c r="H512" s="15">
        <f>IF(I512&lt;&gt;0, G512-I512, "")</f>
        <v>0</v>
      </c>
      <c r="I512" s="15">
        <v>1</v>
      </c>
      <c r="J512" s="15"/>
      <c r="K512" s="12" t="s">
        <v>905</v>
      </c>
      <c r="L512" s="15" t="s">
        <v>672</v>
      </c>
      <c r="M512" s="15">
        <v>1.23</v>
      </c>
      <c r="N512" s="15">
        <v>100</v>
      </c>
      <c r="O512" s="15">
        <f>IF(I512*M512=0, "", I512*M512*(N512/100))</f>
        <v>1.23</v>
      </c>
      <c r="P512" s="25"/>
      <c r="Q512" s="25">
        <f>TRUNC(P512*M512*N512/100)</f>
        <v>0</v>
      </c>
      <c r="R512" s="25"/>
      <c r="S512" s="15" t="s">
        <v>953</v>
      </c>
      <c r="T512" s="15" t="s">
        <v>974</v>
      </c>
      <c r="AA512" s="2">
        <f>O512</f>
        <v>1.23</v>
      </c>
    </row>
    <row r="513" spans="2:27" ht="21.95" customHeight="1">
      <c r="B513" s="13" t="s">
        <v>927</v>
      </c>
      <c r="C513" s="13" t="s">
        <v>670</v>
      </c>
      <c r="D513" s="12" t="s">
        <v>671</v>
      </c>
      <c r="E513" s="12" t="s">
        <v>672</v>
      </c>
      <c r="F513" s="15" t="s">
        <v>610</v>
      </c>
      <c r="G513" s="15">
        <f>IF(H513*I513/100+0.000005 &lt;1, TRUNC(H513*I513/100+0.000005, 옵션!$E$13), TRUNC(H513*I513/100+0.000005, 옵션!$E$13))</f>
        <v>1.23</v>
      </c>
      <c r="H513" s="15">
        <f>옵션!$B$13</f>
        <v>100</v>
      </c>
      <c r="I513" s="15">
        <f>SUM(AA512:AA512)</f>
        <v>1.23</v>
      </c>
      <c r="J513" s="15"/>
      <c r="K513" s="12"/>
      <c r="L513" s="15"/>
      <c r="M513" s="15"/>
      <c r="N513" s="15"/>
      <c r="O513" s="15" t="str">
        <f>IF(I513*M513=0, "", I513*M513*(N513/100))</f>
        <v/>
      </c>
      <c r="P513" s="25"/>
      <c r="Q513" s="25">
        <f>TRUNC(P513*M513*N513/100)</f>
        <v>0</v>
      </c>
      <c r="R513" s="25"/>
      <c r="S513" s="15"/>
      <c r="T513" s="15"/>
      <c r="Z513" s="2" t="s">
        <v>932</v>
      </c>
      <c r="AA513" s="2">
        <f>SUM(AA512:AA512)</f>
        <v>1.23</v>
      </c>
    </row>
    <row r="514" spans="2:27" ht="21.95" customHeight="1">
      <c r="B514" s="13" t="s">
        <v>982</v>
      </c>
      <c r="D514" s="346" t="s">
        <v>1120</v>
      </c>
      <c r="E514" s="347"/>
      <c r="F514" s="347"/>
      <c r="G514" s="347"/>
      <c r="H514" s="347"/>
      <c r="I514" s="347"/>
      <c r="J514" s="347"/>
      <c r="K514" s="347"/>
      <c r="L514" s="347"/>
      <c r="M514" s="347"/>
      <c r="N514" s="347"/>
      <c r="O514" s="347"/>
      <c r="P514" s="347"/>
      <c r="Q514" s="347"/>
      <c r="R514" s="347"/>
      <c r="S514" s="347"/>
      <c r="T514" s="348"/>
    </row>
    <row r="515" spans="2:27" ht="21.95" customHeight="1">
      <c r="B515" s="13" t="s">
        <v>927</v>
      </c>
      <c r="C515" s="13" t="s">
        <v>530</v>
      </c>
      <c r="D515" s="12" t="s">
        <v>553</v>
      </c>
      <c r="E515" s="12" t="s">
        <v>585</v>
      </c>
      <c r="F515" s="15" t="s">
        <v>455</v>
      </c>
      <c r="G515" s="15">
        <v>1</v>
      </c>
      <c r="H515" s="15">
        <f>IF(I515&lt;&gt;0, G515-I515, "")</f>
        <v>0</v>
      </c>
      <c r="I515" s="15">
        <v>1</v>
      </c>
      <c r="J515" s="15"/>
      <c r="K515" s="12" t="s">
        <v>905</v>
      </c>
      <c r="L515" s="15" t="s">
        <v>672</v>
      </c>
      <c r="M515" s="15">
        <v>1.23</v>
      </c>
      <c r="N515" s="15">
        <v>100</v>
      </c>
      <c r="O515" s="15">
        <f>IF(I515*M515=0, "", I515*M515*(N515/100))</f>
        <v>1.23</v>
      </c>
      <c r="P515" s="25"/>
      <c r="Q515" s="25">
        <f>TRUNC(P515*M515*N515/100)</f>
        <v>0</v>
      </c>
      <c r="R515" s="25"/>
      <c r="S515" s="15" t="s">
        <v>953</v>
      </c>
      <c r="T515" s="15" t="s">
        <v>974</v>
      </c>
      <c r="AA515" s="2">
        <f>O515</f>
        <v>1.23</v>
      </c>
    </row>
    <row r="516" spans="2:27" ht="21.95" customHeight="1">
      <c r="B516" s="13" t="s">
        <v>927</v>
      </c>
      <c r="C516" s="13" t="s">
        <v>670</v>
      </c>
      <c r="D516" s="12" t="s">
        <v>671</v>
      </c>
      <c r="E516" s="12" t="s">
        <v>672</v>
      </c>
      <c r="F516" s="15" t="s">
        <v>610</v>
      </c>
      <c r="G516" s="15">
        <f>IF(H516*I516/100+0.000005 &lt;1, TRUNC(H516*I516/100+0.000005, 옵션!$E$13), TRUNC(H516*I516/100+0.000005, 옵션!$E$13))</f>
        <v>1.23</v>
      </c>
      <c r="H516" s="15">
        <f>옵션!$B$13</f>
        <v>100</v>
      </c>
      <c r="I516" s="15">
        <f>SUM(AA515:AA515)</f>
        <v>1.23</v>
      </c>
      <c r="J516" s="15"/>
      <c r="K516" s="12"/>
      <c r="L516" s="15"/>
      <c r="M516" s="15"/>
      <c r="N516" s="15"/>
      <c r="O516" s="15" t="str">
        <f>IF(I516*M516=0, "", I516*M516*(N516/100))</f>
        <v/>
      </c>
      <c r="P516" s="25"/>
      <c r="Q516" s="25">
        <f>TRUNC(P516*M516*N516/100)</f>
        <v>0</v>
      </c>
      <c r="R516" s="25"/>
      <c r="S516" s="15"/>
      <c r="T516" s="15"/>
      <c r="Z516" s="2" t="s">
        <v>932</v>
      </c>
      <c r="AA516" s="2">
        <f>SUM(AA515:AA515)</f>
        <v>1.23</v>
      </c>
    </row>
    <row r="517" spans="2:27" ht="21.95" customHeight="1">
      <c r="D517" s="12"/>
      <c r="E517" s="12"/>
      <c r="F517" s="15"/>
      <c r="G517" s="15"/>
      <c r="H517" s="15"/>
      <c r="I517" s="15"/>
      <c r="J517" s="15"/>
      <c r="K517" s="12"/>
      <c r="L517" s="15"/>
      <c r="M517" s="15"/>
      <c r="N517" s="15"/>
      <c r="O517" s="15"/>
      <c r="P517" s="25"/>
      <c r="Q517" s="25"/>
      <c r="R517" s="25"/>
      <c r="S517" s="15"/>
      <c r="T517" s="15"/>
    </row>
    <row r="518" spans="2:27" ht="21.95" customHeight="1">
      <c r="D518" s="12"/>
      <c r="E518" s="12"/>
      <c r="F518" s="15"/>
      <c r="G518" s="15"/>
      <c r="H518" s="15"/>
      <c r="I518" s="15"/>
      <c r="J518" s="15"/>
      <c r="K518" s="12"/>
      <c r="L518" s="15"/>
      <c r="M518" s="15"/>
      <c r="N518" s="15"/>
      <c r="O518" s="15"/>
      <c r="P518" s="25"/>
      <c r="Q518" s="25"/>
      <c r="R518" s="25"/>
      <c r="S518" s="15"/>
      <c r="T518" s="15"/>
    </row>
    <row r="519" spans="2:27" ht="21.95" customHeight="1">
      <c r="D519" s="12"/>
      <c r="E519" s="12"/>
      <c r="F519" s="15"/>
      <c r="G519" s="15"/>
      <c r="H519" s="15"/>
      <c r="I519" s="15"/>
      <c r="J519" s="15"/>
      <c r="K519" s="12"/>
      <c r="L519" s="15"/>
      <c r="M519" s="15"/>
      <c r="N519" s="15"/>
      <c r="O519" s="15"/>
      <c r="P519" s="25"/>
      <c r="Q519" s="25"/>
      <c r="R519" s="25"/>
      <c r="S519" s="15"/>
      <c r="T519" s="15"/>
    </row>
    <row r="520" spans="2:27" ht="21.95" customHeight="1">
      <c r="D520" s="12"/>
      <c r="E520" s="12"/>
      <c r="F520" s="15"/>
      <c r="G520" s="15"/>
      <c r="H520" s="15"/>
      <c r="I520" s="15"/>
      <c r="J520" s="15"/>
      <c r="K520" s="12"/>
      <c r="L520" s="15"/>
      <c r="M520" s="15"/>
      <c r="N520" s="15"/>
      <c r="O520" s="15"/>
      <c r="P520" s="25"/>
      <c r="Q520" s="25"/>
      <c r="R520" s="25"/>
      <c r="S520" s="15"/>
      <c r="T520" s="15"/>
    </row>
    <row r="521" spans="2:27" ht="21.95" customHeight="1">
      <c r="D521" s="12"/>
      <c r="E521" s="12"/>
      <c r="F521" s="15"/>
      <c r="G521" s="15"/>
      <c r="H521" s="15"/>
      <c r="I521" s="15"/>
      <c r="J521" s="15"/>
      <c r="K521" s="12"/>
      <c r="L521" s="15"/>
      <c r="M521" s="15"/>
      <c r="N521" s="15"/>
      <c r="O521" s="15"/>
      <c r="P521" s="25"/>
      <c r="Q521" s="25"/>
      <c r="R521" s="25"/>
      <c r="S521" s="15"/>
      <c r="T521" s="15"/>
    </row>
    <row r="522" spans="2:27" ht="21.95" customHeight="1">
      <c r="D522" s="12"/>
      <c r="E522" s="12"/>
      <c r="F522" s="15"/>
      <c r="G522" s="15"/>
      <c r="H522" s="15"/>
      <c r="I522" s="15"/>
      <c r="J522" s="15"/>
      <c r="K522" s="12"/>
      <c r="L522" s="15"/>
      <c r="M522" s="15"/>
      <c r="N522" s="15"/>
      <c r="O522" s="15"/>
      <c r="P522" s="25"/>
      <c r="Q522" s="25"/>
      <c r="R522" s="25"/>
      <c r="S522" s="15"/>
      <c r="T522" s="15"/>
    </row>
    <row r="523" spans="2:27" ht="21.95" customHeight="1">
      <c r="D523" s="12"/>
      <c r="E523" s="12"/>
      <c r="F523" s="15"/>
      <c r="G523" s="15"/>
      <c r="H523" s="15"/>
      <c r="I523" s="15"/>
      <c r="J523" s="15"/>
      <c r="K523" s="12"/>
      <c r="L523" s="15"/>
      <c r="M523" s="15"/>
      <c r="N523" s="15"/>
      <c r="O523" s="15"/>
      <c r="P523" s="25"/>
      <c r="Q523" s="25"/>
      <c r="R523" s="25"/>
      <c r="S523" s="15"/>
      <c r="T523" s="15"/>
    </row>
  </sheetData>
  <mergeCells count="152">
    <mergeCell ref="D505:T505"/>
    <mergeCell ref="D508:T508"/>
    <mergeCell ref="D511:T511"/>
    <mergeCell ref="D514:T514"/>
    <mergeCell ref="D490:T490"/>
    <mergeCell ref="D493:T493"/>
    <mergeCell ref="D496:T496"/>
    <mergeCell ref="D499:T499"/>
    <mergeCell ref="D502:T502"/>
    <mergeCell ref="D475:T475"/>
    <mergeCell ref="D478:T478"/>
    <mergeCell ref="D481:T481"/>
    <mergeCell ref="D484:T484"/>
    <mergeCell ref="D487:T487"/>
    <mergeCell ref="D457:T457"/>
    <mergeCell ref="D460:T460"/>
    <mergeCell ref="D463:T463"/>
    <mergeCell ref="D467:T467"/>
    <mergeCell ref="D472:T472"/>
    <mergeCell ref="D442:T442"/>
    <mergeCell ref="D445:T445"/>
    <mergeCell ref="D448:T448"/>
    <mergeCell ref="D451:T451"/>
    <mergeCell ref="D454:T454"/>
    <mergeCell ref="D389:T389"/>
    <mergeCell ref="D392:T392"/>
    <mergeCell ref="D407:T407"/>
    <mergeCell ref="D422:T422"/>
    <mergeCell ref="D439:T439"/>
    <mergeCell ref="D374:T374"/>
    <mergeCell ref="D377:T377"/>
    <mergeCell ref="D380:T380"/>
    <mergeCell ref="D383:T383"/>
    <mergeCell ref="D386:T386"/>
    <mergeCell ref="D359:T359"/>
    <mergeCell ref="D362:T362"/>
    <mergeCell ref="D365:T365"/>
    <mergeCell ref="D368:T368"/>
    <mergeCell ref="D371:T371"/>
    <mergeCell ref="D344:T344"/>
    <mergeCell ref="D347:T347"/>
    <mergeCell ref="D350:T350"/>
    <mergeCell ref="D353:T353"/>
    <mergeCell ref="D356:T356"/>
    <mergeCell ref="D329:T329"/>
    <mergeCell ref="D332:T332"/>
    <mergeCell ref="D335:T335"/>
    <mergeCell ref="D338:T338"/>
    <mergeCell ref="D341:T341"/>
    <mergeCell ref="D314:T314"/>
    <mergeCell ref="D317:T317"/>
    <mergeCell ref="D320:T320"/>
    <mergeCell ref="D323:T323"/>
    <mergeCell ref="D326:T326"/>
    <mergeCell ref="D299:T299"/>
    <mergeCell ref="D302:T302"/>
    <mergeCell ref="D305:T305"/>
    <mergeCell ref="D308:T308"/>
    <mergeCell ref="D311:T311"/>
    <mergeCell ref="D280:T280"/>
    <mergeCell ref="D283:T283"/>
    <mergeCell ref="D288:T288"/>
    <mergeCell ref="D291:T291"/>
    <mergeCell ref="D296:T296"/>
    <mergeCell ref="D259:T259"/>
    <mergeCell ref="D264:T264"/>
    <mergeCell ref="D267:T267"/>
    <mergeCell ref="D272:T272"/>
    <mergeCell ref="D275:T275"/>
    <mergeCell ref="D242:T242"/>
    <mergeCell ref="D245:T245"/>
    <mergeCell ref="D248:T248"/>
    <mergeCell ref="D251:T251"/>
    <mergeCell ref="D254:T254"/>
    <mergeCell ref="D227:T227"/>
    <mergeCell ref="D230:T230"/>
    <mergeCell ref="D233:T233"/>
    <mergeCell ref="D236:T236"/>
    <mergeCell ref="D239:T239"/>
    <mergeCell ref="D212:T212"/>
    <mergeCell ref="D215:T215"/>
    <mergeCell ref="D218:T218"/>
    <mergeCell ref="D221:T221"/>
    <mergeCell ref="D224:T224"/>
    <mergeCell ref="D197:T197"/>
    <mergeCell ref="D200:T200"/>
    <mergeCell ref="D203:T203"/>
    <mergeCell ref="D206:T206"/>
    <mergeCell ref="D209:T209"/>
    <mergeCell ref="D182:T182"/>
    <mergeCell ref="D185:T185"/>
    <mergeCell ref="D188:T188"/>
    <mergeCell ref="D191:T191"/>
    <mergeCell ref="D194:T194"/>
    <mergeCell ref="D167:T167"/>
    <mergeCell ref="D170:T170"/>
    <mergeCell ref="D173:T173"/>
    <mergeCell ref="D176:T176"/>
    <mergeCell ref="D179:T179"/>
    <mergeCell ref="D146:T146"/>
    <mergeCell ref="D151:T151"/>
    <mergeCell ref="D156:T156"/>
    <mergeCell ref="D161:T161"/>
    <mergeCell ref="D164:T164"/>
    <mergeCell ref="D127:T127"/>
    <mergeCell ref="D130:T130"/>
    <mergeCell ref="D133:T133"/>
    <mergeCell ref="D136:T136"/>
    <mergeCell ref="D141:T141"/>
    <mergeCell ref="D112:T112"/>
    <mergeCell ref="D115:T115"/>
    <mergeCell ref="D118:T118"/>
    <mergeCell ref="D121:T121"/>
    <mergeCell ref="D124:T124"/>
    <mergeCell ref="D95:T95"/>
    <mergeCell ref="D100:T100"/>
    <mergeCell ref="D103:T103"/>
    <mergeCell ref="D106:T106"/>
    <mergeCell ref="D109:T109"/>
    <mergeCell ref="D70:T70"/>
    <mergeCell ref="D75:T75"/>
    <mergeCell ref="D80:T80"/>
    <mergeCell ref="D85:T85"/>
    <mergeCell ref="D90:T90"/>
    <mergeCell ref="D55:T55"/>
    <mergeCell ref="D58:T58"/>
    <mergeCell ref="D61:T61"/>
    <mergeCell ref="D64:T64"/>
    <mergeCell ref="D67:T67"/>
    <mergeCell ref="D21:T21"/>
    <mergeCell ref="D36:T36"/>
    <mergeCell ref="D46:T46"/>
    <mergeCell ref="D49:T49"/>
    <mergeCell ref="D52:T52"/>
    <mergeCell ref="D4:T4"/>
    <mergeCell ref="D7:T7"/>
    <mergeCell ref="D10:T10"/>
    <mergeCell ref="D15:T15"/>
    <mergeCell ref="D18:T18"/>
    <mergeCell ref="D1:O1"/>
    <mergeCell ref="S2:S3"/>
    <mergeCell ref="K2:K3"/>
    <mergeCell ref="P2:R2"/>
    <mergeCell ref="T2:T3"/>
    <mergeCell ref="L2:O2"/>
    <mergeCell ref="G2:J2"/>
    <mergeCell ref="A2:A3"/>
    <mergeCell ref="B2:B3"/>
    <mergeCell ref="E2:E3"/>
    <mergeCell ref="F2:F3"/>
    <mergeCell ref="C2:C3"/>
    <mergeCell ref="D2:D3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37"/>
  <sheetViews>
    <sheetView showZeros="0" view="pageBreakPreview" topLeftCell="C1" zoomScaleNormal="100" zoomScaleSheetLayoutView="100" workbookViewId="0">
      <pane ySplit="3" topLeftCell="A145" activePane="bottomLeft" state="frozen"/>
      <selection activeCell="D14" sqref="D14"/>
      <selection pane="bottomLeft" activeCell="M152" sqref="M152"/>
    </sheetView>
  </sheetViews>
  <sheetFormatPr defaultRowHeight="21.6" customHeight="1"/>
  <cols>
    <col min="1" max="1" width="6.6640625" style="20" hidden="1" customWidth="1"/>
    <col min="2" max="2" width="8.5546875" style="13" hidden="1" customWidth="1"/>
    <col min="3" max="3" width="16.77734375" style="13" customWidth="1"/>
    <col min="4" max="4" width="24.33203125" style="13" customWidth="1"/>
    <col min="5" max="5" width="25.33203125" style="13" customWidth="1"/>
    <col min="6" max="6" width="4.77734375" style="18" customWidth="1"/>
    <col min="7" max="7" width="11.21875" style="2" customWidth="1"/>
    <col min="8" max="8" width="13.88671875" style="23" customWidth="1"/>
    <col min="9" max="9" width="11.6640625" style="23" customWidth="1"/>
    <col min="10" max="10" width="10" style="23" customWidth="1"/>
    <col min="11" max="11" width="7" style="23" customWidth="1"/>
    <col min="12" max="12" width="14.6640625" style="23" customWidth="1"/>
    <col min="13" max="13" width="12.33203125" style="2" customWidth="1"/>
    <col min="14" max="16384" width="8.88671875" style="2"/>
  </cols>
  <sheetData>
    <row r="1" spans="1:13" ht="21.6" customHeight="1">
      <c r="B1" s="13" t="s">
        <v>915</v>
      </c>
      <c r="C1" s="356" t="s">
        <v>692</v>
      </c>
      <c r="D1" s="356"/>
      <c r="E1" s="356"/>
      <c r="F1" s="356"/>
      <c r="G1" s="356"/>
      <c r="H1" s="356"/>
      <c r="K1" s="360"/>
      <c r="L1" s="360"/>
    </row>
    <row r="2" spans="1:13" s="9" customFormat="1" ht="21.6" customHeight="1">
      <c r="A2" s="14" t="s">
        <v>39</v>
      </c>
      <c r="B2" s="35" t="s">
        <v>42</v>
      </c>
      <c r="C2" s="344" t="s">
        <v>18</v>
      </c>
      <c r="D2" s="344" t="s">
        <v>45</v>
      </c>
      <c r="E2" s="344" t="s">
        <v>46</v>
      </c>
      <c r="F2" s="345" t="s">
        <v>0</v>
      </c>
      <c r="G2" s="345" t="s">
        <v>1</v>
      </c>
      <c r="H2" s="340" t="s">
        <v>25</v>
      </c>
      <c r="I2" s="340" t="s">
        <v>26</v>
      </c>
      <c r="J2" s="340" t="s">
        <v>27</v>
      </c>
      <c r="K2" s="340" t="s">
        <v>28</v>
      </c>
      <c r="L2" s="340" t="s">
        <v>8</v>
      </c>
      <c r="M2" s="345" t="s">
        <v>43</v>
      </c>
    </row>
    <row r="3" spans="1:13" ht="21.6" customHeight="1">
      <c r="C3" s="357"/>
      <c r="D3" s="357"/>
      <c r="E3" s="357"/>
      <c r="F3" s="358"/>
      <c r="G3" s="359"/>
      <c r="H3" s="359"/>
      <c r="I3" s="359"/>
      <c r="J3" s="359"/>
      <c r="K3" s="359"/>
      <c r="L3" s="359"/>
      <c r="M3" s="359"/>
    </row>
    <row r="4" spans="1:13" ht="21.6" customHeight="1">
      <c r="B4" s="13" t="s">
        <v>693</v>
      </c>
      <c r="C4" s="12" t="s">
        <v>136</v>
      </c>
      <c r="D4" s="12" t="s">
        <v>137</v>
      </c>
      <c r="E4" s="12" t="s">
        <v>138</v>
      </c>
      <c r="F4" s="19" t="s">
        <v>139</v>
      </c>
      <c r="G4" s="15">
        <v>79.2</v>
      </c>
      <c r="H4" s="25">
        <f>ROUNDDOWN(단가조사!G4*옵션!$D$11, 0)</f>
        <v>19626</v>
      </c>
      <c r="I4" s="25"/>
      <c r="J4" s="25"/>
      <c r="K4" s="25"/>
      <c r="L4" s="25">
        <f t="shared" ref="L4:L67" si="0">SUM(H4,I4,J4)</f>
        <v>19626</v>
      </c>
      <c r="M4" s="15"/>
    </row>
    <row r="5" spans="1:13" ht="21.6" customHeight="1">
      <c r="B5" s="13" t="s">
        <v>694</v>
      </c>
      <c r="C5" s="12" t="s">
        <v>143</v>
      </c>
      <c r="D5" s="12" t="s">
        <v>144</v>
      </c>
      <c r="E5" s="12" t="s">
        <v>145</v>
      </c>
      <c r="F5" s="19" t="s">
        <v>139</v>
      </c>
      <c r="G5" s="15">
        <v>36.299999999999997</v>
      </c>
      <c r="H5" s="25">
        <f>ROUNDDOWN(단가조사!G5*옵션!$D$11, 0)</f>
        <v>700</v>
      </c>
      <c r="I5" s="25"/>
      <c r="J5" s="25"/>
      <c r="K5" s="25"/>
      <c r="L5" s="25">
        <f t="shared" si="0"/>
        <v>700</v>
      </c>
      <c r="M5" s="15"/>
    </row>
    <row r="6" spans="1:13" ht="21.6" customHeight="1">
      <c r="B6" s="13" t="s">
        <v>695</v>
      </c>
      <c r="C6" s="12" t="s">
        <v>149</v>
      </c>
      <c r="D6" s="12" t="s">
        <v>144</v>
      </c>
      <c r="E6" s="12" t="s">
        <v>150</v>
      </c>
      <c r="F6" s="19" t="s">
        <v>139</v>
      </c>
      <c r="G6" s="15">
        <v>33</v>
      </c>
      <c r="H6" s="25">
        <f>ROUNDDOWN(단가조사!G6*옵션!$D$11, 0)</f>
        <v>1007</v>
      </c>
      <c r="I6" s="25"/>
      <c r="J6" s="25"/>
      <c r="K6" s="25"/>
      <c r="L6" s="25">
        <f t="shared" si="0"/>
        <v>1007</v>
      </c>
      <c r="M6" s="15"/>
    </row>
    <row r="7" spans="1:13" ht="21.6" customHeight="1">
      <c r="B7" s="13" t="s">
        <v>696</v>
      </c>
      <c r="C7" s="12" t="s">
        <v>151</v>
      </c>
      <c r="D7" s="12" t="s">
        <v>144</v>
      </c>
      <c r="E7" s="12" t="s">
        <v>152</v>
      </c>
      <c r="F7" s="19" t="s">
        <v>139</v>
      </c>
      <c r="G7" s="15">
        <v>3.3</v>
      </c>
      <c r="H7" s="25">
        <f>ROUNDDOWN(단가조사!G7*옵션!$D$11, 0)</f>
        <v>1246</v>
      </c>
      <c r="I7" s="25"/>
      <c r="J7" s="25"/>
      <c r="K7" s="25"/>
      <c r="L7" s="25">
        <f t="shared" si="0"/>
        <v>1246</v>
      </c>
      <c r="M7" s="15"/>
    </row>
    <row r="8" spans="1:13" ht="21.6" customHeight="1">
      <c r="B8" s="13" t="s">
        <v>697</v>
      </c>
      <c r="C8" s="12" t="s">
        <v>153</v>
      </c>
      <c r="D8" s="12" t="s">
        <v>144</v>
      </c>
      <c r="E8" s="12" t="s">
        <v>154</v>
      </c>
      <c r="F8" s="19" t="s">
        <v>139</v>
      </c>
      <c r="G8" s="15">
        <v>37.4</v>
      </c>
      <c r="H8" s="25">
        <f>ROUNDDOWN(단가조사!G8*옵션!$D$11, 0)</f>
        <v>1852</v>
      </c>
      <c r="I8" s="25"/>
      <c r="J8" s="25"/>
      <c r="K8" s="25"/>
      <c r="L8" s="25">
        <f t="shared" si="0"/>
        <v>1852</v>
      </c>
      <c r="M8" s="15"/>
    </row>
    <row r="9" spans="1:13" ht="21.6" customHeight="1">
      <c r="B9" s="13" t="s">
        <v>698</v>
      </c>
      <c r="C9" s="12" t="s">
        <v>155</v>
      </c>
      <c r="D9" s="12" t="s">
        <v>156</v>
      </c>
      <c r="E9" s="12" t="s">
        <v>157</v>
      </c>
      <c r="F9" s="19" t="s">
        <v>139</v>
      </c>
      <c r="G9" s="15">
        <v>3724.6</v>
      </c>
      <c r="H9" s="25">
        <f>ROUNDDOWN(단가조사!G9*옵션!$D$11, 0)</f>
        <v>170</v>
      </c>
      <c r="I9" s="25"/>
      <c r="J9" s="25"/>
      <c r="K9" s="25"/>
      <c r="L9" s="25">
        <f t="shared" si="0"/>
        <v>170</v>
      </c>
      <c r="M9" s="15"/>
    </row>
    <row r="10" spans="1:13" ht="21.6" customHeight="1">
      <c r="B10" s="13" t="s">
        <v>699</v>
      </c>
      <c r="C10" s="12" t="s">
        <v>160</v>
      </c>
      <c r="D10" s="12" t="s">
        <v>156</v>
      </c>
      <c r="E10" s="12" t="s">
        <v>161</v>
      </c>
      <c r="F10" s="19" t="s">
        <v>139</v>
      </c>
      <c r="G10" s="15">
        <v>73.7</v>
      </c>
      <c r="H10" s="25">
        <f>ROUNDDOWN(단가조사!G10*옵션!$D$11, 0)</f>
        <v>255</v>
      </c>
      <c r="I10" s="25"/>
      <c r="J10" s="25"/>
      <c r="K10" s="25"/>
      <c r="L10" s="25">
        <f t="shared" si="0"/>
        <v>255</v>
      </c>
      <c r="M10" s="15"/>
    </row>
    <row r="11" spans="1:13" ht="21.6" customHeight="1">
      <c r="B11" s="13" t="s">
        <v>700</v>
      </c>
      <c r="C11" s="12" t="s">
        <v>162</v>
      </c>
      <c r="D11" s="12" t="s">
        <v>156</v>
      </c>
      <c r="E11" s="12" t="s">
        <v>163</v>
      </c>
      <c r="F11" s="19" t="s">
        <v>139</v>
      </c>
      <c r="G11" s="15">
        <v>29.7</v>
      </c>
      <c r="H11" s="25">
        <f>ROUNDDOWN(단가조사!G11*옵션!$D$11, 0)</f>
        <v>348</v>
      </c>
      <c r="I11" s="25"/>
      <c r="J11" s="25"/>
      <c r="K11" s="25"/>
      <c r="L11" s="25">
        <f t="shared" si="0"/>
        <v>348</v>
      </c>
      <c r="M11" s="15"/>
    </row>
    <row r="12" spans="1:13" ht="21.6" customHeight="1">
      <c r="B12" s="13" t="s">
        <v>701</v>
      </c>
      <c r="C12" s="12" t="s">
        <v>164</v>
      </c>
      <c r="D12" s="12" t="s">
        <v>165</v>
      </c>
      <c r="E12" s="12" t="s">
        <v>166</v>
      </c>
      <c r="F12" s="19" t="s">
        <v>139</v>
      </c>
      <c r="G12" s="15">
        <v>143.16999999999999</v>
      </c>
      <c r="H12" s="25">
        <f>ROUNDDOWN(단가조사!G12*옵션!$D$11, 0)</f>
        <v>342</v>
      </c>
      <c r="I12" s="25"/>
      <c r="J12" s="25"/>
      <c r="K12" s="25"/>
      <c r="L12" s="25">
        <f t="shared" si="0"/>
        <v>342</v>
      </c>
      <c r="M12" s="15"/>
    </row>
    <row r="13" spans="1:13" ht="21.6" customHeight="1">
      <c r="B13" s="13" t="s">
        <v>702</v>
      </c>
      <c r="C13" s="12" t="s">
        <v>168</v>
      </c>
      <c r="D13" s="12" t="s">
        <v>165</v>
      </c>
      <c r="E13" s="12" t="s">
        <v>169</v>
      </c>
      <c r="F13" s="19" t="s">
        <v>139</v>
      </c>
      <c r="G13" s="15">
        <v>221.45</v>
      </c>
      <c r="H13" s="25">
        <f>ROUNDDOWN(단가조사!G13*옵션!$D$11, 0)</f>
        <v>522</v>
      </c>
      <c r="I13" s="25"/>
      <c r="J13" s="25"/>
      <c r="K13" s="25"/>
      <c r="L13" s="25">
        <f t="shared" si="0"/>
        <v>522</v>
      </c>
      <c r="M13" s="15"/>
    </row>
    <row r="14" spans="1:13" ht="21.6" customHeight="1">
      <c r="B14" s="13" t="s">
        <v>703</v>
      </c>
      <c r="C14" s="12" t="s">
        <v>170</v>
      </c>
      <c r="D14" s="12" t="s">
        <v>165</v>
      </c>
      <c r="E14" s="12" t="s">
        <v>171</v>
      </c>
      <c r="F14" s="19" t="s">
        <v>139</v>
      </c>
      <c r="G14" s="15">
        <v>8.24</v>
      </c>
      <c r="H14" s="25">
        <f>ROUNDDOWN(단가조사!G14*옵션!$D$11, 0)</f>
        <v>990</v>
      </c>
      <c r="I14" s="25"/>
      <c r="J14" s="25"/>
      <c r="K14" s="25"/>
      <c r="L14" s="25">
        <f t="shared" si="0"/>
        <v>990</v>
      </c>
      <c r="M14" s="15"/>
    </row>
    <row r="15" spans="1:13" ht="21.6" customHeight="1">
      <c r="B15" s="13" t="s">
        <v>704</v>
      </c>
      <c r="C15" s="12" t="s">
        <v>172</v>
      </c>
      <c r="D15" s="12" t="s">
        <v>165</v>
      </c>
      <c r="E15" s="12" t="s">
        <v>173</v>
      </c>
      <c r="F15" s="19" t="s">
        <v>139</v>
      </c>
      <c r="G15" s="15">
        <v>79.31</v>
      </c>
      <c r="H15" s="25">
        <f>ROUNDDOWN(단가조사!G15*옵션!$D$11, 0)</f>
        <v>1784</v>
      </c>
      <c r="I15" s="25"/>
      <c r="J15" s="25"/>
      <c r="K15" s="25"/>
      <c r="L15" s="25">
        <f t="shared" si="0"/>
        <v>1784</v>
      </c>
      <c r="M15" s="15"/>
    </row>
    <row r="16" spans="1:13" ht="21.6" customHeight="1">
      <c r="B16" s="13" t="s">
        <v>705</v>
      </c>
      <c r="C16" s="12" t="s">
        <v>172</v>
      </c>
      <c r="D16" s="12" t="s">
        <v>165</v>
      </c>
      <c r="E16" s="12" t="s">
        <v>173</v>
      </c>
      <c r="F16" s="19" t="s">
        <v>139</v>
      </c>
      <c r="G16" s="15">
        <v>55.62</v>
      </c>
      <c r="H16" s="25">
        <f>ROUNDDOWN(단가조사!G16*옵션!$D$11, 0)</f>
        <v>1784</v>
      </c>
      <c r="I16" s="25"/>
      <c r="J16" s="25"/>
      <c r="K16" s="25"/>
      <c r="L16" s="25">
        <f t="shared" si="0"/>
        <v>1784</v>
      </c>
      <c r="M16" s="15"/>
    </row>
    <row r="17" spans="2:13" ht="21.6" customHeight="1">
      <c r="B17" s="13" t="s">
        <v>706</v>
      </c>
      <c r="C17" s="12" t="s">
        <v>174</v>
      </c>
      <c r="D17" s="12" t="s">
        <v>165</v>
      </c>
      <c r="E17" s="12" t="s">
        <v>175</v>
      </c>
      <c r="F17" s="19" t="s">
        <v>139</v>
      </c>
      <c r="G17" s="15">
        <v>174.07</v>
      </c>
      <c r="H17" s="25">
        <f>ROUNDDOWN(단가조사!G17*옵션!$D$11, 0)</f>
        <v>2796</v>
      </c>
      <c r="I17" s="25"/>
      <c r="J17" s="25"/>
      <c r="K17" s="25"/>
      <c r="L17" s="25">
        <f t="shared" si="0"/>
        <v>2796</v>
      </c>
      <c r="M17" s="15"/>
    </row>
    <row r="18" spans="2:13" ht="21.6" customHeight="1">
      <c r="B18" s="13" t="s">
        <v>707</v>
      </c>
      <c r="C18" s="12" t="s">
        <v>176</v>
      </c>
      <c r="D18" s="12" t="s">
        <v>177</v>
      </c>
      <c r="E18" s="12" t="s">
        <v>178</v>
      </c>
      <c r="F18" s="19" t="s">
        <v>139</v>
      </c>
      <c r="G18" s="15">
        <v>4.4000000000000004</v>
      </c>
      <c r="H18" s="25">
        <f>ROUNDDOWN(단가조사!G18*옵션!$D$11, 0)</f>
        <v>2431</v>
      </c>
      <c r="I18" s="25"/>
      <c r="J18" s="25"/>
      <c r="K18" s="25"/>
      <c r="L18" s="25">
        <f t="shared" si="0"/>
        <v>2431</v>
      </c>
      <c r="M18" s="15"/>
    </row>
    <row r="19" spans="2:13" ht="21.6" customHeight="1">
      <c r="B19" s="13" t="s">
        <v>708</v>
      </c>
      <c r="C19" s="12" t="s">
        <v>181</v>
      </c>
      <c r="D19" s="12" t="s">
        <v>177</v>
      </c>
      <c r="E19" s="12" t="s">
        <v>182</v>
      </c>
      <c r="F19" s="19" t="s">
        <v>139</v>
      </c>
      <c r="G19" s="15">
        <v>8.8000000000000007</v>
      </c>
      <c r="H19" s="25">
        <f>ROUNDDOWN(단가조사!G19*옵션!$D$11, 0)</f>
        <v>5016</v>
      </c>
      <c r="I19" s="25"/>
      <c r="J19" s="25"/>
      <c r="K19" s="25"/>
      <c r="L19" s="25">
        <f t="shared" si="0"/>
        <v>5016</v>
      </c>
      <c r="M19" s="15"/>
    </row>
    <row r="20" spans="2:13" ht="21.6" customHeight="1">
      <c r="B20" s="13" t="s">
        <v>709</v>
      </c>
      <c r="C20" s="12" t="s">
        <v>183</v>
      </c>
      <c r="D20" s="12" t="s">
        <v>177</v>
      </c>
      <c r="E20" s="12" t="s">
        <v>184</v>
      </c>
      <c r="F20" s="19" t="s">
        <v>139</v>
      </c>
      <c r="G20" s="15">
        <v>2.2000000000000002</v>
      </c>
      <c r="H20" s="25">
        <f>ROUNDDOWN(단가조사!G20*옵션!$D$11, 0)</f>
        <v>14850</v>
      </c>
      <c r="I20" s="25"/>
      <c r="J20" s="25"/>
      <c r="K20" s="25"/>
      <c r="L20" s="25">
        <f t="shared" si="0"/>
        <v>14850</v>
      </c>
      <c r="M20" s="15"/>
    </row>
    <row r="21" spans="2:13" ht="21.6" customHeight="1">
      <c r="B21" s="13" t="s">
        <v>710</v>
      </c>
      <c r="C21" s="12" t="s">
        <v>185</v>
      </c>
      <c r="D21" s="12" t="s">
        <v>177</v>
      </c>
      <c r="E21" s="12" t="s">
        <v>186</v>
      </c>
      <c r="F21" s="19" t="s">
        <v>187</v>
      </c>
      <c r="G21" s="15">
        <v>4</v>
      </c>
      <c r="H21" s="25">
        <f>ROUNDDOWN(단가조사!G21*옵션!$D$11, 0)</f>
        <v>1485</v>
      </c>
      <c r="I21" s="25"/>
      <c r="J21" s="25"/>
      <c r="K21" s="25"/>
      <c r="L21" s="25">
        <f t="shared" si="0"/>
        <v>1485</v>
      </c>
      <c r="M21" s="15"/>
    </row>
    <row r="22" spans="2:13" ht="21.6" customHeight="1">
      <c r="B22" s="13" t="s">
        <v>711</v>
      </c>
      <c r="C22" s="12" t="s">
        <v>188</v>
      </c>
      <c r="D22" s="12" t="s">
        <v>177</v>
      </c>
      <c r="E22" s="12" t="s">
        <v>189</v>
      </c>
      <c r="F22" s="19" t="s">
        <v>187</v>
      </c>
      <c r="G22" s="15">
        <v>10</v>
      </c>
      <c r="H22" s="25">
        <f>ROUNDDOWN(단가조사!G22*옵션!$D$11, 0)</f>
        <v>2761</v>
      </c>
      <c r="I22" s="25"/>
      <c r="J22" s="25"/>
      <c r="K22" s="25"/>
      <c r="L22" s="25">
        <f t="shared" si="0"/>
        <v>2761</v>
      </c>
      <c r="M22" s="15"/>
    </row>
    <row r="23" spans="2:13" ht="21.6" customHeight="1">
      <c r="B23" s="13" t="s">
        <v>712</v>
      </c>
      <c r="C23" s="12" t="s">
        <v>190</v>
      </c>
      <c r="D23" s="12" t="s">
        <v>177</v>
      </c>
      <c r="E23" s="12" t="s">
        <v>191</v>
      </c>
      <c r="F23" s="19" t="s">
        <v>187</v>
      </c>
      <c r="G23" s="15">
        <v>2</v>
      </c>
      <c r="H23" s="25">
        <f>ROUNDDOWN(단가조사!G23*옵션!$D$11, 0)</f>
        <v>8250</v>
      </c>
      <c r="I23" s="25"/>
      <c r="J23" s="25"/>
      <c r="K23" s="25"/>
      <c r="L23" s="25">
        <f t="shared" si="0"/>
        <v>8250</v>
      </c>
      <c r="M23" s="15"/>
    </row>
    <row r="24" spans="2:13" ht="21.6" customHeight="1">
      <c r="B24" s="13" t="s">
        <v>713</v>
      </c>
      <c r="C24" s="12" t="s">
        <v>192</v>
      </c>
      <c r="D24" s="12" t="s">
        <v>193</v>
      </c>
      <c r="E24" s="12" t="s">
        <v>194</v>
      </c>
      <c r="F24" s="19" t="s">
        <v>195</v>
      </c>
      <c r="G24" s="15">
        <v>24</v>
      </c>
      <c r="H24" s="25">
        <f>ROUNDDOWN(단가조사!G24*옵션!$D$11, 0)</f>
        <v>12750</v>
      </c>
      <c r="I24" s="25"/>
      <c r="J24" s="25"/>
      <c r="K24" s="25"/>
      <c r="L24" s="25">
        <f t="shared" si="0"/>
        <v>12750</v>
      </c>
      <c r="M24" s="15"/>
    </row>
    <row r="25" spans="2:13" ht="21.6" customHeight="1">
      <c r="B25" s="13" t="s">
        <v>714</v>
      </c>
      <c r="C25" s="12" t="s">
        <v>197</v>
      </c>
      <c r="D25" s="12" t="s">
        <v>193</v>
      </c>
      <c r="E25" s="12" t="s">
        <v>198</v>
      </c>
      <c r="F25" s="19" t="s">
        <v>195</v>
      </c>
      <c r="G25" s="15">
        <v>5</v>
      </c>
      <c r="H25" s="25">
        <f>ROUNDDOWN(단가조사!G25*옵션!$D$11, 0)</f>
        <v>13500</v>
      </c>
      <c r="I25" s="25"/>
      <c r="J25" s="25"/>
      <c r="K25" s="25"/>
      <c r="L25" s="25">
        <f t="shared" si="0"/>
        <v>13500</v>
      </c>
      <c r="M25" s="15"/>
    </row>
    <row r="26" spans="2:13" ht="21.6" customHeight="1">
      <c r="B26" s="13" t="s">
        <v>715</v>
      </c>
      <c r="C26" s="12" t="s">
        <v>199</v>
      </c>
      <c r="D26" s="12" t="s">
        <v>193</v>
      </c>
      <c r="E26" s="12" t="s">
        <v>200</v>
      </c>
      <c r="F26" s="19" t="s">
        <v>195</v>
      </c>
      <c r="G26" s="15">
        <v>2</v>
      </c>
      <c r="H26" s="25">
        <f>ROUNDDOWN(단가조사!G26*옵션!$D$11, 0)</f>
        <v>18450</v>
      </c>
      <c r="I26" s="25"/>
      <c r="J26" s="25"/>
      <c r="K26" s="25"/>
      <c r="L26" s="25">
        <f t="shared" si="0"/>
        <v>18450</v>
      </c>
      <c r="M26" s="15"/>
    </row>
    <row r="27" spans="2:13" ht="21.6" customHeight="1">
      <c r="B27" s="13" t="s">
        <v>716</v>
      </c>
      <c r="C27" s="12" t="s">
        <v>201</v>
      </c>
      <c r="D27" s="12" t="s">
        <v>193</v>
      </c>
      <c r="E27" s="12" t="s">
        <v>202</v>
      </c>
      <c r="F27" s="19" t="s">
        <v>195</v>
      </c>
      <c r="G27" s="15">
        <v>17</v>
      </c>
      <c r="H27" s="25">
        <f>ROUNDDOWN(단가조사!G27*옵션!$D$11, 0)</f>
        <v>21450</v>
      </c>
      <c r="I27" s="25"/>
      <c r="J27" s="25"/>
      <c r="K27" s="25"/>
      <c r="L27" s="25">
        <f t="shared" si="0"/>
        <v>21450</v>
      </c>
      <c r="M27" s="15"/>
    </row>
    <row r="28" spans="2:13" ht="21.6" customHeight="1">
      <c r="B28" s="13" t="s">
        <v>717</v>
      </c>
      <c r="C28" s="12" t="s">
        <v>204</v>
      </c>
      <c r="D28" s="12" t="s">
        <v>193</v>
      </c>
      <c r="E28" s="12" t="s">
        <v>205</v>
      </c>
      <c r="F28" s="19" t="s">
        <v>195</v>
      </c>
      <c r="G28" s="15">
        <v>14</v>
      </c>
      <c r="H28" s="25">
        <f>ROUNDDOWN(단가조사!G28*옵션!$D$11, 0)</f>
        <v>33750</v>
      </c>
      <c r="I28" s="25"/>
      <c r="J28" s="25"/>
      <c r="K28" s="25"/>
      <c r="L28" s="25">
        <f t="shared" si="0"/>
        <v>33750</v>
      </c>
      <c r="M28" s="15"/>
    </row>
    <row r="29" spans="2:13" ht="21.6" customHeight="1">
      <c r="B29" s="13" t="s">
        <v>718</v>
      </c>
      <c r="C29" s="12" t="s">
        <v>206</v>
      </c>
      <c r="D29" s="12" t="s">
        <v>207</v>
      </c>
      <c r="E29" s="12" t="s">
        <v>208</v>
      </c>
      <c r="F29" s="19" t="s">
        <v>187</v>
      </c>
      <c r="G29" s="15">
        <v>3</v>
      </c>
      <c r="H29" s="25">
        <f>ROUNDDOWN(단가조사!G29*옵션!$D$11, 0)</f>
        <v>38285</v>
      </c>
      <c r="I29" s="25"/>
      <c r="J29" s="25"/>
      <c r="K29" s="25"/>
      <c r="L29" s="25">
        <f t="shared" si="0"/>
        <v>38285</v>
      </c>
      <c r="M29" s="15"/>
    </row>
    <row r="30" spans="2:13" ht="21.6" customHeight="1">
      <c r="B30" s="13" t="s">
        <v>719</v>
      </c>
      <c r="C30" s="12" t="s">
        <v>210</v>
      </c>
      <c r="D30" s="12" t="s">
        <v>211</v>
      </c>
      <c r="E30" s="12" t="s">
        <v>212</v>
      </c>
      <c r="F30" s="19" t="s">
        <v>187</v>
      </c>
      <c r="G30" s="15">
        <v>262</v>
      </c>
      <c r="H30" s="25">
        <f>ROUNDDOWN(단가조사!G30*옵션!$D$11, 0)</f>
        <v>626</v>
      </c>
      <c r="I30" s="25"/>
      <c r="J30" s="25"/>
      <c r="K30" s="25"/>
      <c r="L30" s="25">
        <f t="shared" si="0"/>
        <v>626</v>
      </c>
      <c r="M30" s="15"/>
    </row>
    <row r="31" spans="2:13" ht="21.6" customHeight="1">
      <c r="B31" s="13" t="s">
        <v>720</v>
      </c>
      <c r="C31" s="12" t="s">
        <v>216</v>
      </c>
      <c r="D31" s="12" t="s">
        <v>211</v>
      </c>
      <c r="E31" s="12" t="s">
        <v>217</v>
      </c>
      <c r="F31" s="19" t="s">
        <v>187</v>
      </c>
      <c r="G31" s="15">
        <v>78</v>
      </c>
      <c r="H31" s="25">
        <f>ROUNDDOWN(단가조사!G31*옵션!$D$11, 0)</f>
        <v>920</v>
      </c>
      <c r="I31" s="25"/>
      <c r="J31" s="25"/>
      <c r="K31" s="25"/>
      <c r="L31" s="25">
        <f t="shared" si="0"/>
        <v>920</v>
      </c>
      <c r="M31" s="15"/>
    </row>
    <row r="32" spans="2:13" ht="21.6" customHeight="1">
      <c r="B32" s="13" t="s">
        <v>721</v>
      </c>
      <c r="C32" s="12" t="s">
        <v>218</v>
      </c>
      <c r="D32" s="12" t="s">
        <v>211</v>
      </c>
      <c r="E32" s="12" t="s">
        <v>219</v>
      </c>
      <c r="F32" s="19" t="s">
        <v>187</v>
      </c>
      <c r="G32" s="15">
        <v>4</v>
      </c>
      <c r="H32" s="25">
        <f>ROUNDDOWN(단가조사!G32*옵션!$D$11, 0)</f>
        <v>920</v>
      </c>
      <c r="I32" s="25"/>
      <c r="J32" s="25"/>
      <c r="K32" s="25"/>
      <c r="L32" s="25">
        <f t="shared" si="0"/>
        <v>920</v>
      </c>
      <c r="M32" s="15"/>
    </row>
    <row r="33" spans="2:13" ht="21.6" customHeight="1">
      <c r="B33" s="13" t="s">
        <v>722</v>
      </c>
      <c r="C33" s="12" t="s">
        <v>220</v>
      </c>
      <c r="D33" s="12" t="s">
        <v>221</v>
      </c>
      <c r="E33" s="12" t="s">
        <v>222</v>
      </c>
      <c r="F33" s="19" t="s">
        <v>187</v>
      </c>
      <c r="G33" s="15">
        <v>153</v>
      </c>
      <c r="H33" s="25">
        <f>ROUNDDOWN(단가조사!G33*옵션!$D$11, 0)</f>
        <v>591</v>
      </c>
      <c r="I33" s="25"/>
      <c r="J33" s="25"/>
      <c r="K33" s="25"/>
      <c r="L33" s="25">
        <f t="shared" si="0"/>
        <v>591</v>
      </c>
      <c r="M33" s="15"/>
    </row>
    <row r="34" spans="2:13" ht="21.6" customHeight="1">
      <c r="B34" s="13" t="s">
        <v>723</v>
      </c>
      <c r="C34" s="12" t="s">
        <v>223</v>
      </c>
      <c r="D34" s="12" t="s">
        <v>221</v>
      </c>
      <c r="E34" s="12" t="s">
        <v>224</v>
      </c>
      <c r="F34" s="19" t="s">
        <v>187</v>
      </c>
      <c r="G34" s="15">
        <v>56</v>
      </c>
      <c r="H34" s="25">
        <f>ROUNDDOWN(단가조사!G34*옵션!$D$11, 0)</f>
        <v>823</v>
      </c>
      <c r="I34" s="25"/>
      <c r="J34" s="25"/>
      <c r="K34" s="25"/>
      <c r="L34" s="25">
        <f t="shared" si="0"/>
        <v>823</v>
      </c>
      <c r="M34" s="15"/>
    </row>
    <row r="35" spans="2:13" ht="21.6" customHeight="1">
      <c r="B35" s="13" t="s">
        <v>724</v>
      </c>
      <c r="C35" s="12" t="s">
        <v>225</v>
      </c>
      <c r="D35" s="12" t="s">
        <v>226</v>
      </c>
      <c r="E35" s="12" t="s">
        <v>227</v>
      </c>
      <c r="F35" s="19" t="s">
        <v>187</v>
      </c>
      <c r="G35" s="15">
        <v>262</v>
      </c>
      <c r="H35" s="25">
        <f>ROUNDDOWN(단가조사!G35*옵션!$D$11, 0)</f>
        <v>343</v>
      </c>
      <c r="I35" s="25"/>
      <c r="J35" s="25"/>
      <c r="K35" s="25"/>
      <c r="L35" s="25">
        <f t="shared" si="0"/>
        <v>343</v>
      </c>
      <c r="M35" s="15"/>
    </row>
    <row r="36" spans="2:13" ht="21.6" customHeight="1">
      <c r="B36" s="13" t="s">
        <v>725</v>
      </c>
      <c r="C36" s="12" t="s">
        <v>228</v>
      </c>
      <c r="D36" s="12" t="s">
        <v>226</v>
      </c>
      <c r="E36" s="12" t="s">
        <v>229</v>
      </c>
      <c r="F36" s="19" t="s">
        <v>187</v>
      </c>
      <c r="G36" s="15">
        <v>4</v>
      </c>
      <c r="H36" s="25">
        <f>ROUNDDOWN(단가조사!G36*옵션!$D$11, 0)</f>
        <v>343</v>
      </c>
      <c r="I36" s="25"/>
      <c r="J36" s="25"/>
      <c r="K36" s="25"/>
      <c r="L36" s="25">
        <f t="shared" si="0"/>
        <v>343</v>
      </c>
      <c r="M36" s="15"/>
    </row>
    <row r="37" spans="2:13" ht="21.6" customHeight="1">
      <c r="B37" s="13" t="s">
        <v>726</v>
      </c>
      <c r="C37" s="12" t="s">
        <v>230</v>
      </c>
      <c r="D37" s="12" t="s">
        <v>226</v>
      </c>
      <c r="E37" s="12" t="s">
        <v>231</v>
      </c>
      <c r="F37" s="19" t="s">
        <v>187</v>
      </c>
      <c r="G37" s="15">
        <v>78</v>
      </c>
      <c r="H37" s="25">
        <f>ROUNDDOWN(단가조사!G37*옵션!$D$11, 0)</f>
        <v>343</v>
      </c>
      <c r="I37" s="25"/>
      <c r="J37" s="25"/>
      <c r="K37" s="25"/>
      <c r="L37" s="25">
        <f t="shared" si="0"/>
        <v>343</v>
      </c>
      <c r="M37" s="15"/>
    </row>
    <row r="38" spans="2:13" ht="21.6" customHeight="1">
      <c r="B38" s="13" t="s">
        <v>727</v>
      </c>
      <c r="C38" s="12" t="s">
        <v>232</v>
      </c>
      <c r="D38" s="12" t="s">
        <v>226</v>
      </c>
      <c r="E38" s="12" t="s">
        <v>233</v>
      </c>
      <c r="F38" s="19" t="s">
        <v>187</v>
      </c>
      <c r="G38" s="15">
        <v>51</v>
      </c>
      <c r="H38" s="25">
        <f>ROUNDDOWN(단가조사!G38*옵션!$D$11, 0)</f>
        <v>343</v>
      </c>
      <c r="I38" s="25"/>
      <c r="J38" s="25"/>
      <c r="K38" s="25"/>
      <c r="L38" s="25">
        <f t="shared" si="0"/>
        <v>343</v>
      </c>
      <c r="M38" s="15"/>
    </row>
    <row r="39" spans="2:13" ht="21.6" customHeight="1">
      <c r="B39" s="13" t="s">
        <v>728</v>
      </c>
      <c r="C39" s="12" t="s">
        <v>234</v>
      </c>
      <c r="D39" s="12" t="s">
        <v>235</v>
      </c>
      <c r="E39" s="12" t="s">
        <v>236</v>
      </c>
      <c r="F39" s="19" t="s">
        <v>187</v>
      </c>
      <c r="G39" s="15">
        <v>22</v>
      </c>
      <c r="H39" s="25">
        <f>ROUNDDOWN(단가조사!G39*옵션!$D$11, 0)</f>
        <v>25500</v>
      </c>
      <c r="I39" s="25"/>
      <c r="J39" s="25"/>
      <c r="K39" s="25"/>
      <c r="L39" s="25">
        <f t="shared" si="0"/>
        <v>25500</v>
      </c>
      <c r="M39" s="15"/>
    </row>
    <row r="40" spans="2:13" ht="21.6" customHeight="1">
      <c r="B40" s="13" t="s">
        <v>729</v>
      </c>
      <c r="C40" s="12" t="s">
        <v>238</v>
      </c>
      <c r="D40" s="12" t="s">
        <v>239</v>
      </c>
      <c r="E40" s="12" t="s">
        <v>240</v>
      </c>
      <c r="F40" s="19" t="s">
        <v>187</v>
      </c>
      <c r="G40" s="15">
        <v>46</v>
      </c>
      <c r="H40" s="25">
        <f>ROUNDDOWN(단가조사!G40*옵션!$D$11, 0)</f>
        <v>2690</v>
      </c>
      <c r="I40" s="25"/>
      <c r="J40" s="25"/>
      <c r="K40" s="25"/>
      <c r="L40" s="25">
        <f t="shared" si="0"/>
        <v>2690</v>
      </c>
      <c r="M40" s="15"/>
    </row>
    <row r="41" spans="2:13" ht="21.6" customHeight="1">
      <c r="B41" s="13" t="s">
        <v>730</v>
      </c>
      <c r="C41" s="12" t="s">
        <v>241</v>
      </c>
      <c r="D41" s="12" t="s">
        <v>242</v>
      </c>
      <c r="E41" s="12" t="s">
        <v>243</v>
      </c>
      <c r="F41" s="19" t="s">
        <v>187</v>
      </c>
      <c r="G41" s="15">
        <v>26</v>
      </c>
      <c r="H41" s="25">
        <f>ROUNDDOWN(단가조사!G41*옵션!$D$11, 0)</f>
        <v>2856</v>
      </c>
      <c r="I41" s="25"/>
      <c r="J41" s="25"/>
      <c r="K41" s="25"/>
      <c r="L41" s="25">
        <f t="shared" si="0"/>
        <v>2856</v>
      </c>
      <c r="M41" s="15"/>
    </row>
    <row r="42" spans="2:13" ht="21.6" customHeight="1">
      <c r="B42" s="13" t="s">
        <v>731</v>
      </c>
      <c r="C42" s="12" t="s">
        <v>244</v>
      </c>
      <c r="D42" s="12" t="s">
        <v>207</v>
      </c>
      <c r="E42" s="12" t="s">
        <v>245</v>
      </c>
      <c r="F42" s="19" t="s">
        <v>187</v>
      </c>
      <c r="G42" s="15">
        <v>17</v>
      </c>
      <c r="H42" s="25">
        <f>ROUNDDOWN(단가조사!G42*옵션!$D$11, 0)</f>
        <v>325</v>
      </c>
      <c r="I42" s="25"/>
      <c r="J42" s="25"/>
      <c r="K42" s="25"/>
      <c r="L42" s="25">
        <f t="shared" si="0"/>
        <v>325</v>
      </c>
      <c r="M42" s="15"/>
    </row>
    <row r="43" spans="2:13" ht="21.6" customHeight="1">
      <c r="B43" s="13" t="s">
        <v>732</v>
      </c>
      <c r="C43" s="12" t="s">
        <v>246</v>
      </c>
      <c r="D43" s="12" t="s">
        <v>207</v>
      </c>
      <c r="E43" s="12" t="s">
        <v>247</v>
      </c>
      <c r="F43" s="19" t="s">
        <v>187</v>
      </c>
      <c r="G43" s="15">
        <v>8</v>
      </c>
      <c r="H43" s="25">
        <f>ROUNDDOWN(단가조사!G43*옵션!$D$11, 0)</f>
        <v>329</v>
      </c>
      <c r="I43" s="25"/>
      <c r="J43" s="25"/>
      <c r="K43" s="25"/>
      <c r="L43" s="25">
        <f t="shared" si="0"/>
        <v>329</v>
      </c>
      <c r="M43" s="15"/>
    </row>
    <row r="44" spans="2:13" ht="21.6" customHeight="1">
      <c r="B44" s="13" t="s">
        <v>733</v>
      </c>
      <c r="C44" s="12" t="s">
        <v>248</v>
      </c>
      <c r="D44" s="12" t="s">
        <v>207</v>
      </c>
      <c r="E44" s="12" t="s">
        <v>249</v>
      </c>
      <c r="F44" s="19" t="s">
        <v>187</v>
      </c>
      <c r="G44" s="15">
        <v>8</v>
      </c>
      <c r="H44" s="25">
        <f>ROUNDDOWN(단가조사!G44*옵션!$D$11, 0)</f>
        <v>350</v>
      </c>
      <c r="I44" s="25"/>
      <c r="J44" s="25"/>
      <c r="K44" s="25"/>
      <c r="L44" s="25">
        <f t="shared" si="0"/>
        <v>350</v>
      </c>
      <c r="M44" s="15"/>
    </row>
    <row r="45" spans="2:13" ht="21.6" customHeight="1">
      <c r="B45" s="13" t="s">
        <v>734</v>
      </c>
      <c r="C45" s="12" t="s">
        <v>250</v>
      </c>
      <c r="D45" s="12" t="s">
        <v>207</v>
      </c>
      <c r="E45" s="12" t="s">
        <v>251</v>
      </c>
      <c r="F45" s="19" t="s">
        <v>187</v>
      </c>
      <c r="G45" s="15">
        <v>37</v>
      </c>
      <c r="H45" s="25">
        <f>ROUNDDOWN(단가조사!G45*옵션!$D$11, 0)</f>
        <v>373</v>
      </c>
      <c r="I45" s="25"/>
      <c r="J45" s="25"/>
      <c r="K45" s="25"/>
      <c r="L45" s="25">
        <f t="shared" si="0"/>
        <v>373</v>
      </c>
      <c r="M45" s="15"/>
    </row>
    <row r="46" spans="2:13" ht="21.6" customHeight="1">
      <c r="B46" s="13" t="s">
        <v>735</v>
      </c>
      <c r="C46" s="12" t="s">
        <v>252</v>
      </c>
      <c r="D46" s="12" t="s">
        <v>207</v>
      </c>
      <c r="E46" s="12" t="s">
        <v>253</v>
      </c>
      <c r="F46" s="19" t="s">
        <v>187</v>
      </c>
      <c r="G46" s="15">
        <v>25</v>
      </c>
      <c r="H46" s="25">
        <f>ROUNDDOWN(단가조사!G46*옵션!$D$11, 0)</f>
        <v>592</v>
      </c>
      <c r="I46" s="25"/>
      <c r="J46" s="25"/>
      <c r="K46" s="25"/>
      <c r="L46" s="25">
        <f t="shared" si="0"/>
        <v>592</v>
      </c>
      <c r="M46" s="15"/>
    </row>
    <row r="47" spans="2:13" ht="21.6" customHeight="1">
      <c r="B47" s="13" t="s">
        <v>736</v>
      </c>
      <c r="C47" s="12" t="s">
        <v>254</v>
      </c>
      <c r="D47" s="12" t="s">
        <v>207</v>
      </c>
      <c r="E47" s="12" t="s">
        <v>255</v>
      </c>
      <c r="F47" s="19" t="s">
        <v>187</v>
      </c>
      <c r="G47" s="15">
        <v>22</v>
      </c>
      <c r="H47" s="25">
        <f>ROUNDDOWN(단가조사!G47*옵션!$D$11, 0)</f>
        <v>1284</v>
      </c>
      <c r="I47" s="25"/>
      <c r="J47" s="25"/>
      <c r="K47" s="25"/>
      <c r="L47" s="25">
        <f t="shared" si="0"/>
        <v>1284</v>
      </c>
      <c r="M47" s="15"/>
    </row>
    <row r="48" spans="2:13" ht="21.6" customHeight="1">
      <c r="B48" s="13" t="s">
        <v>737</v>
      </c>
      <c r="C48" s="12" t="s">
        <v>256</v>
      </c>
      <c r="D48" s="12" t="s">
        <v>207</v>
      </c>
      <c r="E48" s="12" t="s">
        <v>257</v>
      </c>
      <c r="F48" s="19" t="s">
        <v>258</v>
      </c>
      <c r="G48" s="15">
        <v>1</v>
      </c>
      <c r="H48" s="25">
        <f>ROUNDDOWN(단가조사!G48*옵션!$D$11, 0)</f>
        <v>587</v>
      </c>
      <c r="I48" s="25"/>
      <c r="J48" s="25"/>
      <c r="K48" s="25"/>
      <c r="L48" s="25">
        <f t="shared" si="0"/>
        <v>587</v>
      </c>
      <c r="M48" s="15"/>
    </row>
    <row r="49" spans="2:13" ht="21.6" customHeight="1">
      <c r="B49" s="13" t="s">
        <v>738</v>
      </c>
      <c r="C49" s="12" t="s">
        <v>259</v>
      </c>
      <c r="D49" s="12" t="s">
        <v>207</v>
      </c>
      <c r="E49" s="12" t="s">
        <v>260</v>
      </c>
      <c r="F49" s="19" t="s">
        <v>258</v>
      </c>
      <c r="G49" s="15">
        <v>13</v>
      </c>
      <c r="H49" s="25">
        <f>ROUNDDOWN(단가조사!G49*옵션!$D$11, 0)</f>
        <v>1046</v>
      </c>
      <c r="I49" s="25"/>
      <c r="J49" s="25"/>
      <c r="K49" s="25"/>
      <c r="L49" s="25">
        <f t="shared" si="0"/>
        <v>1046</v>
      </c>
      <c r="M49" s="15"/>
    </row>
    <row r="50" spans="2:13" ht="21.6" customHeight="1">
      <c r="B50" s="13" t="s">
        <v>739</v>
      </c>
      <c r="C50" s="12" t="s">
        <v>261</v>
      </c>
      <c r="D50" s="12" t="s">
        <v>262</v>
      </c>
      <c r="E50" s="12" t="s">
        <v>263</v>
      </c>
      <c r="F50" s="19" t="s">
        <v>187</v>
      </c>
      <c r="G50" s="15">
        <v>407</v>
      </c>
      <c r="H50" s="25">
        <f>ROUNDDOWN(단가조사!G50*옵션!$D$11, 0)</f>
        <v>120</v>
      </c>
      <c r="I50" s="25"/>
      <c r="J50" s="25"/>
      <c r="K50" s="25"/>
      <c r="L50" s="25">
        <f t="shared" si="0"/>
        <v>120</v>
      </c>
      <c r="M50" s="15"/>
    </row>
    <row r="51" spans="2:13" ht="21.6" customHeight="1">
      <c r="B51" s="13" t="s">
        <v>740</v>
      </c>
      <c r="C51" s="12" t="s">
        <v>265</v>
      </c>
      <c r="D51" s="12" t="s">
        <v>266</v>
      </c>
      <c r="E51" s="12" t="s">
        <v>267</v>
      </c>
      <c r="F51" s="19" t="s">
        <v>187</v>
      </c>
      <c r="G51" s="15">
        <v>117</v>
      </c>
      <c r="H51" s="25">
        <f>ROUNDDOWN(단가조사!G51*옵션!$D$11, 0)</f>
        <v>1226</v>
      </c>
      <c r="I51" s="25"/>
      <c r="J51" s="25"/>
      <c r="K51" s="25"/>
      <c r="L51" s="25">
        <f t="shared" si="0"/>
        <v>1226</v>
      </c>
      <c r="M51" s="15"/>
    </row>
    <row r="52" spans="2:13" ht="21.6" customHeight="1">
      <c r="B52" s="13" t="s">
        <v>741</v>
      </c>
      <c r="C52" s="12" t="s">
        <v>269</v>
      </c>
      <c r="D52" s="12" t="s">
        <v>270</v>
      </c>
      <c r="E52" s="12" t="s">
        <v>271</v>
      </c>
      <c r="F52" s="19" t="s">
        <v>139</v>
      </c>
      <c r="G52" s="15">
        <v>6337.1</v>
      </c>
      <c r="H52" s="25">
        <f>ROUNDDOWN(단가조사!G52*옵션!$D$11, 0)</f>
        <v>513</v>
      </c>
      <c r="I52" s="25"/>
      <c r="J52" s="25"/>
      <c r="K52" s="25"/>
      <c r="L52" s="25">
        <f t="shared" si="0"/>
        <v>513</v>
      </c>
      <c r="M52" s="15"/>
    </row>
    <row r="53" spans="2:13" ht="21.6" customHeight="1">
      <c r="B53" s="13" t="s">
        <v>742</v>
      </c>
      <c r="C53" s="12" t="s">
        <v>275</v>
      </c>
      <c r="D53" s="12" t="s">
        <v>270</v>
      </c>
      <c r="E53" s="12" t="s">
        <v>276</v>
      </c>
      <c r="F53" s="19" t="s">
        <v>139</v>
      </c>
      <c r="G53" s="15">
        <v>4494.6000000000004</v>
      </c>
      <c r="H53" s="25">
        <f>ROUNDDOWN(단가조사!G53*옵션!$D$11, 0)</f>
        <v>781</v>
      </c>
      <c r="I53" s="25"/>
      <c r="J53" s="25"/>
      <c r="K53" s="25"/>
      <c r="L53" s="25">
        <f t="shared" si="0"/>
        <v>781</v>
      </c>
      <c r="M53" s="15"/>
    </row>
    <row r="54" spans="2:13" ht="21.6" customHeight="1">
      <c r="B54" s="13" t="s">
        <v>743</v>
      </c>
      <c r="C54" s="12" t="s">
        <v>277</v>
      </c>
      <c r="D54" s="12" t="s">
        <v>278</v>
      </c>
      <c r="E54" s="12" t="s">
        <v>279</v>
      </c>
      <c r="F54" s="19" t="s">
        <v>139</v>
      </c>
      <c r="G54" s="15">
        <v>382.8</v>
      </c>
      <c r="H54" s="25">
        <f>ROUNDDOWN(단가조사!G54*옵션!$D$11, 0)</f>
        <v>972</v>
      </c>
      <c r="I54" s="25"/>
      <c r="J54" s="25"/>
      <c r="K54" s="25"/>
      <c r="L54" s="25">
        <f t="shared" si="0"/>
        <v>972</v>
      </c>
      <c r="M54" s="15"/>
    </row>
    <row r="55" spans="2:13" ht="21.6" customHeight="1">
      <c r="B55" s="13" t="s">
        <v>744</v>
      </c>
      <c r="C55" s="12" t="s">
        <v>282</v>
      </c>
      <c r="D55" s="12" t="s">
        <v>278</v>
      </c>
      <c r="E55" s="12" t="s">
        <v>283</v>
      </c>
      <c r="F55" s="19" t="s">
        <v>139</v>
      </c>
      <c r="G55" s="15">
        <v>6.6</v>
      </c>
      <c r="H55" s="25">
        <f>ROUNDDOWN(단가조사!G55*옵션!$D$11, 0)</f>
        <v>1106</v>
      </c>
      <c r="I55" s="25"/>
      <c r="J55" s="25"/>
      <c r="K55" s="25"/>
      <c r="L55" s="25">
        <f t="shared" si="0"/>
        <v>1106</v>
      </c>
      <c r="M55" s="15"/>
    </row>
    <row r="56" spans="2:13" ht="21.6" customHeight="1">
      <c r="B56" s="13" t="s">
        <v>745</v>
      </c>
      <c r="C56" s="12" t="s">
        <v>284</v>
      </c>
      <c r="D56" s="12" t="s">
        <v>278</v>
      </c>
      <c r="E56" s="12" t="s">
        <v>285</v>
      </c>
      <c r="F56" s="19" t="s">
        <v>139</v>
      </c>
      <c r="G56" s="15">
        <v>132</v>
      </c>
      <c r="H56" s="25">
        <f>ROUNDDOWN(단가조사!G56*옵션!$D$11, 0)</f>
        <v>1909</v>
      </c>
      <c r="I56" s="25"/>
      <c r="J56" s="25"/>
      <c r="K56" s="25"/>
      <c r="L56" s="25">
        <f t="shared" si="0"/>
        <v>1909</v>
      </c>
      <c r="M56" s="15"/>
    </row>
    <row r="57" spans="2:13" ht="21.6" customHeight="1">
      <c r="B57" s="13" t="s">
        <v>746</v>
      </c>
      <c r="C57" s="12" t="s">
        <v>286</v>
      </c>
      <c r="D57" s="12" t="s">
        <v>278</v>
      </c>
      <c r="E57" s="12" t="s">
        <v>287</v>
      </c>
      <c r="F57" s="19" t="s">
        <v>139</v>
      </c>
      <c r="G57" s="15">
        <v>176.4</v>
      </c>
      <c r="H57" s="25">
        <f>ROUNDDOWN(단가조사!G57*옵션!$D$11, 0)</f>
        <v>2545</v>
      </c>
      <c r="I57" s="25"/>
      <c r="J57" s="25"/>
      <c r="K57" s="25"/>
      <c r="L57" s="25">
        <f t="shared" si="0"/>
        <v>2545</v>
      </c>
      <c r="M57" s="15"/>
    </row>
    <row r="58" spans="2:13" ht="21.6" customHeight="1">
      <c r="B58" s="13" t="s">
        <v>747</v>
      </c>
      <c r="C58" s="12" t="s">
        <v>288</v>
      </c>
      <c r="D58" s="12" t="s">
        <v>278</v>
      </c>
      <c r="E58" s="12" t="s">
        <v>289</v>
      </c>
      <c r="F58" s="19" t="s">
        <v>139</v>
      </c>
      <c r="G58" s="15">
        <v>43.3</v>
      </c>
      <c r="H58" s="25">
        <f>ROUNDDOWN(단가조사!G58*옵션!$D$11, 0)</f>
        <v>5522</v>
      </c>
      <c r="I58" s="25"/>
      <c r="J58" s="25"/>
      <c r="K58" s="25"/>
      <c r="L58" s="25">
        <f t="shared" si="0"/>
        <v>5522</v>
      </c>
      <c r="M58" s="15"/>
    </row>
    <row r="59" spans="2:13" ht="21.6" customHeight="1">
      <c r="B59" s="13" t="s">
        <v>748</v>
      </c>
      <c r="C59" s="12" t="s">
        <v>290</v>
      </c>
      <c r="D59" s="12" t="s">
        <v>278</v>
      </c>
      <c r="E59" s="12" t="s">
        <v>291</v>
      </c>
      <c r="F59" s="19" t="s">
        <v>139</v>
      </c>
      <c r="G59" s="15">
        <v>72.2</v>
      </c>
      <c r="H59" s="25">
        <f>ROUNDDOWN(단가조사!G59*옵션!$D$11, 0)</f>
        <v>7507</v>
      </c>
      <c r="I59" s="25"/>
      <c r="J59" s="25"/>
      <c r="K59" s="25"/>
      <c r="L59" s="25">
        <f t="shared" si="0"/>
        <v>7507</v>
      </c>
      <c r="M59" s="15"/>
    </row>
    <row r="60" spans="2:13" ht="21.6" customHeight="1">
      <c r="B60" s="13" t="s">
        <v>749</v>
      </c>
      <c r="C60" s="12" t="s">
        <v>292</v>
      </c>
      <c r="D60" s="12" t="s">
        <v>278</v>
      </c>
      <c r="E60" s="12" t="s">
        <v>293</v>
      </c>
      <c r="F60" s="19" t="s">
        <v>139</v>
      </c>
      <c r="G60" s="15">
        <v>80.3</v>
      </c>
      <c r="H60" s="25">
        <f>ROUNDDOWN(단가조사!G60*옵션!$D$11, 0)</f>
        <v>14231</v>
      </c>
      <c r="I60" s="25"/>
      <c r="J60" s="25"/>
      <c r="K60" s="25"/>
      <c r="L60" s="25">
        <f t="shared" si="0"/>
        <v>14231</v>
      </c>
      <c r="M60" s="15"/>
    </row>
    <row r="61" spans="2:13" ht="21.6" customHeight="1">
      <c r="B61" s="13" t="s">
        <v>750</v>
      </c>
      <c r="C61" s="12" t="s">
        <v>294</v>
      </c>
      <c r="D61" s="12" t="s">
        <v>278</v>
      </c>
      <c r="E61" s="12" t="s">
        <v>295</v>
      </c>
      <c r="F61" s="19" t="s">
        <v>139</v>
      </c>
      <c r="G61" s="15">
        <v>119.9</v>
      </c>
      <c r="H61" s="25">
        <f>ROUNDDOWN(단가조사!G61*옵션!$D$11, 0)</f>
        <v>17402</v>
      </c>
      <c r="I61" s="25"/>
      <c r="J61" s="25"/>
      <c r="K61" s="25"/>
      <c r="L61" s="25">
        <f t="shared" si="0"/>
        <v>17402</v>
      </c>
      <c r="M61" s="15"/>
    </row>
    <row r="62" spans="2:13" ht="21.6" customHeight="1">
      <c r="B62" s="13" t="s">
        <v>751</v>
      </c>
      <c r="C62" s="12" t="s">
        <v>296</v>
      </c>
      <c r="D62" s="12" t="s">
        <v>297</v>
      </c>
      <c r="E62" s="12" t="s">
        <v>298</v>
      </c>
      <c r="F62" s="19" t="s">
        <v>139</v>
      </c>
      <c r="G62" s="15">
        <v>445</v>
      </c>
      <c r="H62" s="25">
        <f>ROUNDDOWN(단가조사!G62*옵션!$D$11, 0)</f>
        <v>12246</v>
      </c>
      <c r="I62" s="25"/>
      <c r="J62" s="25"/>
      <c r="K62" s="25"/>
      <c r="L62" s="25">
        <f t="shared" si="0"/>
        <v>12246</v>
      </c>
      <c r="M62" s="15"/>
    </row>
    <row r="63" spans="2:13" ht="21.6" customHeight="1">
      <c r="B63" s="13" t="s">
        <v>752</v>
      </c>
      <c r="C63" s="12" t="s">
        <v>302</v>
      </c>
      <c r="D63" s="12" t="s">
        <v>303</v>
      </c>
      <c r="E63" s="12" t="s">
        <v>304</v>
      </c>
      <c r="F63" s="19" t="s">
        <v>139</v>
      </c>
      <c r="G63" s="15">
        <v>148.05000000000001</v>
      </c>
      <c r="H63" s="25">
        <f>ROUNDDOWN(단가조사!G63*옵션!$D$11, 0)</f>
        <v>4767</v>
      </c>
      <c r="I63" s="25"/>
      <c r="J63" s="25"/>
      <c r="K63" s="25"/>
      <c r="L63" s="25">
        <f t="shared" si="0"/>
        <v>4767</v>
      </c>
      <c r="M63" s="15"/>
    </row>
    <row r="64" spans="2:13" ht="21.6" customHeight="1">
      <c r="B64" s="13" t="s">
        <v>753</v>
      </c>
      <c r="C64" s="12" t="s">
        <v>306</v>
      </c>
      <c r="D64" s="12" t="s">
        <v>303</v>
      </c>
      <c r="E64" s="12" t="s">
        <v>307</v>
      </c>
      <c r="F64" s="19" t="s">
        <v>139</v>
      </c>
      <c r="G64" s="15">
        <v>267.75</v>
      </c>
      <c r="H64" s="25">
        <f>ROUNDDOWN(단가조사!G64*옵션!$D$11, 0)</f>
        <v>6418</v>
      </c>
      <c r="I64" s="25"/>
      <c r="J64" s="25"/>
      <c r="K64" s="25"/>
      <c r="L64" s="25">
        <f t="shared" si="0"/>
        <v>6418</v>
      </c>
      <c r="M64" s="15"/>
    </row>
    <row r="65" spans="2:13" ht="21.6" customHeight="1">
      <c r="B65" s="13" t="s">
        <v>754</v>
      </c>
      <c r="C65" s="12" t="s">
        <v>308</v>
      </c>
      <c r="D65" s="12" t="s">
        <v>303</v>
      </c>
      <c r="E65" s="12" t="s">
        <v>309</v>
      </c>
      <c r="F65" s="19" t="s">
        <v>139</v>
      </c>
      <c r="G65" s="15">
        <v>12.6</v>
      </c>
      <c r="H65" s="25">
        <f>ROUNDDOWN(단가조사!G65*옵션!$D$11, 0)</f>
        <v>12127</v>
      </c>
      <c r="I65" s="25"/>
      <c r="J65" s="25"/>
      <c r="K65" s="25"/>
      <c r="L65" s="25">
        <f t="shared" si="0"/>
        <v>12127</v>
      </c>
      <c r="M65" s="15"/>
    </row>
    <row r="66" spans="2:13" ht="21.6" customHeight="1">
      <c r="B66" s="13" t="s">
        <v>755</v>
      </c>
      <c r="C66" s="12" t="s">
        <v>310</v>
      </c>
      <c r="D66" s="12" t="s">
        <v>303</v>
      </c>
      <c r="E66" s="12" t="s">
        <v>311</v>
      </c>
      <c r="F66" s="19" t="s">
        <v>139</v>
      </c>
      <c r="G66" s="15">
        <v>5.25</v>
      </c>
      <c r="H66" s="25">
        <f>ROUNDDOWN(단가조사!G66*옵션!$D$11, 0)</f>
        <v>16587</v>
      </c>
      <c r="I66" s="25"/>
      <c r="J66" s="25"/>
      <c r="K66" s="25"/>
      <c r="L66" s="25">
        <f t="shared" si="0"/>
        <v>16587</v>
      </c>
      <c r="M66" s="15"/>
    </row>
    <row r="67" spans="2:13" ht="21.6" customHeight="1">
      <c r="B67" s="13" t="s">
        <v>756</v>
      </c>
      <c r="C67" s="12" t="s">
        <v>312</v>
      </c>
      <c r="D67" s="12" t="s">
        <v>303</v>
      </c>
      <c r="E67" s="12" t="s">
        <v>313</v>
      </c>
      <c r="F67" s="19" t="s">
        <v>139</v>
      </c>
      <c r="G67" s="15">
        <v>134.4</v>
      </c>
      <c r="H67" s="25">
        <f>ROUNDDOWN(단가조사!G67*옵션!$D$11, 0)</f>
        <v>40807</v>
      </c>
      <c r="I67" s="25"/>
      <c r="J67" s="25"/>
      <c r="K67" s="25"/>
      <c r="L67" s="25">
        <f t="shared" si="0"/>
        <v>40807</v>
      </c>
      <c r="M67" s="15"/>
    </row>
    <row r="68" spans="2:13" ht="21.6" customHeight="1">
      <c r="B68" s="13" t="s">
        <v>757</v>
      </c>
      <c r="C68" s="12" t="s">
        <v>314</v>
      </c>
      <c r="D68" s="12" t="s">
        <v>303</v>
      </c>
      <c r="E68" s="12" t="s">
        <v>315</v>
      </c>
      <c r="F68" s="19" t="s">
        <v>139</v>
      </c>
      <c r="G68" s="15">
        <v>99.75</v>
      </c>
      <c r="H68" s="25">
        <f>ROUNDDOWN(단가조사!G68*옵션!$D$11, 0)</f>
        <v>51953</v>
      </c>
      <c r="I68" s="25"/>
      <c r="J68" s="25"/>
      <c r="K68" s="25"/>
      <c r="L68" s="25">
        <f t="shared" ref="L68:L131" si="1">SUM(H68,I68,J68)</f>
        <v>51953</v>
      </c>
      <c r="M68" s="15"/>
    </row>
    <row r="69" spans="2:13" ht="21.6" customHeight="1">
      <c r="B69" s="13" t="s">
        <v>758</v>
      </c>
      <c r="C69" s="12" t="s">
        <v>316</v>
      </c>
      <c r="D69" s="12" t="s">
        <v>303</v>
      </c>
      <c r="E69" s="12" t="s">
        <v>317</v>
      </c>
      <c r="F69" s="19" t="s">
        <v>139</v>
      </c>
      <c r="G69" s="15">
        <v>101.85</v>
      </c>
      <c r="H69" s="25">
        <f>ROUNDDOWN(단가조사!G69*옵션!$D$11, 0)</f>
        <v>2087</v>
      </c>
      <c r="I69" s="25"/>
      <c r="J69" s="25"/>
      <c r="K69" s="25"/>
      <c r="L69" s="25">
        <f t="shared" si="1"/>
        <v>2087</v>
      </c>
      <c r="M69" s="15"/>
    </row>
    <row r="70" spans="2:13" ht="21.6" customHeight="1">
      <c r="B70" s="13" t="s">
        <v>759</v>
      </c>
      <c r="C70" s="12" t="s">
        <v>318</v>
      </c>
      <c r="D70" s="12" t="s">
        <v>303</v>
      </c>
      <c r="E70" s="12" t="s">
        <v>319</v>
      </c>
      <c r="F70" s="19" t="s">
        <v>139</v>
      </c>
      <c r="G70" s="15">
        <v>3.15</v>
      </c>
      <c r="H70" s="25">
        <f>ROUNDDOWN(단가조사!G70*옵션!$D$11, 0)</f>
        <v>4172</v>
      </c>
      <c r="I70" s="25"/>
      <c r="J70" s="25"/>
      <c r="K70" s="25"/>
      <c r="L70" s="25">
        <f t="shared" si="1"/>
        <v>4172</v>
      </c>
      <c r="M70" s="15"/>
    </row>
    <row r="71" spans="2:13" ht="21.6" customHeight="1">
      <c r="B71" s="13" t="s">
        <v>760</v>
      </c>
      <c r="C71" s="12" t="s">
        <v>320</v>
      </c>
      <c r="D71" s="12" t="s">
        <v>303</v>
      </c>
      <c r="E71" s="12" t="s">
        <v>321</v>
      </c>
      <c r="F71" s="19" t="s">
        <v>139</v>
      </c>
      <c r="G71" s="15">
        <v>3.15</v>
      </c>
      <c r="H71" s="25">
        <f>ROUNDDOWN(단가조사!G71*옵션!$D$11, 0)</f>
        <v>2423</v>
      </c>
      <c r="I71" s="25"/>
      <c r="J71" s="25"/>
      <c r="K71" s="25"/>
      <c r="L71" s="25">
        <f t="shared" si="1"/>
        <v>2423</v>
      </c>
      <c r="M71" s="15"/>
    </row>
    <row r="72" spans="2:13" ht="21.6" customHeight="1">
      <c r="B72" s="13" t="s">
        <v>761</v>
      </c>
      <c r="C72" s="12" t="s">
        <v>322</v>
      </c>
      <c r="D72" s="12" t="s">
        <v>303</v>
      </c>
      <c r="E72" s="12" t="s">
        <v>323</v>
      </c>
      <c r="F72" s="19" t="s">
        <v>139</v>
      </c>
      <c r="G72" s="15">
        <v>3.15</v>
      </c>
      <c r="H72" s="25">
        <f>ROUNDDOWN(단가조사!G72*옵션!$D$11, 0)</f>
        <v>3416</v>
      </c>
      <c r="I72" s="25"/>
      <c r="J72" s="25"/>
      <c r="K72" s="25"/>
      <c r="L72" s="25">
        <f t="shared" si="1"/>
        <v>3416</v>
      </c>
      <c r="M72" s="15"/>
    </row>
    <row r="73" spans="2:13" ht="21.6" customHeight="1">
      <c r="B73" s="13" t="s">
        <v>762</v>
      </c>
      <c r="C73" s="12" t="s">
        <v>324</v>
      </c>
      <c r="D73" s="12" t="s">
        <v>303</v>
      </c>
      <c r="E73" s="12" t="s">
        <v>325</v>
      </c>
      <c r="F73" s="19" t="s">
        <v>139</v>
      </c>
      <c r="G73" s="15">
        <v>6.3</v>
      </c>
      <c r="H73" s="25">
        <f>ROUNDDOWN(단가조사!G73*옵션!$D$11, 0)</f>
        <v>4878</v>
      </c>
      <c r="I73" s="25"/>
      <c r="J73" s="25"/>
      <c r="K73" s="25"/>
      <c r="L73" s="25">
        <f t="shared" si="1"/>
        <v>4878</v>
      </c>
      <c r="M73" s="15"/>
    </row>
    <row r="74" spans="2:13" ht="21.6" customHeight="1">
      <c r="B74" s="13" t="s">
        <v>763</v>
      </c>
      <c r="C74" s="12" t="s">
        <v>326</v>
      </c>
      <c r="D74" s="12" t="s">
        <v>303</v>
      </c>
      <c r="E74" s="12" t="s">
        <v>327</v>
      </c>
      <c r="F74" s="19" t="s">
        <v>139</v>
      </c>
      <c r="G74" s="15">
        <v>90.3</v>
      </c>
      <c r="H74" s="25">
        <f>ROUNDDOWN(단가조사!G74*옵션!$D$11, 0)</f>
        <v>7740</v>
      </c>
      <c r="I74" s="25"/>
      <c r="J74" s="25"/>
      <c r="K74" s="25"/>
      <c r="L74" s="25">
        <f t="shared" si="1"/>
        <v>7740</v>
      </c>
      <c r="M74" s="15"/>
    </row>
    <row r="75" spans="2:13" ht="21.6" customHeight="1">
      <c r="B75" s="13" t="s">
        <v>764</v>
      </c>
      <c r="C75" s="12" t="s">
        <v>328</v>
      </c>
      <c r="D75" s="12" t="s">
        <v>303</v>
      </c>
      <c r="E75" s="12" t="s">
        <v>329</v>
      </c>
      <c r="F75" s="19" t="s">
        <v>139</v>
      </c>
      <c r="G75" s="15">
        <v>25.2</v>
      </c>
      <c r="H75" s="25">
        <f>ROUNDDOWN(단가조사!G75*옵션!$D$11, 0)</f>
        <v>12452</v>
      </c>
      <c r="I75" s="25"/>
      <c r="J75" s="25"/>
      <c r="K75" s="25"/>
      <c r="L75" s="25">
        <f t="shared" si="1"/>
        <v>12452</v>
      </c>
      <c r="M75" s="15"/>
    </row>
    <row r="76" spans="2:13" ht="21.6" customHeight="1">
      <c r="B76" s="13" t="s">
        <v>765</v>
      </c>
      <c r="C76" s="12" t="s">
        <v>330</v>
      </c>
      <c r="D76" s="12" t="s">
        <v>331</v>
      </c>
      <c r="E76" s="12" t="s">
        <v>332</v>
      </c>
      <c r="F76" s="19" t="s">
        <v>139</v>
      </c>
      <c r="G76" s="15">
        <v>604.79999999999995</v>
      </c>
      <c r="H76" s="25">
        <f>ROUNDDOWN(단가조사!G76*옵션!$D$11, 0)</f>
        <v>5022</v>
      </c>
      <c r="I76" s="25"/>
      <c r="J76" s="25"/>
      <c r="K76" s="25"/>
      <c r="L76" s="25">
        <f t="shared" si="1"/>
        <v>5022</v>
      </c>
      <c r="M76" s="15"/>
    </row>
    <row r="77" spans="2:13" ht="21.6" customHeight="1">
      <c r="B77" s="13" t="s">
        <v>766</v>
      </c>
      <c r="C77" s="12" t="s">
        <v>336</v>
      </c>
      <c r="D77" s="12" t="s">
        <v>337</v>
      </c>
      <c r="E77" s="12" t="s">
        <v>338</v>
      </c>
      <c r="F77" s="19" t="s">
        <v>139</v>
      </c>
      <c r="G77" s="15">
        <v>140.82499999999999</v>
      </c>
      <c r="H77" s="25">
        <f>ROUNDDOWN(단가조사!G77*옵션!$D$11, 0)</f>
        <v>570</v>
      </c>
      <c r="I77" s="25"/>
      <c r="J77" s="25"/>
      <c r="K77" s="25"/>
      <c r="L77" s="25">
        <f t="shared" si="1"/>
        <v>570</v>
      </c>
      <c r="M77" s="15"/>
    </row>
    <row r="78" spans="2:13" ht="21.6" customHeight="1">
      <c r="B78" s="13" t="s">
        <v>767</v>
      </c>
      <c r="C78" s="12" t="s">
        <v>341</v>
      </c>
      <c r="D78" s="12" t="s">
        <v>342</v>
      </c>
      <c r="E78" s="12" t="s">
        <v>343</v>
      </c>
      <c r="F78" s="19" t="s">
        <v>187</v>
      </c>
      <c r="G78" s="15">
        <v>15</v>
      </c>
      <c r="H78" s="25">
        <f>ROUNDDOWN(단가조사!G78*옵션!$D$11, 0)</f>
        <v>1323</v>
      </c>
      <c r="I78" s="25"/>
      <c r="J78" s="25"/>
      <c r="K78" s="25"/>
      <c r="L78" s="25">
        <f t="shared" si="1"/>
        <v>1323</v>
      </c>
      <c r="M78" s="15"/>
    </row>
    <row r="79" spans="2:13" ht="21.6" customHeight="1">
      <c r="B79" s="13" t="s">
        <v>768</v>
      </c>
      <c r="C79" s="12" t="s">
        <v>346</v>
      </c>
      <c r="D79" s="12" t="s">
        <v>342</v>
      </c>
      <c r="E79" s="12" t="s">
        <v>347</v>
      </c>
      <c r="F79" s="19" t="s">
        <v>187</v>
      </c>
      <c r="G79" s="15">
        <v>14</v>
      </c>
      <c r="H79" s="25">
        <f>ROUNDDOWN(단가조사!G79*옵션!$D$11, 0)</f>
        <v>1851</v>
      </c>
      <c r="I79" s="25"/>
      <c r="J79" s="25"/>
      <c r="K79" s="25"/>
      <c r="L79" s="25">
        <f t="shared" si="1"/>
        <v>1851</v>
      </c>
      <c r="M79" s="15"/>
    </row>
    <row r="80" spans="2:13" ht="21.6" customHeight="1">
      <c r="B80" s="13" t="s">
        <v>769</v>
      </c>
      <c r="C80" s="12" t="s">
        <v>348</v>
      </c>
      <c r="D80" s="12" t="s">
        <v>342</v>
      </c>
      <c r="E80" s="12" t="s">
        <v>349</v>
      </c>
      <c r="F80" s="19" t="s">
        <v>187</v>
      </c>
      <c r="G80" s="15">
        <v>6</v>
      </c>
      <c r="H80" s="25">
        <f>ROUNDDOWN(단가조사!G80*옵션!$D$11, 0)</f>
        <v>2393</v>
      </c>
      <c r="I80" s="25"/>
      <c r="J80" s="25"/>
      <c r="K80" s="25"/>
      <c r="L80" s="25">
        <f t="shared" si="1"/>
        <v>2393</v>
      </c>
      <c r="M80" s="15"/>
    </row>
    <row r="81" spans="2:13" ht="21.6" customHeight="1">
      <c r="B81" s="13" t="s">
        <v>770</v>
      </c>
      <c r="C81" s="12" t="s">
        <v>350</v>
      </c>
      <c r="D81" s="12" t="s">
        <v>342</v>
      </c>
      <c r="E81" s="12" t="s">
        <v>351</v>
      </c>
      <c r="F81" s="19" t="s">
        <v>187</v>
      </c>
      <c r="G81" s="15">
        <v>4</v>
      </c>
      <c r="H81" s="25">
        <f>ROUNDDOWN(단가조사!G81*옵션!$D$11, 0)</f>
        <v>1569</v>
      </c>
      <c r="I81" s="25"/>
      <c r="J81" s="25"/>
      <c r="K81" s="25"/>
      <c r="L81" s="25">
        <f t="shared" si="1"/>
        <v>1569</v>
      </c>
      <c r="M81" s="15"/>
    </row>
    <row r="82" spans="2:13" ht="21.6" customHeight="1">
      <c r="B82" s="13" t="s">
        <v>771</v>
      </c>
      <c r="C82" s="12" t="s">
        <v>352</v>
      </c>
      <c r="D82" s="12" t="s">
        <v>342</v>
      </c>
      <c r="E82" s="12" t="s">
        <v>353</v>
      </c>
      <c r="F82" s="19" t="s">
        <v>187</v>
      </c>
      <c r="G82" s="15">
        <v>1</v>
      </c>
      <c r="H82" s="25">
        <f>ROUNDDOWN(단가조사!G82*옵션!$D$11, 0)</f>
        <v>2353</v>
      </c>
      <c r="I82" s="25"/>
      <c r="J82" s="25"/>
      <c r="K82" s="25"/>
      <c r="L82" s="25">
        <f t="shared" si="1"/>
        <v>2353</v>
      </c>
      <c r="M82" s="15"/>
    </row>
    <row r="83" spans="2:13" ht="21.6" customHeight="1">
      <c r="B83" s="13" t="s">
        <v>772</v>
      </c>
      <c r="C83" s="12" t="s">
        <v>354</v>
      </c>
      <c r="D83" s="12" t="s">
        <v>355</v>
      </c>
      <c r="E83" s="12" t="s">
        <v>356</v>
      </c>
      <c r="F83" s="19" t="s">
        <v>187</v>
      </c>
      <c r="G83" s="15">
        <v>3</v>
      </c>
      <c r="H83" s="25">
        <f>ROUNDDOWN(단가조사!G83*옵션!$D$11, 0)</f>
        <v>56000</v>
      </c>
      <c r="I83" s="25"/>
      <c r="J83" s="25"/>
      <c r="K83" s="25"/>
      <c r="L83" s="25">
        <f t="shared" si="1"/>
        <v>56000</v>
      </c>
      <c r="M83" s="15"/>
    </row>
    <row r="84" spans="2:13" ht="21.6" customHeight="1">
      <c r="B84" s="13" t="s">
        <v>773</v>
      </c>
      <c r="C84" s="12" t="s">
        <v>357</v>
      </c>
      <c r="D84" s="12" t="s">
        <v>358</v>
      </c>
      <c r="E84" s="12"/>
      <c r="F84" s="19" t="s">
        <v>187</v>
      </c>
      <c r="G84" s="15">
        <v>6</v>
      </c>
      <c r="H84" s="25">
        <f>ROUNDDOWN(단가조사!G84*옵션!$D$11, 0)</f>
        <v>64000</v>
      </c>
      <c r="I84" s="25"/>
      <c r="J84" s="25"/>
      <c r="K84" s="25"/>
      <c r="L84" s="25">
        <f t="shared" si="1"/>
        <v>64000</v>
      </c>
      <c r="M84" s="15"/>
    </row>
    <row r="85" spans="2:13" ht="21.6" customHeight="1">
      <c r="B85" s="13" t="s">
        <v>774</v>
      </c>
      <c r="C85" s="12" t="s">
        <v>361</v>
      </c>
      <c r="D85" s="12" t="s">
        <v>362</v>
      </c>
      <c r="E85" s="12" t="s">
        <v>363</v>
      </c>
      <c r="F85" s="19" t="s">
        <v>187</v>
      </c>
      <c r="G85" s="15">
        <v>36</v>
      </c>
      <c r="H85" s="25">
        <f>ROUNDDOWN(단가조사!G85*옵션!$D$11, 0)</f>
        <v>1384</v>
      </c>
      <c r="I85" s="25"/>
      <c r="J85" s="25"/>
      <c r="K85" s="25"/>
      <c r="L85" s="25">
        <f t="shared" si="1"/>
        <v>1384</v>
      </c>
      <c r="M85" s="15"/>
    </row>
    <row r="86" spans="2:13" ht="21.6" customHeight="1">
      <c r="B86" s="13" t="s">
        <v>775</v>
      </c>
      <c r="C86" s="12" t="s">
        <v>366</v>
      </c>
      <c r="D86" s="12" t="s">
        <v>367</v>
      </c>
      <c r="E86" s="12" t="s">
        <v>368</v>
      </c>
      <c r="F86" s="19" t="s">
        <v>187</v>
      </c>
      <c r="G86" s="15">
        <v>39</v>
      </c>
      <c r="H86" s="25">
        <f>ROUNDDOWN(단가조사!G86*옵션!$D$11, 0)</f>
        <v>2035</v>
      </c>
      <c r="I86" s="25"/>
      <c r="J86" s="25"/>
      <c r="K86" s="25"/>
      <c r="L86" s="25">
        <f t="shared" si="1"/>
        <v>2035</v>
      </c>
      <c r="M86" s="15"/>
    </row>
    <row r="87" spans="2:13" ht="21.6" customHeight="1">
      <c r="B87" s="13" t="s">
        <v>776</v>
      </c>
      <c r="C87" s="12" t="s">
        <v>369</v>
      </c>
      <c r="D87" s="12" t="s">
        <v>370</v>
      </c>
      <c r="E87" s="12" t="s">
        <v>371</v>
      </c>
      <c r="F87" s="19" t="s">
        <v>187</v>
      </c>
      <c r="G87" s="15">
        <v>145</v>
      </c>
      <c r="H87" s="25">
        <f>ROUNDDOWN(단가조사!G87*옵션!$D$11, 0)</f>
        <v>8400</v>
      </c>
      <c r="I87" s="25"/>
      <c r="J87" s="25"/>
      <c r="K87" s="25"/>
      <c r="L87" s="25">
        <f t="shared" si="1"/>
        <v>8400</v>
      </c>
      <c r="M87" s="15"/>
    </row>
    <row r="88" spans="2:13" ht="21.6" customHeight="1">
      <c r="B88" s="13" t="s">
        <v>777</v>
      </c>
      <c r="C88" s="12" t="s">
        <v>373</v>
      </c>
      <c r="D88" s="12" t="s">
        <v>374</v>
      </c>
      <c r="E88" s="12" t="s">
        <v>375</v>
      </c>
      <c r="F88" s="19" t="s">
        <v>187</v>
      </c>
      <c r="G88" s="15">
        <v>8</v>
      </c>
      <c r="H88" s="25">
        <f>ROUNDDOWN(단가조사!G88*옵션!$D$11, 0)</f>
        <v>329000</v>
      </c>
      <c r="I88" s="25"/>
      <c r="J88" s="25"/>
      <c r="K88" s="25"/>
      <c r="L88" s="25">
        <f t="shared" si="1"/>
        <v>329000</v>
      </c>
      <c r="M88" s="15"/>
    </row>
    <row r="89" spans="2:13" ht="21.6" customHeight="1">
      <c r="B89" s="13" t="s">
        <v>778</v>
      </c>
      <c r="C89" s="12" t="s">
        <v>377</v>
      </c>
      <c r="D89" s="12" t="s">
        <v>378</v>
      </c>
      <c r="E89" s="12" t="s">
        <v>379</v>
      </c>
      <c r="F89" s="19" t="s">
        <v>187</v>
      </c>
      <c r="G89" s="15">
        <v>12</v>
      </c>
      <c r="H89" s="25">
        <f>ROUNDDOWN(단가조사!G89*옵션!$D$11, 0)</f>
        <v>3316</v>
      </c>
      <c r="I89" s="25"/>
      <c r="J89" s="25"/>
      <c r="K89" s="25"/>
      <c r="L89" s="25">
        <f t="shared" si="1"/>
        <v>3316</v>
      </c>
      <c r="M89" s="15"/>
    </row>
    <row r="90" spans="2:13" ht="21.6" customHeight="1">
      <c r="B90" s="13" t="s">
        <v>779</v>
      </c>
      <c r="C90" s="12" t="s">
        <v>382</v>
      </c>
      <c r="D90" s="12" t="s">
        <v>383</v>
      </c>
      <c r="E90" s="12" t="s">
        <v>384</v>
      </c>
      <c r="F90" s="19" t="s">
        <v>258</v>
      </c>
      <c r="G90" s="15">
        <v>2</v>
      </c>
      <c r="H90" s="25">
        <f>ROUNDDOWN(단가조사!G90*옵션!$D$11, 0)</f>
        <v>60190</v>
      </c>
      <c r="I90" s="25"/>
      <c r="J90" s="25"/>
      <c r="K90" s="25"/>
      <c r="L90" s="25">
        <f t="shared" si="1"/>
        <v>60190</v>
      </c>
      <c r="M90" s="15"/>
    </row>
    <row r="91" spans="2:13" ht="21.6" customHeight="1">
      <c r="B91" s="13" t="s">
        <v>780</v>
      </c>
      <c r="C91" s="12" t="s">
        <v>386</v>
      </c>
      <c r="D91" s="12" t="s">
        <v>383</v>
      </c>
      <c r="E91" s="12" t="s">
        <v>387</v>
      </c>
      <c r="F91" s="19" t="s">
        <v>258</v>
      </c>
      <c r="G91" s="15">
        <v>2</v>
      </c>
      <c r="H91" s="25">
        <f>ROUNDDOWN(단가조사!G91*옵션!$D$11, 0)</f>
        <v>114040</v>
      </c>
      <c r="I91" s="25"/>
      <c r="J91" s="25"/>
      <c r="K91" s="25"/>
      <c r="L91" s="25">
        <f t="shared" si="1"/>
        <v>114040</v>
      </c>
      <c r="M91" s="15"/>
    </row>
    <row r="92" spans="2:13" ht="21.6" customHeight="1">
      <c r="B92" s="13" t="s">
        <v>781</v>
      </c>
      <c r="C92" s="12" t="s">
        <v>388</v>
      </c>
      <c r="D92" s="12" t="s">
        <v>389</v>
      </c>
      <c r="E92" s="12" t="s">
        <v>390</v>
      </c>
      <c r="F92" s="19" t="s">
        <v>187</v>
      </c>
      <c r="G92" s="15">
        <v>8</v>
      </c>
      <c r="H92" s="25">
        <f>ROUNDDOWN(단가조사!G92*옵션!$D$11, 0)</f>
        <v>2590</v>
      </c>
      <c r="I92" s="25"/>
      <c r="J92" s="25"/>
      <c r="K92" s="25"/>
      <c r="L92" s="25">
        <f t="shared" si="1"/>
        <v>2590</v>
      </c>
      <c r="M92" s="15"/>
    </row>
    <row r="93" spans="2:13" ht="21.6" customHeight="1">
      <c r="B93" s="13" t="s">
        <v>782</v>
      </c>
      <c r="C93" s="12" t="s">
        <v>393</v>
      </c>
      <c r="D93" s="12" t="s">
        <v>389</v>
      </c>
      <c r="E93" s="12" t="s">
        <v>394</v>
      </c>
      <c r="F93" s="19" t="s">
        <v>187</v>
      </c>
      <c r="G93" s="15">
        <v>6</v>
      </c>
      <c r="H93" s="25">
        <f>ROUNDDOWN(단가조사!G93*옵션!$D$11, 0)</f>
        <v>3367</v>
      </c>
      <c r="I93" s="25"/>
      <c r="J93" s="25"/>
      <c r="K93" s="25"/>
      <c r="L93" s="25">
        <f t="shared" si="1"/>
        <v>3367</v>
      </c>
      <c r="M93" s="15"/>
    </row>
    <row r="94" spans="2:13" ht="21.6" customHeight="1">
      <c r="B94" s="13" t="s">
        <v>783</v>
      </c>
      <c r="C94" s="12" t="s">
        <v>395</v>
      </c>
      <c r="D94" s="12" t="s">
        <v>389</v>
      </c>
      <c r="E94" s="12" t="s">
        <v>396</v>
      </c>
      <c r="F94" s="19" t="s">
        <v>187</v>
      </c>
      <c r="G94" s="15">
        <v>8</v>
      </c>
      <c r="H94" s="25">
        <f>ROUNDDOWN(단가조사!G94*옵션!$D$11, 0)</f>
        <v>6620</v>
      </c>
      <c r="I94" s="25"/>
      <c r="J94" s="25"/>
      <c r="K94" s="25"/>
      <c r="L94" s="25">
        <f t="shared" si="1"/>
        <v>6620</v>
      </c>
      <c r="M94" s="15"/>
    </row>
    <row r="95" spans="2:13" ht="21.6" customHeight="1">
      <c r="B95" s="13" t="s">
        <v>784</v>
      </c>
      <c r="C95" s="12" t="s">
        <v>397</v>
      </c>
      <c r="D95" s="12" t="s">
        <v>389</v>
      </c>
      <c r="E95" s="12" t="s">
        <v>398</v>
      </c>
      <c r="F95" s="19" t="s">
        <v>187</v>
      </c>
      <c r="G95" s="15">
        <v>16</v>
      </c>
      <c r="H95" s="25">
        <f>ROUNDDOWN(단가조사!G95*옵션!$D$11, 0)</f>
        <v>8427</v>
      </c>
      <c r="I95" s="25"/>
      <c r="J95" s="25"/>
      <c r="K95" s="25"/>
      <c r="L95" s="25">
        <f t="shared" si="1"/>
        <v>8427</v>
      </c>
      <c r="M95" s="15"/>
    </row>
    <row r="96" spans="2:13" ht="21.6" customHeight="1">
      <c r="B96" s="13" t="s">
        <v>785</v>
      </c>
      <c r="C96" s="12" t="s">
        <v>399</v>
      </c>
      <c r="D96" s="12" t="s">
        <v>400</v>
      </c>
      <c r="E96" s="12" t="s">
        <v>401</v>
      </c>
      <c r="F96" s="19" t="s">
        <v>187</v>
      </c>
      <c r="G96" s="15">
        <v>24</v>
      </c>
      <c r="H96" s="25">
        <f>ROUNDDOWN(단가조사!G96*옵션!$D$11, 0)</f>
        <v>126</v>
      </c>
      <c r="I96" s="25"/>
      <c r="J96" s="25"/>
      <c r="K96" s="25"/>
      <c r="L96" s="25">
        <f t="shared" si="1"/>
        <v>126</v>
      </c>
      <c r="M96" s="15"/>
    </row>
    <row r="97" spans="2:13" ht="21.6" customHeight="1">
      <c r="B97" s="13" t="s">
        <v>786</v>
      </c>
      <c r="C97" s="12" t="s">
        <v>402</v>
      </c>
      <c r="D97" s="12" t="s">
        <v>400</v>
      </c>
      <c r="E97" s="12" t="s">
        <v>403</v>
      </c>
      <c r="F97" s="19" t="s">
        <v>187</v>
      </c>
      <c r="G97" s="15">
        <v>16</v>
      </c>
      <c r="H97" s="25">
        <f>ROUNDDOWN(단가조사!G97*옵션!$D$11, 0)</f>
        <v>186</v>
      </c>
      <c r="I97" s="25"/>
      <c r="J97" s="25"/>
      <c r="K97" s="25"/>
      <c r="L97" s="25">
        <f t="shared" si="1"/>
        <v>186</v>
      </c>
      <c r="M97" s="15"/>
    </row>
    <row r="98" spans="2:13" ht="21.6" customHeight="1">
      <c r="B98" s="13" t="s">
        <v>787</v>
      </c>
      <c r="C98" s="12" t="s">
        <v>404</v>
      </c>
      <c r="D98" s="12" t="s">
        <v>400</v>
      </c>
      <c r="E98" s="12" t="s">
        <v>405</v>
      </c>
      <c r="F98" s="19" t="s">
        <v>187</v>
      </c>
      <c r="G98" s="15">
        <v>24</v>
      </c>
      <c r="H98" s="25">
        <f>ROUNDDOWN(단가조사!G98*옵션!$D$11, 0)</f>
        <v>241</v>
      </c>
      <c r="I98" s="25"/>
      <c r="J98" s="25"/>
      <c r="K98" s="25"/>
      <c r="L98" s="25">
        <f t="shared" si="1"/>
        <v>241</v>
      </c>
      <c r="M98" s="15"/>
    </row>
    <row r="99" spans="2:13" ht="21.6" customHeight="1">
      <c r="B99" s="13" t="s">
        <v>788</v>
      </c>
      <c r="C99" s="12" t="s">
        <v>406</v>
      </c>
      <c r="D99" s="12" t="s">
        <v>407</v>
      </c>
      <c r="E99" s="12" t="s">
        <v>408</v>
      </c>
      <c r="F99" s="19" t="s">
        <v>258</v>
      </c>
      <c r="G99" s="15">
        <v>4</v>
      </c>
      <c r="H99" s="25">
        <f>ROUNDDOWN(단가조사!G99*옵션!$D$11, 0)</f>
        <v>17146</v>
      </c>
      <c r="I99" s="25"/>
      <c r="J99" s="25"/>
      <c r="K99" s="25"/>
      <c r="L99" s="25">
        <f t="shared" si="1"/>
        <v>17146</v>
      </c>
      <c r="M99" s="15"/>
    </row>
    <row r="100" spans="2:13" ht="21.6" customHeight="1">
      <c r="B100" s="13" t="s">
        <v>789</v>
      </c>
      <c r="C100" s="12" t="s">
        <v>410</v>
      </c>
      <c r="D100" s="12" t="s">
        <v>407</v>
      </c>
      <c r="E100" s="12" t="s">
        <v>411</v>
      </c>
      <c r="F100" s="19" t="s">
        <v>187</v>
      </c>
      <c r="G100" s="15">
        <v>4</v>
      </c>
      <c r="H100" s="25">
        <f>ROUNDDOWN(단가조사!G100*옵션!$D$11, 0)</f>
        <v>33054</v>
      </c>
      <c r="I100" s="25"/>
      <c r="J100" s="25"/>
      <c r="K100" s="25"/>
      <c r="L100" s="25">
        <f t="shared" si="1"/>
        <v>33054</v>
      </c>
      <c r="M100" s="15"/>
    </row>
    <row r="101" spans="2:13" ht="21.6" customHeight="1">
      <c r="B101" s="13" t="s">
        <v>790</v>
      </c>
      <c r="C101" s="12" t="s">
        <v>412</v>
      </c>
      <c r="D101" s="12" t="s">
        <v>413</v>
      </c>
      <c r="E101" s="12" t="s">
        <v>414</v>
      </c>
      <c r="F101" s="19" t="s">
        <v>258</v>
      </c>
      <c r="G101" s="15">
        <v>4</v>
      </c>
      <c r="H101" s="25">
        <f>ROUNDDOWN(단가조사!G101*옵션!$D$11, 0)</f>
        <v>4430</v>
      </c>
      <c r="I101" s="25"/>
      <c r="J101" s="25"/>
      <c r="K101" s="25"/>
      <c r="L101" s="25">
        <f t="shared" si="1"/>
        <v>4430</v>
      </c>
      <c r="M101" s="15"/>
    </row>
    <row r="102" spans="2:13" ht="21.6" customHeight="1">
      <c r="B102" s="13" t="s">
        <v>791</v>
      </c>
      <c r="C102" s="12" t="s">
        <v>417</v>
      </c>
      <c r="D102" s="12" t="s">
        <v>418</v>
      </c>
      <c r="E102" s="12" t="s">
        <v>419</v>
      </c>
      <c r="F102" s="19" t="s">
        <v>187</v>
      </c>
      <c r="G102" s="15">
        <v>4</v>
      </c>
      <c r="H102" s="25">
        <f>ROUNDDOWN(단가조사!G102*옵션!$D$11, 0)</f>
        <v>23250</v>
      </c>
      <c r="I102" s="25"/>
      <c r="J102" s="25"/>
      <c r="K102" s="25"/>
      <c r="L102" s="25">
        <f t="shared" si="1"/>
        <v>23250</v>
      </c>
      <c r="M102" s="15"/>
    </row>
    <row r="103" spans="2:13" ht="21.6" customHeight="1">
      <c r="B103" s="13" t="s">
        <v>792</v>
      </c>
      <c r="C103" s="12" t="s">
        <v>420</v>
      </c>
      <c r="D103" s="12" t="s">
        <v>421</v>
      </c>
      <c r="E103" s="12" t="s">
        <v>422</v>
      </c>
      <c r="F103" s="19" t="s">
        <v>187</v>
      </c>
      <c r="G103" s="15">
        <v>2</v>
      </c>
      <c r="H103" s="25">
        <f>ROUNDDOWN(단가조사!G103*옵션!$D$11, 0)</f>
        <v>160000</v>
      </c>
      <c r="I103" s="25"/>
      <c r="J103" s="25"/>
      <c r="K103" s="25"/>
      <c r="L103" s="25">
        <f t="shared" si="1"/>
        <v>160000</v>
      </c>
      <c r="M103" s="15"/>
    </row>
    <row r="104" spans="2:13" ht="21.6" customHeight="1">
      <c r="B104" s="13" t="s">
        <v>793</v>
      </c>
      <c r="C104" s="12" t="s">
        <v>424</v>
      </c>
      <c r="D104" s="12" t="s">
        <v>425</v>
      </c>
      <c r="E104" s="12" t="s">
        <v>426</v>
      </c>
      <c r="F104" s="19" t="s">
        <v>258</v>
      </c>
      <c r="G104" s="15">
        <v>6</v>
      </c>
      <c r="H104" s="25">
        <f>ROUNDDOWN(단가조사!G104*옵션!$D$11, 0)</f>
        <v>51689</v>
      </c>
      <c r="I104" s="25"/>
      <c r="J104" s="25"/>
      <c r="K104" s="25"/>
      <c r="L104" s="25">
        <f t="shared" si="1"/>
        <v>51689</v>
      </c>
      <c r="M104" s="15"/>
    </row>
    <row r="105" spans="2:13" ht="21.6" customHeight="1">
      <c r="B105" s="13" t="s">
        <v>794</v>
      </c>
      <c r="C105" s="12" t="s">
        <v>427</v>
      </c>
      <c r="D105" s="12" t="s">
        <v>425</v>
      </c>
      <c r="E105" s="12" t="s">
        <v>428</v>
      </c>
      <c r="F105" s="19" t="s">
        <v>258</v>
      </c>
      <c r="G105" s="15">
        <v>2</v>
      </c>
      <c r="H105" s="25">
        <f>ROUNDDOWN(단가조사!G105*옵션!$D$11, 0)</f>
        <v>88911</v>
      </c>
      <c r="I105" s="25"/>
      <c r="J105" s="25"/>
      <c r="K105" s="25"/>
      <c r="L105" s="25">
        <f t="shared" si="1"/>
        <v>88911</v>
      </c>
      <c r="M105" s="15"/>
    </row>
    <row r="106" spans="2:13" ht="21.6" customHeight="1">
      <c r="B106" s="13" t="s">
        <v>795</v>
      </c>
      <c r="C106" s="12" t="s">
        <v>429</v>
      </c>
      <c r="D106" s="12" t="s">
        <v>425</v>
      </c>
      <c r="E106" s="12" t="s">
        <v>430</v>
      </c>
      <c r="F106" s="19" t="s">
        <v>258</v>
      </c>
      <c r="G106" s="15">
        <v>2</v>
      </c>
      <c r="H106" s="25">
        <f>ROUNDDOWN(단가조사!G106*옵션!$D$11, 0)</f>
        <v>8212</v>
      </c>
      <c r="I106" s="25"/>
      <c r="J106" s="25"/>
      <c r="K106" s="25"/>
      <c r="L106" s="25">
        <f t="shared" si="1"/>
        <v>8212</v>
      </c>
      <c r="M106" s="15"/>
    </row>
    <row r="107" spans="2:13" ht="21.6" customHeight="1">
      <c r="B107" s="13" t="s">
        <v>796</v>
      </c>
      <c r="C107" s="12" t="s">
        <v>431</v>
      </c>
      <c r="D107" s="12" t="s">
        <v>432</v>
      </c>
      <c r="E107" s="12" t="s">
        <v>433</v>
      </c>
      <c r="F107" s="19" t="s">
        <v>139</v>
      </c>
      <c r="G107" s="15">
        <v>406</v>
      </c>
      <c r="H107" s="25">
        <f>ROUNDDOWN(단가조사!G107*옵션!$D$11, 0)</f>
        <v>88</v>
      </c>
      <c r="I107" s="25"/>
      <c r="J107" s="25"/>
      <c r="K107" s="25"/>
      <c r="L107" s="25">
        <f t="shared" si="1"/>
        <v>88</v>
      </c>
      <c r="M107" s="15"/>
    </row>
    <row r="108" spans="2:13" ht="21.6" customHeight="1">
      <c r="B108" s="13" t="s">
        <v>797</v>
      </c>
      <c r="C108" s="12" t="s">
        <v>435</v>
      </c>
      <c r="D108" s="12" t="s">
        <v>425</v>
      </c>
      <c r="E108" s="12" t="s">
        <v>436</v>
      </c>
      <c r="F108" s="19" t="s">
        <v>195</v>
      </c>
      <c r="G108" s="15">
        <v>2</v>
      </c>
      <c r="H108" s="25">
        <f>ROUNDDOWN(단가조사!G108*옵션!$D$11, 0)</f>
        <v>2800</v>
      </c>
      <c r="I108" s="25"/>
      <c r="J108" s="25"/>
      <c r="K108" s="25"/>
      <c r="L108" s="25">
        <f t="shared" si="1"/>
        <v>2800</v>
      </c>
      <c r="M108" s="15"/>
    </row>
    <row r="109" spans="2:13" ht="21.6" customHeight="1">
      <c r="B109" s="13" t="s">
        <v>798</v>
      </c>
      <c r="C109" s="12" t="s">
        <v>437</v>
      </c>
      <c r="D109" s="12" t="s">
        <v>438</v>
      </c>
      <c r="E109" s="12" t="s">
        <v>439</v>
      </c>
      <c r="F109" s="19" t="s">
        <v>195</v>
      </c>
      <c r="G109" s="15">
        <v>8</v>
      </c>
      <c r="H109" s="25">
        <f>ROUNDDOWN(단가조사!G109*옵션!$D$11, 0)</f>
        <v>170000</v>
      </c>
      <c r="I109" s="25"/>
      <c r="J109" s="25"/>
      <c r="K109" s="25"/>
      <c r="L109" s="25">
        <f t="shared" si="1"/>
        <v>170000</v>
      </c>
      <c r="M109" s="15"/>
    </row>
    <row r="110" spans="2:13" ht="21.6" customHeight="1">
      <c r="B110" s="13" t="s">
        <v>799</v>
      </c>
      <c r="C110" s="12" t="s">
        <v>441</v>
      </c>
      <c r="D110" s="12" t="s">
        <v>442</v>
      </c>
      <c r="E110" s="12"/>
      <c r="F110" s="19" t="s">
        <v>195</v>
      </c>
      <c r="G110" s="15">
        <v>8</v>
      </c>
      <c r="H110" s="25">
        <f>ROUNDDOWN(단가조사!G110*옵션!$D$11, 0)</f>
        <v>370000</v>
      </c>
      <c r="I110" s="25"/>
      <c r="J110" s="25"/>
      <c r="K110" s="25"/>
      <c r="L110" s="25">
        <f t="shared" si="1"/>
        <v>370000</v>
      </c>
      <c r="M110" s="15"/>
    </row>
    <row r="111" spans="2:13" ht="21.6" customHeight="1">
      <c r="B111" s="13" t="s">
        <v>800</v>
      </c>
      <c r="C111" s="12" t="s">
        <v>443</v>
      </c>
      <c r="D111" s="12" t="s">
        <v>444</v>
      </c>
      <c r="E111" s="12" t="s">
        <v>445</v>
      </c>
      <c r="F111" s="19" t="s">
        <v>258</v>
      </c>
      <c r="G111" s="15">
        <v>234</v>
      </c>
      <c r="H111" s="25">
        <f>ROUNDDOWN(단가조사!G111*옵션!$D$11, 0)</f>
        <v>29</v>
      </c>
      <c r="I111" s="25"/>
      <c r="J111" s="25"/>
      <c r="K111" s="25"/>
      <c r="L111" s="25">
        <f t="shared" si="1"/>
        <v>29</v>
      </c>
      <c r="M111" s="15"/>
    </row>
    <row r="112" spans="2:13" ht="21.6" customHeight="1">
      <c r="B112" s="13" t="s">
        <v>801</v>
      </c>
      <c r="C112" s="12" t="s">
        <v>448</v>
      </c>
      <c r="D112" s="12" t="s">
        <v>449</v>
      </c>
      <c r="E112" s="12" t="s">
        <v>450</v>
      </c>
      <c r="F112" s="19" t="s">
        <v>258</v>
      </c>
      <c r="G112" s="15">
        <v>234</v>
      </c>
      <c r="H112" s="25">
        <f>ROUNDDOWN(단가조사!G112*옵션!$D$11, 0)</f>
        <v>10</v>
      </c>
      <c r="I112" s="25"/>
      <c r="J112" s="25"/>
      <c r="K112" s="25"/>
      <c r="L112" s="25">
        <f t="shared" si="1"/>
        <v>10</v>
      </c>
      <c r="M112" s="15"/>
    </row>
    <row r="113" spans="2:13" ht="21.6" customHeight="1">
      <c r="B113" s="13" t="s">
        <v>802</v>
      </c>
      <c r="C113" s="12" t="s">
        <v>453</v>
      </c>
      <c r="D113" s="12" t="s">
        <v>454</v>
      </c>
      <c r="E113" s="12"/>
      <c r="F113" s="19" t="s">
        <v>455</v>
      </c>
      <c r="G113" s="15">
        <v>8</v>
      </c>
      <c r="H113" s="25">
        <f>ROUNDDOWN(단가조사!G113*옵션!$D$11, 0)</f>
        <v>55000</v>
      </c>
      <c r="I113" s="25"/>
      <c r="J113" s="25"/>
      <c r="K113" s="25"/>
      <c r="L113" s="25">
        <f t="shared" si="1"/>
        <v>55000</v>
      </c>
      <c r="M113" s="15"/>
    </row>
    <row r="114" spans="2:13" ht="21.6" customHeight="1">
      <c r="B114" s="13" t="s">
        <v>803</v>
      </c>
      <c r="C114" s="12" t="s">
        <v>457</v>
      </c>
      <c r="D114" s="12" t="s">
        <v>458</v>
      </c>
      <c r="E114" s="12" t="s">
        <v>459</v>
      </c>
      <c r="F114" s="19" t="s">
        <v>139</v>
      </c>
      <c r="G114" s="15">
        <v>117.175</v>
      </c>
      <c r="H114" s="25">
        <f>ROUNDDOWN(단가조사!G114*옵션!$D$11, 0)</f>
        <v>9100</v>
      </c>
      <c r="I114" s="25"/>
      <c r="J114" s="25"/>
      <c r="K114" s="25"/>
      <c r="L114" s="25">
        <f t="shared" si="1"/>
        <v>9100</v>
      </c>
      <c r="M114" s="15"/>
    </row>
    <row r="115" spans="2:13" ht="21.6" customHeight="1">
      <c r="B115" s="13" t="s">
        <v>804</v>
      </c>
      <c r="C115" s="12" t="s">
        <v>461</v>
      </c>
      <c r="D115" s="12" t="s">
        <v>462</v>
      </c>
      <c r="E115" s="12" t="s">
        <v>463</v>
      </c>
      <c r="F115" s="19" t="s">
        <v>258</v>
      </c>
      <c r="G115" s="15">
        <v>6</v>
      </c>
      <c r="H115" s="25">
        <f>ROUNDDOWN(단가조사!G115*옵션!$D$11, 0)</f>
        <v>13400</v>
      </c>
      <c r="I115" s="25"/>
      <c r="J115" s="25"/>
      <c r="K115" s="25"/>
      <c r="L115" s="25">
        <f t="shared" si="1"/>
        <v>13400</v>
      </c>
      <c r="M115" s="15"/>
    </row>
    <row r="116" spans="2:13" ht="21.6" customHeight="1">
      <c r="B116" s="13" t="s">
        <v>805</v>
      </c>
      <c r="C116" s="12" t="s">
        <v>465</v>
      </c>
      <c r="D116" s="12" t="s">
        <v>466</v>
      </c>
      <c r="E116" s="12" t="s">
        <v>394</v>
      </c>
      <c r="F116" s="19" t="s">
        <v>187</v>
      </c>
      <c r="G116" s="15">
        <v>2</v>
      </c>
      <c r="H116" s="25">
        <f>ROUNDDOWN(단가조사!G116*옵션!$D$11, 0)</f>
        <v>3367</v>
      </c>
      <c r="I116" s="25"/>
      <c r="J116" s="25"/>
      <c r="K116" s="25"/>
      <c r="L116" s="25">
        <f t="shared" si="1"/>
        <v>3367</v>
      </c>
      <c r="M116" s="15"/>
    </row>
    <row r="117" spans="2:13" ht="21.6" customHeight="1">
      <c r="B117" s="13" t="s">
        <v>806</v>
      </c>
      <c r="C117" s="12" t="s">
        <v>467</v>
      </c>
      <c r="D117" s="12" t="s">
        <v>466</v>
      </c>
      <c r="E117" s="12" t="s">
        <v>468</v>
      </c>
      <c r="F117" s="19" t="s">
        <v>187</v>
      </c>
      <c r="G117" s="15">
        <v>2</v>
      </c>
      <c r="H117" s="25">
        <f>ROUNDDOWN(단가조사!G117*옵션!$D$11, 0)</f>
        <v>4170</v>
      </c>
      <c r="I117" s="25"/>
      <c r="J117" s="25"/>
      <c r="K117" s="25"/>
      <c r="L117" s="25">
        <f t="shared" si="1"/>
        <v>4170</v>
      </c>
      <c r="M117" s="15"/>
    </row>
    <row r="118" spans="2:13" ht="21.6" customHeight="1">
      <c r="B118" s="13" t="s">
        <v>807</v>
      </c>
      <c r="C118" s="12" t="s">
        <v>469</v>
      </c>
      <c r="D118" s="12" t="s">
        <v>470</v>
      </c>
      <c r="E118" s="12" t="s">
        <v>401</v>
      </c>
      <c r="F118" s="19" t="s">
        <v>187</v>
      </c>
      <c r="G118" s="15">
        <v>16</v>
      </c>
      <c r="H118" s="25">
        <f>ROUNDDOWN(단가조사!G118*옵션!$D$11, 0)</f>
        <v>126</v>
      </c>
      <c r="I118" s="25"/>
      <c r="J118" s="25"/>
      <c r="K118" s="25"/>
      <c r="L118" s="25">
        <f t="shared" si="1"/>
        <v>126</v>
      </c>
      <c r="M118" s="15"/>
    </row>
    <row r="119" spans="2:13" ht="21.6" customHeight="1">
      <c r="B119" s="13" t="s">
        <v>808</v>
      </c>
      <c r="C119" s="12" t="s">
        <v>471</v>
      </c>
      <c r="D119" s="12" t="s">
        <v>470</v>
      </c>
      <c r="E119" s="12" t="s">
        <v>405</v>
      </c>
      <c r="F119" s="19" t="s">
        <v>187</v>
      </c>
      <c r="G119" s="15">
        <v>2</v>
      </c>
      <c r="H119" s="25">
        <f>ROUNDDOWN(단가조사!G119*옵션!$D$11, 0)</f>
        <v>241</v>
      </c>
      <c r="I119" s="25"/>
      <c r="J119" s="25"/>
      <c r="K119" s="25"/>
      <c r="L119" s="25">
        <f t="shared" si="1"/>
        <v>241</v>
      </c>
      <c r="M119" s="15"/>
    </row>
    <row r="120" spans="2:13" ht="21.6" customHeight="1">
      <c r="B120" s="13" t="s">
        <v>809</v>
      </c>
      <c r="C120" s="12" t="s">
        <v>472</v>
      </c>
      <c r="D120" s="12" t="s">
        <v>470</v>
      </c>
      <c r="E120" s="12" t="s">
        <v>473</v>
      </c>
      <c r="F120" s="19" t="s">
        <v>187</v>
      </c>
      <c r="G120" s="15">
        <v>14</v>
      </c>
      <c r="H120" s="25">
        <f>ROUNDDOWN(단가조사!G120*옵션!$D$11, 0)</f>
        <v>402</v>
      </c>
      <c r="I120" s="25"/>
      <c r="J120" s="25"/>
      <c r="K120" s="25"/>
      <c r="L120" s="25">
        <f t="shared" si="1"/>
        <v>402</v>
      </c>
      <c r="M120" s="15"/>
    </row>
    <row r="121" spans="2:13" ht="21.6" customHeight="1">
      <c r="B121" s="13" t="s">
        <v>810</v>
      </c>
      <c r="C121" s="12" t="s">
        <v>474</v>
      </c>
      <c r="D121" s="12" t="s">
        <v>475</v>
      </c>
      <c r="E121" s="12" t="s">
        <v>476</v>
      </c>
      <c r="F121" s="19" t="s">
        <v>139</v>
      </c>
      <c r="G121" s="15">
        <v>38.5</v>
      </c>
      <c r="H121" s="25">
        <f>ROUNDDOWN(단가조사!G121*옵션!$D$11, 0)</f>
        <v>1870</v>
      </c>
      <c r="I121" s="25"/>
      <c r="J121" s="25"/>
      <c r="K121" s="25"/>
      <c r="L121" s="25">
        <f t="shared" si="1"/>
        <v>1870</v>
      </c>
      <c r="M121" s="15"/>
    </row>
    <row r="122" spans="2:13" ht="21.6" customHeight="1">
      <c r="B122" s="13" t="s">
        <v>811</v>
      </c>
      <c r="C122" s="12" t="s">
        <v>478</v>
      </c>
      <c r="D122" s="12" t="s">
        <v>475</v>
      </c>
      <c r="E122" s="12" t="s">
        <v>479</v>
      </c>
      <c r="F122" s="19" t="s">
        <v>139</v>
      </c>
      <c r="G122" s="15">
        <v>17.600000000000001</v>
      </c>
      <c r="H122" s="25">
        <f>ROUNDDOWN(단가조사!G122*옵션!$D$11, 0)</f>
        <v>2725</v>
      </c>
      <c r="I122" s="25"/>
      <c r="J122" s="25"/>
      <c r="K122" s="25"/>
      <c r="L122" s="25">
        <f t="shared" si="1"/>
        <v>2725</v>
      </c>
      <c r="M122" s="15"/>
    </row>
    <row r="123" spans="2:13" ht="21.6" customHeight="1">
      <c r="B123" s="13" t="s">
        <v>812</v>
      </c>
      <c r="C123" s="12" t="s">
        <v>480</v>
      </c>
      <c r="D123" s="12" t="s">
        <v>475</v>
      </c>
      <c r="E123" s="12" t="s">
        <v>481</v>
      </c>
      <c r="F123" s="19" t="s">
        <v>139</v>
      </c>
      <c r="G123" s="15">
        <v>18.7</v>
      </c>
      <c r="H123" s="25">
        <f>ROUNDDOWN(단가조사!G123*옵션!$D$11, 0)</f>
        <v>3694</v>
      </c>
      <c r="I123" s="25"/>
      <c r="J123" s="25"/>
      <c r="K123" s="25"/>
      <c r="L123" s="25">
        <f t="shared" si="1"/>
        <v>3694</v>
      </c>
      <c r="M123" s="15"/>
    </row>
    <row r="124" spans="2:13" ht="21.6" customHeight="1">
      <c r="B124" s="13" t="s">
        <v>813</v>
      </c>
      <c r="C124" s="12" t="s">
        <v>482</v>
      </c>
      <c r="D124" s="12" t="s">
        <v>475</v>
      </c>
      <c r="E124" s="12" t="s">
        <v>483</v>
      </c>
      <c r="F124" s="19" t="s">
        <v>139</v>
      </c>
      <c r="G124" s="15">
        <v>84.7</v>
      </c>
      <c r="H124" s="25">
        <f>ROUNDDOWN(단가조사!G124*옵션!$D$11, 0)</f>
        <v>4390</v>
      </c>
      <c r="I124" s="25"/>
      <c r="J124" s="25"/>
      <c r="K124" s="25"/>
      <c r="L124" s="25">
        <f t="shared" si="1"/>
        <v>4390</v>
      </c>
      <c r="M124" s="15"/>
    </row>
    <row r="125" spans="2:13" ht="21.6" customHeight="1">
      <c r="B125" s="13" t="s">
        <v>814</v>
      </c>
      <c r="C125" s="12" t="s">
        <v>484</v>
      </c>
      <c r="D125" s="12" t="s">
        <v>475</v>
      </c>
      <c r="E125" s="12" t="s">
        <v>485</v>
      </c>
      <c r="F125" s="19" t="s">
        <v>139</v>
      </c>
      <c r="G125" s="15">
        <v>60.5</v>
      </c>
      <c r="H125" s="25">
        <f>ROUNDDOWN(단가조사!G125*옵션!$D$11, 0)</f>
        <v>8082</v>
      </c>
      <c r="I125" s="25"/>
      <c r="J125" s="25"/>
      <c r="K125" s="25"/>
      <c r="L125" s="25">
        <f t="shared" si="1"/>
        <v>8082</v>
      </c>
      <c r="M125" s="15"/>
    </row>
    <row r="126" spans="2:13" ht="21.6" customHeight="1">
      <c r="B126" s="13" t="s">
        <v>815</v>
      </c>
      <c r="C126" s="12" t="s">
        <v>486</v>
      </c>
      <c r="D126" s="12" t="s">
        <v>475</v>
      </c>
      <c r="E126" s="12" t="s">
        <v>487</v>
      </c>
      <c r="F126" s="19" t="s">
        <v>139</v>
      </c>
      <c r="G126" s="15">
        <v>1.1000000000000001</v>
      </c>
      <c r="H126" s="25">
        <f>ROUNDDOWN(단가조사!G126*옵션!$D$11, 0)</f>
        <v>10708</v>
      </c>
      <c r="I126" s="25"/>
      <c r="J126" s="25"/>
      <c r="K126" s="25"/>
      <c r="L126" s="25">
        <f t="shared" si="1"/>
        <v>10708</v>
      </c>
      <c r="M126" s="15"/>
    </row>
    <row r="127" spans="2:13" ht="21.6" customHeight="1">
      <c r="B127" s="13" t="s">
        <v>816</v>
      </c>
      <c r="C127" s="12" t="s">
        <v>488</v>
      </c>
      <c r="D127" s="12" t="s">
        <v>489</v>
      </c>
      <c r="E127" s="12" t="s">
        <v>481</v>
      </c>
      <c r="F127" s="19" t="s">
        <v>139</v>
      </c>
      <c r="G127" s="15">
        <v>9.9</v>
      </c>
      <c r="H127" s="25">
        <f>ROUNDDOWN(단가조사!G127*옵션!$D$11, 0)</f>
        <v>3694</v>
      </c>
      <c r="I127" s="25"/>
      <c r="J127" s="25"/>
      <c r="K127" s="25"/>
      <c r="L127" s="25">
        <f t="shared" si="1"/>
        <v>3694</v>
      </c>
      <c r="M127" s="15"/>
    </row>
    <row r="128" spans="2:13" ht="21.6" customHeight="1">
      <c r="B128" s="13" t="s">
        <v>817</v>
      </c>
      <c r="C128" s="12" t="s">
        <v>490</v>
      </c>
      <c r="D128" s="12" t="s">
        <v>489</v>
      </c>
      <c r="E128" s="12" t="s">
        <v>491</v>
      </c>
      <c r="F128" s="19" t="s">
        <v>139</v>
      </c>
      <c r="G128" s="15">
        <v>13.2</v>
      </c>
      <c r="H128" s="25">
        <f>ROUNDDOWN(단가조사!G128*옵션!$D$11, 0)</f>
        <v>5832</v>
      </c>
      <c r="I128" s="25"/>
      <c r="J128" s="25"/>
      <c r="K128" s="25"/>
      <c r="L128" s="25">
        <f t="shared" si="1"/>
        <v>5832</v>
      </c>
      <c r="M128" s="15"/>
    </row>
    <row r="129" spans="2:13" ht="21.6" customHeight="1">
      <c r="B129" s="13" t="s">
        <v>818</v>
      </c>
      <c r="C129" s="12" t="s">
        <v>492</v>
      </c>
      <c r="D129" s="12" t="s">
        <v>489</v>
      </c>
      <c r="E129" s="12" t="s">
        <v>485</v>
      </c>
      <c r="F129" s="19" t="s">
        <v>139</v>
      </c>
      <c r="G129" s="15">
        <v>3.3</v>
      </c>
      <c r="H129" s="25">
        <f>ROUNDDOWN(단가조사!G129*옵션!$D$11, 0)</f>
        <v>8082</v>
      </c>
      <c r="I129" s="25"/>
      <c r="J129" s="25"/>
      <c r="K129" s="25"/>
      <c r="L129" s="25">
        <f t="shared" si="1"/>
        <v>8082</v>
      </c>
      <c r="M129" s="15"/>
    </row>
    <row r="130" spans="2:13" ht="21.6" customHeight="1">
      <c r="B130" s="13" t="s">
        <v>819</v>
      </c>
      <c r="C130" s="12" t="s">
        <v>493</v>
      </c>
      <c r="D130" s="12" t="s">
        <v>475</v>
      </c>
      <c r="E130" s="12" t="s">
        <v>494</v>
      </c>
      <c r="F130" s="19" t="s">
        <v>258</v>
      </c>
      <c r="G130" s="15">
        <v>2</v>
      </c>
      <c r="H130" s="25">
        <f>ROUNDDOWN(단가조사!G130*옵션!$D$11, 0)</f>
        <v>3287</v>
      </c>
      <c r="I130" s="25"/>
      <c r="J130" s="25"/>
      <c r="K130" s="25"/>
      <c r="L130" s="25">
        <f t="shared" si="1"/>
        <v>3287</v>
      </c>
      <c r="M130" s="15"/>
    </row>
    <row r="131" spans="2:13" ht="21.6" customHeight="1">
      <c r="B131" s="13" t="s">
        <v>820</v>
      </c>
      <c r="C131" s="12" t="s">
        <v>495</v>
      </c>
      <c r="D131" s="12" t="s">
        <v>475</v>
      </c>
      <c r="E131" s="12" t="s">
        <v>496</v>
      </c>
      <c r="F131" s="19" t="s">
        <v>258</v>
      </c>
      <c r="G131" s="15">
        <v>5</v>
      </c>
      <c r="H131" s="25">
        <f>ROUNDDOWN(단가조사!G131*옵션!$D$11, 0)</f>
        <v>4399</v>
      </c>
      <c r="I131" s="25"/>
      <c r="J131" s="25"/>
      <c r="K131" s="25"/>
      <c r="L131" s="25">
        <f t="shared" si="1"/>
        <v>4399</v>
      </c>
      <c r="M131" s="15"/>
    </row>
    <row r="132" spans="2:13" ht="21.6" customHeight="1">
      <c r="B132" s="13" t="s">
        <v>821</v>
      </c>
      <c r="C132" s="12" t="s">
        <v>497</v>
      </c>
      <c r="D132" s="12" t="s">
        <v>475</v>
      </c>
      <c r="E132" s="12" t="s">
        <v>498</v>
      </c>
      <c r="F132" s="19" t="s">
        <v>258</v>
      </c>
      <c r="G132" s="15">
        <v>1</v>
      </c>
      <c r="H132" s="25">
        <f>ROUNDDOWN(단가조사!G132*옵션!$D$11, 0)</f>
        <v>6357</v>
      </c>
      <c r="I132" s="25"/>
      <c r="J132" s="25"/>
      <c r="K132" s="25"/>
      <c r="L132" s="25">
        <f t="shared" ref="L132:L195" si="2">SUM(H132,I132,J132)</f>
        <v>6357</v>
      </c>
      <c r="M132" s="15"/>
    </row>
    <row r="133" spans="2:13" ht="21.6" customHeight="1">
      <c r="B133" s="13" t="s">
        <v>822</v>
      </c>
      <c r="C133" s="12" t="s">
        <v>499</v>
      </c>
      <c r="D133" s="12" t="s">
        <v>475</v>
      </c>
      <c r="E133" s="12" t="s">
        <v>500</v>
      </c>
      <c r="F133" s="19" t="s">
        <v>258</v>
      </c>
      <c r="G133" s="15">
        <v>3</v>
      </c>
      <c r="H133" s="25">
        <f>ROUNDDOWN(단가조사!G133*옵션!$D$11, 0)</f>
        <v>9709</v>
      </c>
      <c r="I133" s="25"/>
      <c r="J133" s="25"/>
      <c r="K133" s="25"/>
      <c r="L133" s="25">
        <f t="shared" si="2"/>
        <v>9709</v>
      </c>
      <c r="M133" s="15"/>
    </row>
    <row r="134" spans="2:13" ht="21.6" customHeight="1">
      <c r="B134" s="13" t="s">
        <v>823</v>
      </c>
      <c r="C134" s="12" t="s">
        <v>501</v>
      </c>
      <c r="D134" s="12" t="s">
        <v>502</v>
      </c>
      <c r="E134" s="12" t="s">
        <v>503</v>
      </c>
      <c r="F134" s="19" t="s">
        <v>258</v>
      </c>
      <c r="G134" s="15">
        <v>9</v>
      </c>
      <c r="H134" s="25">
        <f>ROUNDDOWN(단가조사!G134*옵션!$D$11, 0)</f>
        <v>3840</v>
      </c>
      <c r="I134" s="25"/>
      <c r="J134" s="25"/>
      <c r="K134" s="25"/>
      <c r="L134" s="25">
        <f t="shared" si="2"/>
        <v>3840</v>
      </c>
      <c r="M134" s="15"/>
    </row>
    <row r="135" spans="2:13" ht="21.6" customHeight="1">
      <c r="B135" s="13" t="s">
        <v>824</v>
      </c>
      <c r="C135" s="12" t="s">
        <v>504</v>
      </c>
      <c r="D135" s="12" t="s">
        <v>502</v>
      </c>
      <c r="E135" s="12" t="s">
        <v>505</v>
      </c>
      <c r="F135" s="19" t="s">
        <v>258</v>
      </c>
      <c r="G135" s="15">
        <v>4</v>
      </c>
      <c r="H135" s="25">
        <f>ROUNDDOWN(단가조사!G135*옵션!$D$11, 0)</f>
        <v>4156</v>
      </c>
      <c r="I135" s="25"/>
      <c r="J135" s="25"/>
      <c r="K135" s="25"/>
      <c r="L135" s="25">
        <f t="shared" si="2"/>
        <v>4156</v>
      </c>
      <c r="M135" s="15"/>
    </row>
    <row r="136" spans="2:13" ht="21.6" customHeight="1">
      <c r="B136" s="13" t="s">
        <v>825</v>
      </c>
      <c r="C136" s="12" t="s">
        <v>506</v>
      </c>
      <c r="D136" s="12" t="s">
        <v>502</v>
      </c>
      <c r="E136" s="12" t="s">
        <v>507</v>
      </c>
      <c r="F136" s="19" t="s">
        <v>258</v>
      </c>
      <c r="G136" s="15">
        <v>7</v>
      </c>
      <c r="H136" s="25">
        <f>ROUNDDOWN(단가조사!G136*옵션!$D$11, 0)</f>
        <v>5082</v>
      </c>
      <c r="I136" s="25"/>
      <c r="J136" s="25"/>
      <c r="K136" s="25"/>
      <c r="L136" s="25">
        <f t="shared" si="2"/>
        <v>5082</v>
      </c>
      <c r="M136" s="15"/>
    </row>
    <row r="137" spans="2:13" ht="21.6" customHeight="1">
      <c r="B137" s="13" t="s">
        <v>826</v>
      </c>
      <c r="C137" s="12" t="s">
        <v>508</v>
      </c>
      <c r="D137" s="12" t="s">
        <v>502</v>
      </c>
      <c r="E137" s="12" t="s">
        <v>509</v>
      </c>
      <c r="F137" s="19" t="s">
        <v>258</v>
      </c>
      <c r="G137" s="15">
        <v>21</v>
      </c>
      <c r="H137" s="25">
        <f>ROUNDDOWN(단가조사!G137*옵션!$D$11, 0)</f>
        <v>6548</v>
      </c>
      <c r="I137" s="25"/>
      <c r="J137" s="25"/>
      <c r="K137" s="25"/>
      <c r="L137" s="25">
        <f t="shared" si="2"/>
        <v>6548</v>
      </c>
      <c r="M137" s="15"/>
    </row>
    <row r="138" spans="2:13" ht="21.6" customHeight="1">
      <c r="B138" s="13" t="s">
        <v>827</v>
      </c>
      <c r="C138" s="12" t="s">
        <v>510</v>
      </c>
      <c r="D138" s="12" t="s">
        <v>502</v>
      </c>
      <c r="E138" s="12" t="s">
        <v>511</v>
      </c>
      <c r="F138" s="19" t="s">
        <v>258</v>
      </c>
      <c r="G138" s="15">
        <v>2</v>
      </c>
      <c r="H138" s="25">
        <f>ROUNDDOWN(단가조사!G138*옵션!$D$11, 0)</f>
        <v>10021</v>
      </c>
      <c r="I138" s="25"/>
      <c r="J138" s="25"/>
      <c r="K138" s="25"/>
      <c r="L138" s="25">
        <f t="shared" si="2"/>
        <v>10021</v>
      </c>
      <c r="M138" s="15"/>
    </row>
    <row r="139" spans="2:13" ht="21.6" customHeight="1">
      <c r="B139" s="13" t="s">
        <v>828</v>
      </c>
      <c r="C139" s="12" t="s">
        <v>512</v>
      </c>
      <c r="D139" s="12" t="s">
        <v>502</v>
      </c>
      <c r="E139" s="12" t="s">
        <v>513</v>
      </c>
      <c r="F139" s="19" t="s">
        <v>258</v>
      </c>
      <c r="G139" s="15">
        <v>14</v>
      </c>
      <c r="H139" s="25">
        <f>ROUNDDOWN(단가조사!G139*옵션!$D$11, 0)</f>
        <v>11891</v>
      </c>
      <c r="I139" s="25"/>
      <c r="J139" s="25"/>
      <c r="K139" s="25"/>
      <c r="L139" s="25">
        <f t="shared" si="2"/>
        <v>11891</v>
      </c>
      <c r="M139" s="15"/>
    </row>
    <row r="140" spans="2:13" ht="21.6" customHeight="1">
      <c r="B140" s="13" t="s">
        <v>829</v>
      </c>
      <c r="C140" s="12" t="s">
        <v>514</v>
      </c>
      <c r="D140" s="12" t="s">
        <v>502</v>
      </c>
      <c r="E140" s="12" t="s">
        <v>515</v>
      </c>
      <c r="F140" s="19" t="s">
        <v>258</v>
      </c>
      <c r="G140" s="15">
        <v>1</v>
      </c>
      <c r="H140" s="25">
        <f>ROUNDDOWN(단가조사!G140*옵션!$D$11, 0)</f>
        <v>13740</v>
      </c>
      <c r="I140" s="25"/>
      <c r="J140" s="25"/>
      <c r="K140" s="25"/>
      <c r="L140" s="25">
        <f t="shared" si="2"/>
        <v>13740</v>
      </c>
      <c r="M140" s="15"/>
    </row>
    <row r="141" spans="2:13" ht="21.6" customHeight="1">
      <c r="B141" s="13" t="s">
        <v>830</v>
      </c>
      <c r="C141" s="12" t="s">
        <v>516</v>
      </c>
      <c r="D141" s="12" t="s">
        <v>502</v>
      </c>
      <c r="E141" s="12" t="s">
        <v>517</v>
      </c>
      <c r="F141" s="19" t="s">
        <v>258</v>
      </c>
      <c r="G141" s="15">
        <v>4</v>
      </c>
      <c r="H141" s="25">
        <f>ROUNDDOWN(단가조사!G141*옵션!$D$11, 0)</f>
        <v>3221</v>
      </c>
      <c r="I141" s="25"/>
      <c r="J141" s="25"/>
      <c r="K141" s="25"/>
      <c r="L141" s="25">
        <f t="shared" si="2"/>
        <v>3221</v>
      </c>
      <c r="M141" s="15"/>
    </row>
    <row r="142" spans="2:13" ht="21.6" customHeight="1">
      <c r="B142" s="13" t="s">
        <v>831</v>
      </c>
      <c r="C142" s="12" t="s">
        <v>518</v>
      </c>
      <c r="D142" s="12" t="s">
        <v>502</v>
      </c>
      <c r="E142" s="12" t="s">
        <v>519</v>
      </c>
      <c r="F142" s="19" t="s">
        <v>258</v>
      </c>
      <c r="G142" s="15">
        <v>4</v>
      </c>
      <c r="H142" s="25">
        <f>ROUNDDOWN(단가조사!G142*옵션!$D$11, 0)</f>
        <v>3477</v>
      </c>
      <c r="I142" s="25"/>
      <c r="J142" s="25"/>
      <c r="K142" s="25"/>
      <c r="L142" s="25">
        <f t="shared" si="2"/>
        <v>3477</v>
      </c>
      <c r="M142" s="15"/>
    </row>
    <row r="143" spans="2:13" ht="21.6" customHeight="1">
      <c r="B143" s="13" t="s">
        <v>832</v>
      </c>
      <c r="C143" s="12" t="s">
        <v>520</v>
      </c>
      <c r="D143" s="12" t="s">
        <v>502</v>
      </c>
      <c r="E143" s="12" t="s">
        <v>521</v>
      </c>
      <c r="F143" s="19" t="s">
        <v>258</v>
      </c>
      <c r="G143" s="15">
        <v>10</v>
      </c>
      <c r="H143" s="25">
        <f>ROUNDDOWN(단가조사!G143*옵션!$D$11, 0)</f>
        <v>4104</v>
      </c>
      <c r="I143" s="25"/>
      <c r="J143" s="25"/>
      <c r="K143" s="25"/>
      <c r="L143" s="25">
        <f t="shared" si="2"/>
        <v>4104</v>
      </c>
      <c r="M143" s="15"/>
    </row>
    <row r="144" spans="2:13" ht="21.6" customHeight="1">
      <c r="B144" s="13" t="s">
        <v>833</v>
      </c>
      <c r="C144" s="12" t="s">
        <v>522</v>
      </c>
      <c r="D144" s="12" t="s">
        <v>502</v>
      </c>
      <c r="E144" s="12" t="s">
        <v>523</v>
      </c>
      <c r="F144" s="19" t="s">
        <v>258</v>
      </c>
      <c r="G144" s="15">
        <v>10</v>
      </c>
      <c r="H144" s="25">
        <f>ROUNDDOWN(단가조사!G144*옵션!$D$11, 0)</f>
        <v>5083</v>
      </c>
      <c r="I144" s="25"/>
      <c r="J144" s="25"/>
      <c r="K144" s="25"/>
      <c r="L144" s="25">
        <f t="shared" si="2"/>
        <v>5083</v>
      </c>
      <c r="M144" s="15"/>
    </row>
    <row r="145" spans="2:13" ht="21.6" customHeight="1">
      <c r="B145" s="13" t="s">
        <v>834</v>
      </c>
      <c r="C145" s="12" t="s">
        <v>524</v>
      </c>
      <c r="D145" s="12" t="s">
        <v>502</v>
      </c>
      <c r="E145" s="12" t="s">
        <v>525</v>
      </c>
      <c r="F145" s="19" t="s">
        <v>258</v>
      </c>
      <c r="G145" s="15">
        <v>8</v>
      </c>
      <c r="H145" s="25">
        <f>ROUNDDOWN(단가조사!G145*옵션!$D$11, 0)</f>
        <v>7441</v>
      </c>
      <c r="I145" s="25"/>
      <c r="J145" s="25"/>
      <c r="K145" s="25"/>
      <c r="L145" s="25">
        <f t="shared" si="2"/>
        <v>7441</v>
      </c>
      <c r="M145" s="15"/>
    </row>
    <row r="146" spans="2:13" ht="21.6" customHeight="1">
      <c r="B146" s="13" t="s">
        <v>835</v>
      </c>
      <c r="C146" s="12" t="s">
        <v>526</v>
      </c>
      <c r="D146" s="12" t="s">
        <v>502</v>
      </c>
      <c r="E146" s="12" t="s">
        <v>527</v>
      </c>
      <c r="F146" s="19" t="s">
        <v>258</v>
      </c>
      <c r="G146" s="15">
        <v>14</v>
      </c>
      <c r="H146" s="25">
        <f>ROUNDDOWN(단가조사!G146*옵션!$D$11, 0)</f>
        <v>9152</v>
      </c>
      <c r="I146" s="25"/>
      <c r="J146" s="25"/>
      <c r="K146" s="25"/>
      <c r="L146" s="25">
        <f t="shared" si="2"/>
        <v>9152</v>
      </c>
      <c r="M146" s="15"/>
    </row>
    <row r="147" spans="2:13" ht="21.6" customHeight="1">
      <c r="B147" s="13" t="s">
        <v>836</v>
      </c>
      <c r="C147" s="12" t="s">
        <v>528</v>
      </c>
      <c r="D147" s="12" t="s">
        <v>502</v>
      </c>
      <c r="E147" s="12" t="s">
        <v>529</v>
      </c>
      <c r="F147" s="19" t="s">
        <v>258</v>
      </c>
      <c r="G147" s="15">
        <v>2</v>
      </c>
      <c r="H147" s="25">
        <f>ROUNDDOWN(단가조사!G147*옵션!$D$11, 0)</f>
        <v>10987</v>
      </c>
      <c r="I147" s="25"/>
      <c r="J147" s="25"/>
      <c r="K147" s="25"/>
      <c r="L147" s="25">
        <f t="shared" si="2"/>
        <v>10987</v>
      </c>
      <c r="M147" s="15"/>
    </row>
    <row r="148" spans="2:13" ht="21.6" customHeight="1">
      <c r="B148" s="13" t="s">
        <v>837</v>
      </c>
      <c r="C148" s="12" t="s">
        <v>530</v>
      </c>
      <c r="D148" s="12" t="s">
        <v>531</v>
      </c>
      <c r="E148" s="12" t="s">
        <v>532</v>
      </c>
      <c r="F148" s="19" t="s">
        <v>258</v>
      </c>
      <c r="G148" s="15">
        <v>133</v>
      </c>
      <c r="H148" s="25">
        <f>ROUNDDOWN(단가조사!G148*옵션!$D$11, 0)</f>
        <v>90000</v>
      </c>
      <c r="I148" s="25"/>
      <c r="J148" s="25"/>
      <c r="K148" s="25"/>
      <c r="L148" s="25">
        <f t="shared" si="2"/>
        <v>90000</v>
      </c>
      <c r="M148" s="15">
        <v>24323891</v>
      </c>
    </row>
    <row r="149" spans="2:13" ht="21.6" customHeight="1">
      <c r="B149" s="13" t="s">
        <v>838</v>
      </c>
      <c r="C149" s="12" t="s">
        <v>530</v>
      </c>
      <c r="D149" s="12" t="s">
        <v>536</v>
      </c>
      <c r="E149" s="12" t="s">
        <v>537</v>
      </c>
      <c r="F149" s="19" t="s">
        <v>258</v>
      </c>
      <c r="G149" s="15">
        <v>12</v>
      </c>
      <c r="H149" s="25">
        <f>ROUNDDOWN(단가조사!G149*옵션!$D$11, 0)</f>
        <v>173000</v>
      </c>
      <c r="I149" s="25"/>
      <c r="J149" s="25"/>
      <c r="K149" s="25"/>
      <c r="L149" s="25">
        <f t="shared" si="2"/>
        <v>173000</v>
      </c>
      <c r="M149" s="15" t="s">
        <v>839</v>
      </c>
    </row>
    <row r="150" spans="2:13" ht="21.6" customHeight="1">
      <c r="B150" s="13" t="s">
        <v>840</v>
      </c>
      <c r="C150" s="12" t="s">
        <v>530</v>
      </c>
      <c r="D150" s="12" t="s">
        <v>538</v>
      </c>
      <c r="E150" s="12" t="s">
        <v>539</v>
      </c>
      <c r="F150" s="19" t="s">
        <v>258</v>
      </c>
      <c r="G150" s="15">
        <v>108</v>
      </c>
      <c r="H150" s="25">
        <f>ROUNDDOWN(단가조사!G150*옵션!$D$11, 0)</f>
        <v>35000</v>
      </c>
      <c r="I150" s="25"/>
      <c r="J150" s="25"/>
      <c r="K150" s="25"/>
      <c r="L150" s="25">
        <f t="shared" si="2"/>
        <v>35000</v>
      </c>
      <c r="M150" s="15">
        <v>24323895</v>
      </c>
    </row>
    <row r="151" spans="2:13" ht="21.6" customHeight="1">
      <c r="B151" s="13" t="s">
        <v>841</v>
      </c>
      <c r="C151" s="12" t="s">
        <v>530</v>
      </c>
      <c r="D151" s="12" t="s">
        <v>540</v>
      </c>
      <c r="E151" s="12" t="s">
        <v>541</v>
      </c>
      <c r="F151" s="19" t="s">
        <v>258</v>
      </c>
      <c r="G151" s="15">
        <v>3</v>
      </c>
      <c r="H151" s="25">
        <f>ROUNDDOWN(단가조사!G151*옵션!$D$11, 0)</f>
        <v>38000</v>
      </c>
      <c r="I151" s="25"/>
      <c r="J151" s="25"/>
      <c r="K151" s="25"/>
      <c r="L151" s="25">
        <f t="shared" si="2"/>
        <v>38000</v>
      </c>
      <c r="M151" s="15">
        <v>23534363</v>
      </c>
    </row>
    <row r="152" spans="2:13" ht="21.6" customHeight="1">
      <c r="B152" s="13" t="s">
        <v>842</v>
      </c>
      <c r="C152" s="12" t="s">
        <v>530</v>
      </c>
      <c r="D152" s="12" t="s">
        <v>542</v>
      </c>
      <c r="E152" s="12" t="s">
        <v>543</v>
      </c>
      <c r="F152" s="19" t="s">
        <v>258</v>
      </c>
      <c r="G152" s="15">
        <v>15</v>
      </c>
      <c r="H152" s="25">
        <f>ROUNDDOWN(단가조사!G152*옵션!$D$11, 0)</f>
        <v>30000</v>
      </c>
      <c r="I152" s="25"/>
      <c r="J152" s="25"/>
      <c r="K152" s="25"/>
      <c r="L152" s="25">
        <f t="shared" si="2"/>
        <v>30000</v>
      </c>
      <c r="M152" s="15">
        <v>23494821</v>
      </c>
    </row>
    <row r="153" spans="2:13" ht="21.6" customHeight="1">
      <c r="B153" s="13" t="s">
        <v>843</v>
      </c>
      <c r="C153" s="12" t="s">
        <v>530</v>
      </c>
      <c r="D153" s="12" t="s">
        <v>544</v>
      </c>
      <c r="E153" s="12" t="s">
        <v>545</v>
      </c>
      <c r="F153" s="19" t="s">
        <v>258</v>
      </c>
      <c r="G153" s="15">
        <v>4</v>
      </c>
      <c r="H153" s="25">
        <f>ROUNDDOWN(단가조사!G153*옵션!$D$11, 0)</f>
        <v>55000</v>
      </c>
      <c r="I153" s="25"/>
      <c r="J153" s="25"/>
      <c r="K153" s="25"/>
      <c r="L153" s="25">
        <f t="shared" si="2"/>
        <v>55000</v>
      </c>
      <c r="M153" s="15" t="s">
        <v>839</v>
      </c>
    </row>
    <row r="154" spans="2:13" ht="21.6" customHeight="1">
      <c r="B154" s="13" t="s">
        <v>844</v>
      </c>
      <c r="C154" s="12" t="s">
        <v>530</v>
      </c>
      <c r="D154" s="12" t="s">
        <v>546</v>
      </c>
      <c r="E154" s="12" t="s">
        <v>547</v>
      </c>
      <c r="F154" s="19" t="s">
        <v>258</v>
      </c>
      <c r="G154" s="15">
        <v>8</v>
      </c>
      <c r="H154" s="25">
        <f>ROUNDDOWN(단가조사!G154*옵션!$D$11, 0)</f>
        <v>264000</v>
      </c>
      <c r="I154" s="25"/>
      <c r="J154" s="25"/>
      <c r="K154" s="25"/>
      <c r="L154" s="25">
        <f t="shared" si="2"/>
        <v>264000</v>
      </c>
      <c r="M154" s="15">
        <v>23712006</v>
      </c>
    </row>
    <row r="155" spans="2:13" ht="21.6" customHeight="1">
      <c r="B155" s="13" t="s">
        <v>845</v>
      </c>
      <c r="C155" s="12" t="s">
        <v>530</v>
      </c>
      <c r="D155" s="12" t="s">
        <v>546</v>
      </c>
      <c r="E155" s="12" t="s">
        <v>548</v>
      </c>
      <c r="F155" s="19" t="s">
        <v>549</v>
      </c>
      <c r="G155" s="15">
        <v>8</v>
      </c>
      <c r="H155" s="25">
        <f>ROUNDDOWN(단가조사!G155*옵션!$D$11, 0)</f>
        <v>792000</v>
      </c>
      <c r="I155" s="25"/>
      <c r="J155" s="25"/>
      <c r="K155" s="25"/>
      <c r="L155" s="25">
        <f t="shared" si="2"/>
        <v>792000</v>
      </c>
      <c r="M155" s="15">
        <v>23089297</v>
      </c>
    </row>
    <row r="156" spans="2:13" ht="21.6" customHeight="1">
      <c r="B156" s="13" t="s">
        <v>846</v>
      </c>
      <c r="C156" s="12" t="s">
        <v>530</v>
      </c>
      <c r="D156" s="12" t="s">
        <v>546</v>
      </c>
      <c r="E156" s="12" t="s">
        <v>550</v>
      </c>
      <c r="F156" s="19" t="s">
        <v>258</v>
      </c>
      <c r="G156" s="15">
        <v>8</v>
      </c>
      <c r="H156" s="25">
        <f>ROUNDDOWN(단가조사!G156*옵션!$D$11, 0)</f>
        <v>40800</v>
      </c>
      <c r="I156" s="25"/>
      <c r="J156" s="25"/>
      <c r="K156" s="25"/>
      <c r="L156" s="25">
        <f t="shared" si="2"/>
        <v>40800</v>
      </c>
      <c r="M156" s="15">
        <v>22348094</v>
      </c>
    </row>
    <row r="157" spans="2:13" ht="21.6" customHeight="1">
      <c r="B157" s="13" t="s">
        <v>847</v>
      </c>
      <c r="C157" s="12" t="s">
        <v>530</v>
      </c>
      <c r="D157" s="12" t="s">
        <v>551</v>
      </c>
      <c r="E157" s="12" t="s">
        <v>552</v>
      </c>
      <c r="F157" s="19" t="s">
        <v>187</v>
      </c>
      <c r="G157" s="15">
        <v>25</v>
      </c>
      <c r="H157" s="25">
        <f>ROUNDDOWN(단가조사!G157*옵션!$D$11, 0)</f>
        <v>44700</v>
      </c>
      <c r="I157" s="25"/>
      <c r="J157" s="25"/>
      <c r="K157" s="25"/>
      <c r="L157" s="25">
        <f t="shared" si="2"/>
        <v>44700</v>
      </c>
      <c r="M157" s="15"/>
    </row>
    <row r="158" spans="2:13" ht="21.6" customHeight="1">
      <c r="B158" s="13" t="s">
        <v>848</v>
      </c>
      <c r="C158" s="12" t="s">
        <v>530</v>
      </c>
      <c r="D158" s="12" t="s">
        <v>553</v>
      </c>
      <c r="E158" s="12" t="s">
        <v>554</v>
      </c>
      <c r="F158" s="19" t="s">
        <v>455</v>
      </c>
      <c r="G158" s="15">
        <v>1</v>
      </c>
      <c r="H158" s="25">
        <f>ROUNDDOWN(단가조사!G158*옵션!$D$11, 0)</f>
        <v>6743000</v>
      </c>
      <c r="I158" s="25"/>
      <c r="J158" s="25"/>
      <c r="K158" s="25"/>
      <c r="L158" s="25">
        <f t="shared" si="2"/>
        <v>6743000</v>
      </c>
      <c r="M158" s="15"/>
    </row>
    <row r="159" spans="2:13" ht="21.6" customHeight="1">
      <c r="B159" s="13" t="s">
        <v>849</v>
      </c>
      <c r="C159" s="12" t="s">
        <v>530</v>
      </c>
      <c r="D159" s="12" t="s">
        <v>553</v>
      </c>
      <c r="E159" s="12" t="s">
        <v>556</v>
      </c>
      <c r="F159" s="19" t="s">
        <v>455</v>
      </c>
      <c r="G159" s="15">
        <v>1</v>
      </c>
      <c r="H159" s="25">
        <f>ROUNDDOWN(단가조사!G159*옵션!$D$11, 0)</f>
        <v>10532000</v>
      </c>
      <c r="I159" s="25"/>
      <c r="J159" s="25"/>
      <c r="K159" s="25"/>
      <c r="L159" s="25">
        <f t="shared" si="2"/>
        <v>10532000</v>
      </c>
      <c r="M159" s="15"/>
    </row>
    <row r="160" spans="2:13" ht="21.6" customHeight="1">
      <c r="B160" s="13" t="s">
        <v>850</v>
      </c>
      <c r="C160" s="12" t="s">
        <v>530</v>
      </c>
      <c r="D160" s="12" t="s">
        <v>553</v>
      </c>
      <c r="E160" s="12" t="s">
        <v>557</v>
      </c>
      <c r="F160" s="19" t="s">
        <v>455</v>
      </c>
      <c r="G160" s="15">
        <v>1</v>
      </c>
      <c r="H160" s="25">
        <f>ROUNDDOWN(단가조사!G160*옵션!$D$11, 0)</f>
        <v>7744000</v>
      </c>
      <c r="I160" s="25"/>
      <c r="J160" s="25"/>
      <c r="K160" s="25"/>
      <c r="L160" s="25">
        <f t="shared" si="2"/>
        <v>7744000</v>
      </c>
      <c r="M160" s="15"/>
    </row>
    <row r="161" spans="2:13" ht="21.6" customHeight="1">
      <c r="B161" s="13" t="s">
        <v>851</v>
      </c>
      <c r="C161" s="12" t="s">
        <v>530</v>
      </c>
      <c r="D161" s="12" t="s">
        <v>553</v>
      </c>
      <c r="E161" s="12" t="s">
        <v>558</v>
      </c>
      <c r="F161" s="19" t="s">
        <v>455</v>
      </c>
      <c r="G161" s="15">
        <v>1</v>
      </c>
      <c r="H161" s="25">
        <f>ROUNDDOWN(단가조사!G161*옵션!$D$11, 0)</f>
        <v>4377000</v>
      </c>
      <c r="I161" s="25"/>
      <c r="J161" s="25"/>
      <c r="K161" s="25"/>
      <c r="L161" s="25">
        <f t="shared" si="2"/>
        <v>4377000</v>
      </c>
      <c r="M161" s="15"/>
    </row>
    <row r="162" spans="2:13" ht="21.6" customHeight="1">
      <c r="B162" s="13" t="s">
        <v>852</v>
      </c>
      <c r="C162" s="12" t="s">
        <v>530</v>
      </c>
      <c r="D162" s="12" t="s">
        <v>553</v>
      </c>
      <c r="E162" s="12" t="s">
        <v>559</v>
      </c>
      <c r="F162" s="19" t="s">
        <v>455</v>
      </c>
      <c r="G162" s="15">
        <v>1</v>
      </c>
      <c r="H162" s="25">
        <f>ROUNDDOWN(단가조사!G162*옵션!$D$11, 0)</f>
        <v>2432000</v>
      </c>
      <c r="I162" s="25"/>
      <c r="J162" s="25"/>
      <c r="K162" s="25"/>
      <c r="L162" s="25">
        <f t="shared" si="2"/>
        <v>2432000</v>
      </c>
      <c r="M162" s="15"/>
    </row>
    <row r="163" spans="2:13" ht="21.6" customHeight="1">
      <c r="B163" s="13" t="s">
        <v>853</v>
      </c>
      <c r="C163" s="12" t="s">
        <v>530</v>
      </c>
      <c r="D163" s="12" t="s">
        <v>553</v>
      </c>
      <c r="E163" s="12" t="s">
        <v>560</v>
      </c>
      <c r="F163" s="19" t="s">
        <v>455</v>
      </c>
      <c r="G163" s="15">
        <v>1</v>
      </c>
      <c r="H163" s="25">
        <f>ROUNDDOWN(단가조사!G163*옵션!$D$11, 0)</f>
        <v>1623000</v>
      </c>
      <c r="I163" s="25"/>
      <c r="J163" s="25"/>
      <c r="K163" s="25"/>
      <c r="L163" s="25">
        <f t="shared" si="2"/>
        <v>1623000</v>
      </c>
      <c r="M163" s="15"/>
    </row>
    <row r="164" spans="2:13" ht="21.6" customHeight="1">
      <c r="B164" s="13" t="s">
        <v>854</v>
      </c>
      <c r="C164" s="12" t="s">
        <v>530</v>
      </c>
      <c r="D164" s="12" t="s">
        <v>553</v>
      </c>
      <c r="E164" s="12" t="s">
        <v>561</v>
      </c>
      <c r="F164" s="19" t="s">
        <v>455</v>
      </c>
      <c r="G164" s="15">
        <v>1</v>
      </c>
      <c r="H164" s="25">
        <f>ROUNDDOWN(단가조사!G164*옵션!$D$11, 0)</f>
        <v>1256000</v>
      </c>
      <c r="I164" s="25"/>
      <c r="J164" s="25"/>
      <c r="K164" s="25"/>
      <c r="L164" s="25">
        <f t="shared" si="2"/>
        <v>1256000</v>
      </c>
      <c r="M164" s="15"/>
    </row>
    <row r="165" spans="2:13" ht="21.6" customHeight="1">
      <c r="B165" s="13" t="s">
        <v>855</v>
      </c>
      <c r="C165" s="12" t="s">
        <v>530</v>
      </c>
      <c r="D165" s="12" t="s">
        <v>553</v>
      </c>
      <c r="E165" s="12" t="s">
        <v>562</v>
      </c>
      <c r="F165" s="19" t="s">
        <v>455</v>
      </c>
      <c r="G165" s="15">
        <v>1</v>
      </c>
      <c r="H165" s="25">
        <f>ROUNDDOWN(단가조사!G165*옵션!$D$11, 0)</f>
        <v>2787000</v>
      </c>
      <c r="I165" s="25"/>
      <c r="J165" s="25"/>
      <c r="K165" s="25"/>
      <c r="L165" s="25">
        <f t="shared" si="2"/>
        <v>2787000</v>
      </c>
      <c r="M165" s="15"/>
    </row>
    <row r="166" spans="2:13" ht="21.6" customHeight="1">
      <c r="B166" s="13" t="s">
        <v>856</v>
      </c>
      <c r="C166" s="12" t="s">
        <v>530</v>
      </c>
      <c r="D166" s="12" t="s">
        <v>553</v>
      </c>
      <c r="E166" s="12" t="s">
        <v>563</v>
      </c>
      <c r="F166" s="19" t="s">
        <v>455</v>
      </c>
      <c r="G166" s="15">
        <v>1</v>
      </c>
      <c r="H166" s="25">
        <f>ROUNDDOWN(단가조사!G166*옵션!$D$11, 0)</f>
        <v>3576000</v>
      </c>
      <c r="I166" s="25"/>
      <c r="J166" s="25"/>
      <c r="K166" s="25"/>
      <c r="L166" s="25">
        <f t="shared" si="2"/>
        <v>3576000</v>
      </c>
      <c r="M166" s="15"/>
    </row>
    <row r="167" spans="2:13" ht="21.6" customHeight="1">
      <c r="B167" s="13" t="s">
        <v>857</v>
      </c>
      <c r="C167" s="12" t="s">
        <v>530</v>
      </c>
      <c r="D167" s="12" t="s">
        <v>553</v>
      </c>
      <c r="E167" s="12" t="s">
        <v>564</v>
      </c>
      <c r="F167" s="19" t="s">
        <v>455</v>
      </c>
      <c r="G167" s="15">
        <v>1</v>
      </c>
      <c r="H167" s="25">
        <f>ROUNDDOWN(단가조사!G167*옵션!$D$11, 0)</f>
        <v>2961000</v>
      </c>
      <c r="I167" s="25"/>
      <c r="J167" s="25"/>
      <c r="K167" s="25"/>
      <c r="L167" s="25">
        <f t="shared" si="2"/>
        <v>2961000</v>
      </c>
      <c r="M167" s="15"/>
    </row>
    <row r="168" spans="2:13" ht="21.6" customHeight="1">
      <c r="B168" s="13" t="s">
        <v>858</v>
      </c>
      <c r="C168" s="12" t="s">
        <v>530</v>
      </c>
      <c r="D168" s="12" t="s">
        <v>553</v>
      </c>
      <c r="E168" s="12" t="s">
        <v>565</v>
      </c>
      <c r="F168" s="19" t="s">
        <v>455</v>
      </c>
      <c r="G168" s="15">
        <v>1</v>
      </c>
      <c r="H168" s="25">
        <f>ROUNDDOWN(단가조사!G168*옵션!$D$11, 0)</f>
        <v>4241000</v>
      </c>
      <c r="I168" s="25"/>
      <c r="J168" s="25"/>
      <c r="K168" s="25"/>
      <c r="L168" s="25">
        <f t="shared" si="2"/>
        <v>4241000</v>
      </c>
      <c r="M168" s="15"/>
    </row>
    <row r="169" spans="2:13" ht="21.6" customHeight="1">
      <c r="B169" s="13" t="s">
        <v>859</v>
      </c>
      <c r="C169" s="12" t="s">
        <v>530</v>
      </c>
      <c r="D169" s="12" t="s">
        <v>566</v>
      </c>
      <c r="E169" s="12"/>
      <c r="F169" s="19" t="s">
        <v>567</v>
      </c>
      <c r="G169" s="15">
        <v>1</v>
      </c>
      <c r="H169" s="25">
        <f>ROUNDDOWN(단가조사!G169*옵션!$D$11, 0)</f>
        <v>96888000</v>
      </c>
      <c r="I169" s="25"/>
      <c r="J169" s="25"/>
      <c r="K169" s="25"/>
      <c r="L169" s="25">
        <f t="shared" si="2"/>
        <v>96888000</v>
      </c>
      <c r="M169" s="15"/>
    </row>
    <row r="170" spans="2:13" ht="21.6" customHeight="1">
      <c r="B170" s="13" t="s">
        <v>860</v>
      </c>
      <c r="C170" s="12" t="s">
        <v>530</v>
      </c>
      <c r="D170" s="12" t="s">
        <v>570</v>
      </c>
      <c r="E170" s="12" t="s">
        <v>571</v>
      </c>
      <c r="F170" s="19" t="s">
        <v>567</v>
      </c>
      <c r="G170" s="15">
        <v>1</v>
      </c>
      <c r="H170" s="25">
        <f>ROUNDDOWN(단가조사!G170*옵션!$D$11, 0)</f>
        <v>23100000</v>
      </c>
      <c r="I170" s="25"/>
      <c r="J170" s="25"/>
      <c r="K170" s="25"/>
      <c r="L170" s="25">
        <f t="shared" si="2"/>
        <v>23100000</v>
      </c>
      <c r="M170" s="15">
        <v>24515506</v>
      </c>
    </row>
    <row r="171" spans="2:13" ht="21.6" customHeight="1">
      <c r="B171" s="13" t="s">
        <v>861</v>
      </c>
      <c r="C171" s="12" t="s">
        <v>530</v>
      </c>
      <c r="D171" s="12" t="s">
        <v>570</v>
      </c>
      <c r="E171" s="12" t="s">
        <v>573</v>
      </c>
      <c r="F171" s="19" t="s">
        <v>567</v>
      </c>
      <c r="G171" s="15">
        <v>2</v>
      </c>
      <c r="H171" s="25">
        <f>ROUNDDOWN(단가조사!G171*옵션!$D$11, 0)</f>
        <v>2970000</v>
      </c>
      <c r="I171" s="25"/>
      <c r="J171" s="25"/>
      <c r="K171" s="25"/>
      <c r="L171" s="25">
        <f t="shared" si="2"/>
        <v>2970000</v>
      </c>
      <c r="M171" s="15">
        <v>24506542</v>
      </c>
    </row>
    <row r="172" spans="2:13" ht="21.6" customHeight="1">
      <c r="B172" s="13" t="s">
        <v>862</v>
      </c>
      <c r="C172" s="12" t="s">
        <v>530</v>
      </c>
      <c r="D172" s="12" t="s">
        <v>574</v>
      </c>
      <c r="E172" s="12" t="s">
        <v>575</v>
      </c>
      <c r="F172" s="19" t="s">
        <v>258</v>
      </c>
      <c r="G172" s="15">
        <v>7</v>
      </c>
      <c r="H172" s="25">
        <f>ROUNDDOWN(단가조사!G172*옵션!$D$11, 0)</f>
        <v>88000</v>
      </c>
      <c r="I172" s="25"/>
      <c r="J172" s="25"/>
      <c r="K172" s="25"/>
      <c r="L172" s="25">
        <f t="shared" si="2"/>
        <v>88000</v>
      </c>
      <c r="M172" s="15">
        <v>24323889</v>
      </c>
    </row>
    <row r="173" spans="2:13" ht="21.6" customHeight="1">
      <c r="B173" s="13" t="s">
        <v>863</v>
      </c>
      <c r="C173" s="12" t="s">
        <v>530</v>
      </c>
      <c r="D173" s="12" t="s">
        <v>553</v>
      </c>
      <c r="E173" s="12" t="s">
        <v>576</v>
      </c>
      <c r="F173" s="19" t="s">
        <v>455</v>
      </c>
      <c r="G173" s="15">
        <v>1</v>
      </c>
      <c r="H173" s="25">
        <f>ROUNDDOWN(단가조사!G173*옵션!$D$11, 0)</f>
        <v>1732000</v>
      </c>
      <c r="I173" s="25"/>
      <c r="J173" s="25"/>
      <c r="K173" s="25"/>
      <c r="L173" s="25">
        <f t="shared" si="2"/>
        <v>1732000</v>
      </c>
      <c r="M173" s="15"/>
    </row>
    <row r="174" spans="2:13" ht="21.6" customHeight="1">
      <c r="B174" s="13" t="s">
        <v>864</v>
      </c>
      <c r="C174" s="12" t="s">
        <v>530</v>
      </c>
      <c r="D174" s="12" t="s">
        <v>577</v>
      </c>
      <c r="E174" s="12" t="s">
        <v>578</v>
      </c>
      <c r="F174" s="19" t="s">
        <v>567</v>
      </c>
      <c r="G174" s="15">
        <v>1</v>
      </c>
      <c r="H174" s="25">
        <f>ROUNDDOWN(단가조사!G174*옵션!$D$11, 0)</f>
        <v>89580000</v>
      </c>
      <c r="I174" s="25"/>
      <c r="J174" s="25"/>
      <c r="K174" s="25"/>
      <c r="L174" s="25">
        <f t="shared" si="2"/>
        <v>89580000</v>
      </c>
      <c r="M174" s="15"/>
    </row>
    <row r="175" spans="2:13" ht="21.6" customHeight="1">
      <c r="B175" s="13" t="s">
        <v>865</v>
      </c>
      <c r="C175" s="12" t="s">
        <v>530</v>
      </c>
      <c r="D175" s="12" t="s">
        <v>570</v>
      </c>
      <c r="E175" s="12" t="s">
        <v>582</v>
      </c>
      <c r="F175" s="19" t="s">
        <v>567</v>
      </c>
      <c r="G175" s="15">
        <v>1</v>
      </c>
      <c r="H175" s="25">
        <f>ROUNDDOWN(단가조사!G175*옵션!$D$11, 0)</f>
        <v>2860000</v>
      </c>
      <c r="I175" s="25"/>
      <c r="J175" s="25"/>
      <c r="K175" s="25"/>
      <c r="L175" s="25">
        <f t="shared" si="2"/>
        <v>2860000</v>
      </c>
      <c r="M175" s="15">
        <v>24389757</v>
      </c>
    </row>
    <row r="176" spans="2:13" ht="21.6" customHeight="1">
      <c r="B176" s="13" t="s">
        <v>866</v>
      </c>
      <c r="C176" s="12" t="s">
        <v>530</v>
      </c>
      <c r="D176" s="12" t="s">
        <v>570</v>
      </c>
      <c r="E176" s="12" t="s">
        <v>583</v>
      </c>
      <c r="F176" s="19" t="s">
        <v>567</v>
      </c>
      <c r="G176" s="15">
        <v>2</v>
      </c>
      <c r="H176" s="25">
        <f>ROUNDDOWN(단가조사!G176*옵션!$D$11, 0)</f>
        <v>1980000</v>
      </c>
      <c r="I176" s="25"/>
      <c r="J176" s="25"/>
      <c r="K176" s="25"/>
      <c r="L176" s="25">
        <f t="shared" si="2"/>
        <v>1980000</v>
      </c>
      <c r="M176" s="15">
        <v>24389763</v>
      </c>
    </row>
    <row r="177" spans="2:13" ht="21.6" customHeight="1">
      <c r="B177" s="13" t="s">
        <v>867</v>
      </c>
      <c r="C177" s="12" t="s">
        <v>530</v>
      </c>
      <c r="D177" s="12" t="s">
        <v>570</v>
      </c>
      <c r="E177" s="12" t="s">
        <v>584</v>
      </c>
      <c r="F177" s="19" t="s">
        <v>567</v>
      </c>
      <c r="G177" s="15">
        <v>4</v>
      </c>
      <c r="H177" s="25">
        <f>ROUNDDOWN(단가조사!G177*옵션!$D$11, 0)</f>
        <v>165000</v>
      </c>
      <c r="I177" s="25"/>
      <c r="J177" s="25"/>
      <c r="K177" s="25"/>
      <c r="L177" s="25">
        <f t="shared" si="2"/>
        <v>165000</v>
      </c>
      <c r="M177" s="15">
        <v>25770043</v>
      </c>
    </row>
    <row r="178" spans="2:13" ht="21.6" customHeight="1">
      <c r="B178" s="13" t="s">
        <v>868</v>
      </c>
      <c r="C178" s="12" t="s">
        <v>530</v>
      </c>
      <c r="D178" s="12" t="s">
        <v>553</v>
      </c>
      <c r="E178" s="12" t="s">
        <v>585</v>
      </c>
      <c r="F178" s="19" t="s">
        <v>455</v>
      </c>
      <c r="G178" s="15">
        <v>2</v>
      </c>
      <c r="H178" s="25">
        <f>ROUNDDOWN(단가조사!G178*옵션!$D$11, 0)</f>
        <v>964000</v>
      </c>
      <c r="I178" s="25"/>
      <c r="J178" s="25"/>
      <c r="K178" s="25"/>
      <c r="L178" s="25">
        <f t="shared" si="2"/>
        <v>964000</v>
      </c>
      <c r="M178" s="15"/>
    </row>
    <row r="179" spans="2:13" ht="21.6" customHeight="1">
      <c r="B179" s="13" t="s">
        <v>869</v>
      </c>
      <c r="C179" s="12" t="s">
        <v>530</v>
      </c>
      <c r="D179" s="12" t="s">
        <v>586</v>
      </c>
      <c r="E179" s="12" t="s">
        <v>587</v>
      </c>
      <c r="F179" s="19" t="s">
        <v>139</v>
      </c>
      <c r="G179" s="15">
        <v>26.78</v>
      </c>
      <c r="H179" s="25">
        <f>ROUNDDOWN(단가조사!G179*옵션!$D$11, 0)</f>
        <v>16587</v>
      </c>
      <c r="I179" s="25"/>
      <c r="J179" s="25"/>
      <c r="K179" s="25"/>
      <c r="L179" s="25">
        <f t="shared" si="2"/>
        <v>16587</v>
      </c>
      <c r="M179" s="15"/>
    </row>
    <row r="180" spans="2:13" ht="21.6" customHeight="1">
      <c r="B180" s="13" t="s">
        <v>870</v>
      </c>
      <c r="C180" s="12" t="s">
        <v>530</v>
      </c>
      <c r="D180" s="12" t="s">
        <v>586</v>
      </c>
      <c r="E180" s="12" t="s">
        <v>588</v>
      </c>
      <c r="F180" s="19" t="s">
        <v>139</v>
      </c>
      <c r="G180" s="15">
        <v>298.7</v>
      </c>
      <c r="H180" s="25">
        <f>ROUNDDOWN(단가조사!G180*옵션!$D$11, 0)</f>
        <v>31664</v>
      </c>
      <c r="I180" s="25"/>
      <c r="J180" s="25"/>
      <c r="K180" s="25"/>
      <c r="L180" s="25">
        <f t="shared" si="2"/>
        <v>31664</v>
      </c>
      <c r="M180" s="15"/>
    </row>
    <row r="181" spans="2:13" ht="21.6" customHeight="1">
      <c r="B181" s="13" t="s">
        <v>871</v>
      </c>
      <c r="C181" s="12" t="s">
        <v>530</v>
      </c>
      <c r="D181" s="12" t="s">
        <v>586</v>
      </c>
      <c r="E181" s="12" t="s">
        <v>589</v>
      </c>
      <c r="F181" s="19" t="s">
        <v>139</v>
      </c>
      <c r="G181" s="15">
        <v>315.18</v>
      </c>
      <c r="H181" s="25">
        <f>ROUNDDOWN(단가조사!G181*옵션!$D$11, 0)</f>
        <v>40807</v>
      </c>
      <c r="I181" s="25"/>
      <c r="J181" s="25"/>
      <c r="K181" s="25"/>
      <c r="L181" s="25">
        <f t="shared" si="2"/>
        <v>40807</v>
      </c>
      <c r="M181" s="15"/>
    </row>
    <row r="182" spans="2:13" ht="21.6" customHeight="1">
      <c r="B182" s="13" t="s">
        <v>872</v>
      </c>
      <c r="C182" s="12" t="s">
        <v>530</v>
      </c>
      <c r="D182" s="12" t="s">
        <v>586</v>
      </c>
      <c r="E182" s="12" t="s">
        <v>590</v>
      </c>
      <c r="F182" s="19" t="s">
        <v>139</v>
      </c>
      <c r="G182" s="15">
        <v>414.06</v>
      </c>
      <c r="H182" s="25">
        <f>ROUNDDOWN(단가조사!G182*옵션!$D$11, 0)</f>
        <v>51953</v>
      </c>
      <c r="I182" s="25"/>
      <c r="J182" s="25"/>
      <c r="K182" s="25"/>
      <c r="L182" s="25">
        <f t="shared" si="2"/>
        <v>51953</v>
      </c>
      <c r="M182" s="15"/>
    </row>
    <row r="183" spans="2:13" ht="21.6" customHeight="1">
      <c r="B183" s="13" t="s">
        <v>873</v>
      </c>
      <c r="C183" s="12" t="s">
        <v>530</v>
      </c>
      <c r="D183" s="12" t="s">
        <v>586</v>
      </c>
      <c r="E183" s="12" t="s">
        <v>591</v>
      </c>
      <c r="F183" s="19" t="s">
        <v>139</v>
      </c>
      <c r="G183" s="15">
        <v>473.8</v>
      </c>
      <c r="H183" s="25">
        <f>ROUNDDOWN(단가조사!G183*옵션!$D$11, 0)</f>
        <v>2087</v>
      </c>
      <c r="I183" s="25"/>
      <c r="J183" s="25"/>
      <c r="K183" s="25"/>
      <c r="L183" s="25">
        <f t="shared" si="2"/>
        <v>2087</v>
      </c>
      <c r="M183" s="15"/>
    </row>
    <row r="184" spans="2:13" ht="21.6" customHeight="1">
      <c r="B184" s="13" t="s">
        <v>874</v>
      </c>
      <c r="C184" s="12" t="s">
        <v>530</v>
      </c>
      <c r="D184" s="12" t="s">
        <v>586</v>
      </c>
      <c r="E184" s="12" t="s">
        <v>592</v>
      </c>
      <c r="F184" s="19" t="s">
        <v>139</v>
      </c>
      <c r="G184" s="15">
        <v>31.93</v>
      </c>
      <c r="H184" s="25">
        <f>ROUNDDOWN(단가조사!G184*옵션!$D$11, 0)</f>
        <v>4172</v>
      </c>
      <c r="I184" s="25"/>
      <c r="J184" s="25"/>
      <c r="K184" s="25"/>
      <c r="L184" s="25">
        <f t="shared" si="2"/>
        <v>4172</v>
      </c>
      <c r="M184" s="15"/>
    </row>
    <row r="185" spans="2:13" ht="21.6" customHeight="1">
      <c r="B185" s="13" t="s">
        <v>875</v>
      </c>
      <c r="C185" s="12" t="s">
        <v>593</v>
      </c>
      <c r="D185" s="12" t="s">
        <v>594</v>
      </c>
      <c r="E185" s="12" t="s">
        <v>595</v>
      </c>
      <c r="F185" s="19" t="s">
        <v>258</v>
      </c>
      <c r="G185" s="15">
        <v>10</v>
      </c>
      <c r="H185" s="25">
        <f>ROUNDDOWN(단가조사!G185*옵션!$D$11, 0)</f>
        <v>8000</v>
      </c>
      <c r="I185" s="25"/>
      <c r="J185" s="25"/>
      <c r="K185" s="25"/>
      <c r="L185" s="25">
        <f t="shared" si="2"/>
        <v>8000</v>
      </c>
      <c r="M185" s="15"/>
    </row>
    <row r="186" spans="2:13" ht="21.6" customHeight="1">
      <c r="B186" s="13" t="s">
        <v>876</v>
      </c>
      <c r="C186" s="12" t="s">
        <v>596</v>
      </c>
      <c r="D186" s="12" t="s">
        <v>597</v>
      </c>
      <c r="E186" s="12" t="s">
        <v>598</v>
      </c>
      <c r="F186" s="19" t="s">
        <v>258</v>
      </c>
      <c r="G186" s="15">
        <v>10</v>
      </c>
      <c r="H186" s="25">
        <f>ROUNDDOWN(단가조사!G186*옵션!$D$11, 0)</f>
        <v>40000</v>
      </c>
      <c r="I186" s="25"/>
      <c r="J186" s="25"/>
      <c r="K186" s="25"/>
      <c r="L186" s="25">
        <f t="shared" si="2"/>
        <v>40000</v>
      </c>
      <c r="M186" s="15"/>
    </row>
    <row r="187" spans="2:13" ht="21.6" customHeight="1">
      <c r="B187" s="13" t="s">
        <v>877</v>
      </c>
      <c r="C187" s="12" t="s">
        <v>599</v>
      </c>
      <c r="D187" s="12" t="s">
        <v>600</v>
      </c>
      <c r="E187" s="12" t="s">
        <v>601</v>
      </c>
      <c r="F187" s="19" t="s">
        <v>602</v>
      </c>
      <c r="G187" s="15">
        <v>12</v>
      </c>
      <c r="H187" s="25">
        <f>ROUNDDOWN(단가조사!G187*옵션!$D$11, 0)</f>
        <v>850000</v>
      </c>
      <c r="I187" s="25"/>
      <c r="J187" s="25"/>
      <c r="K187" s="25"/>
      <c r="L187" s="25">
        <f t="shared" si="2"/>
        <v>850000</v>
      </c>
      <c r="M187" s="15"/>
    </row>
    <row r="188" spans="2:13" ht="21.6" customHeight="1">
      <c r="B188" s="13" t="s">
        <v>878</v>
      </c>
      <c r="C188" s="12" t="s">
        <v>604</v>
      </c>
      <c r="D188" s="12" t="s">
        <v>605</v>
      </c>
      <c r="E188" s="12" t="s">
        <v>606</v>
      </c>
      <c r="F188" s="19" t="s">
        <v>258</v>
      </c>
      <c r="G188" s="15">
        <v>196</v>
      </c>
      <c r="H188" s="25">
        <f>ROUNDDOWN(단가조사!G188*옵션!$D$11, 0)</f>
        <v>6900</v>
      </c>
      <c r="I188" s="25"/>
      <c r="J188" s="25"/>
      <c r="K188" s="25"/>
      <c r="L188" s="25">
        <f t="shared" si="2"/>
        <v>6900</v>
      </c>
      <c r="M188" s="15"/>
    </row>
    <row r="189" spans="2:13" ht="21.6" customHeight="1">
      <c r="B189" s="13" t="s">
        <v>879</v>
      </c>
      <c r="C189" s="12" t="s">
        <v>608</v>
      </c>
      <c r="D189" s="12" t="s">
        <v>609</v>
      </c>
      <c r="E189" s="12"/>
      <c r="F189" s="19" t="s">
        <v>610</v>
      </c>
      <c r="G189" s="15">
        <v>6.04</v>
      </c>
      <c r="H189" s="25">
        <f>ROUNDDOWN(단가조사!G199*옵션!$D$11, 0)</f>
        <v>0</v>
      </c>
      <c r="I189" s="25"/>
      <c r="J189" s="25"/>
      <c r="K189" s="25"/>
      <c r="L189" s="25">
        <f t="shared" si="2"/>
        <v>0</v>
      </c>
      <c r="M189" s="15"/>
    </row>
    <row r="190" spans="2:13" ht="21.6" customHeight="1">
      <c r="B190" s="13" t="s">
        <v>880</v>
      </c>
      <c r="C190" s="12" t="s">
        <v>611</v>
      </c>
      <c r="D190" s="12" t="s">
        <v>612</v>
      </c>
      <c r="E190" s="12" t="s">
        <v>613</v>
      </c>
      <c r="F190" s="19" t="s">
        <v>567</v>
      </c>
      <c r="G190" s="15">
        <v>1</v>
      </c>
      <c r="H190" s="25">
        <f>ROUNDDOWN(단가조사!G200*옵션!$D$11, 0)</f>
        <v>8143647</v>
      </c>
      <c r="I190" s="25"/>
      <c r="J190" s="25"/>
      <c r="K190" s="25"/>
      <c r="L190" s="25">
        <f t="shared" si="2"/>
        <v>8143647</v>
      </c>
      <c r="M190" s="15"/>
    </row>
    <row r="191" spans="2:13" ht="21.6" customHeight="1">
      <c r="B191" s="13" t="s">
        <v>881</v>
      </c>
      <c r="C191" s="12" t="s">
        <v>614</v>
      </c>
      <c r="D191" s="12" t="s">
        <v>615</v>
      </c>
      <c r="E191" s="12" t="s">
        <v>616</v>
      </c>
      <c r="F191" s="19" t="s">
        <v>139</v>
      </c>
      <c r="G191" s="15">
        <v>196</v>
      </c>
      <c r="H191" s="25">
        <f>ROUNDDOWN(단가조사!G189*옵션!$D$11, 0)</f>
        <v>3500</v>
      </c>
      <c r="I191" s="25"/>
      <c r="J191" s="25"/>
      <c r="K191" s="25"/>
      <c r="L191" s="25">
        <f t="shared" si="2"/>
        <v>3500</v>
      </c>
      <c r="M191" s="15"/>
    </row>
    <row r="192" spans="2:13" ht="21.6" customHeight="1">
      <c r="B192" s="13" t="s">
        <v>882</v>
      </c>
      <c r="C192" s="12" t="s">
        <v>617</v>
      </c>
      <c r="D192" s="12" t="s">
        <v>618</v>
      </c>
      <c r="E192" s="12"/>
      <c r="F192" s="19" t="s">
        <v>258</v>
      </c>
      <c r="G192" s="15">
        <v>66</v>
      </c>
      <c r="H192" s="25">
        <f>ROUNDDOWN(단가조사!G190*옵션!$D$11, 0)</f>
        <v>2400</v>
      </c>
      <c r="I192" s="25"/>
      <c r="J192" s="25"/>
      <c r="K192" s="25"/>
      <c r="L192" s="25">
        <f t="shared" si="2"/>
        <v>2400</v>
      </c>
      <c r="M192" s="15"/>
    </row>
    <row r="193" spans="2:13" ht="21.6" customHeight="1">
      <c r="B193" s="13" t="s">
        <v>883</v>
      </c>
      <c r="C193" s="12" t="s">
        <v>620</v>
      </c>
      <c r="D193" s="12" t="s">
        <v>621</v>
      </c>
      <c r="E193" s="12" t="s">
        <v>622</v>
      </c>
      <c r="F193" s="19" t="s">
        <v>258</v>
      </c>
      <c r="G193" s="15">
        <v>66</v>
      </c>
      <c r="H193" s="25">
        <f>ROUNDDOWN(단가조사!G191*옵션!$D$11, 0)</f>
        <v>3000</v>
      </c>
      <c r="I193" s="25"/>
      <c r="J193" s="25"/>
      <c r="K193" s="25"/>
      <c r="L193" s="25">
        <f t="shared" si="2"/>
        <v>3000</v>
      </c>
      <c r="M193" s="15"/>
    </row>
    <row r="194" spans="2:13" ht="21.6" customHeight="1">
      <c r="B194" s="13" t="s">
        <v>884</v>
      </c>
      <c r="C194" s="12" t="s">
        <v>623</v>
      </c>
      <c r="D194" s="12" t="s">
        <v>621</v>
      </c>
      <c r="E194" s="12" t="s">
        <v>624</v>
      </c>
      <c r="F194" s="19" t="s">
        <v>258</v>
      </c>
      <c r="G194" s="15">
        <v>2</v>
      </c>
      <c r="H194" s="25">
        <f>ROUNDDOWN(단가조사!G192*옵션!$D$11, 0)</f>
        <v>3500</v>
      </c>
      <c r="I194" s="25"/>
      <c r="J194" s="25"/>
      <c r="K194" s="25"/>
      <c r="L194" s="25">
        <f t="shared" si="2"/>
        <v>3500</v>
      </c>
      <c r="M194" s="15"/>
    </row>
    <row r="195" spans="2:13" ht="21.6" customHeight="1">
      <c r="B195" s="13" t="s">
        <v>885</v>
      </c>
      <c r="C195" s="12" t="s">
        <v>625</v>
      </c>
      <c r="D195" s="12" t="s">
        <v>626</v>
      </c>
      <c r="E195" s="12" t="s">
        <v>627</v>
      </c>
      <c r="F195" s="19" t="s">
        <v>258</v>
      </c>
      <c r="G195" s="15">
        <v>14</v>
      </c>
      <c r="H195" s="25">
        <f>ROUNDDOWN(단가조사!G193*옵션!$D$11, 0)</f>
        <v>7000</v>
      </c>
      <c r="I195" s="25"/>
      <c r="J195" s="25"/>
      <c r="K195" s="25"/>
      <c r="L195" s="25">
        <f t="shared" si="2"/>
        <v>7000</v>
      </c>
      <c r="M195" s="15"/>
    </row>
    <row r="196" spans="2:13" ht="21.6" customHeight="1">
      <c r="B196" s="13" t="s">
        <v>886</v>
      </c>
      <c r="C196" s="12" t="s">
        <v>628</v>
      </c>
      <c r="D196" s="12" t="s">
        <v>629</v>
      </c>
      <c r="E196" s="12" t="s">
        <v>630</v>
      </c>
      <c r="F196" s="19" t="s">
        <v>631</v>
      </c>
      <c r="G196" s="15">
        <v>12</v>
      </c>
      <c r="H196" s="25">
        <f>ROUNDDOWN(단가조사!G194*옵션!$D$11, 0)</f>
        <v>70000</v>
      </c>
      <c r="I196" s="25"/>
      <c r="J196" s="25"/>
      <c r="K196" s="25"/>
      <c r="L196" s="25">
        <f t="shared" ref="L196:L219" si="3">SUM(H196,I196,J196)</f>
        <v>70000</v>
      </c>
      <c r="M196" s="15"/>
    </row>
    <row r="197" spans="2:13" ht="21.6" customHeight="1">
      <c r="B197" s="13" t="s">
        <v>887</v>
      </c>
      <c r="C197" s="12" t="s">
        <v>632</v>
      </c>
      <c r="D197" s="12" t="s">
        <v>633</v>
      </c>
      <c r="E197" s="12" t="s">
        <v>634</v>
      </c>
      <c r="F197" s="19" t="s">
        <v>567</v>
      </c>
      <c r="G197" s="15">
        <v>1</v>
      </c>
      <c r="H197" s="25">
        <f>ROUNDDOWN(단가조사!G201*옵션!$D$11, 0)</f>
        <v>197208</v>
      </c>
      <c r="I197" s="25"/>
      <c r="J197" s="25"/>
      <c r="K197" s="25"/>
      <c r="L197" s="25">
        <f t="shared" si="3"/>
        <v>197208</v>
      </c>
      <c r="M197" s="15"/>
    </row>
    <row r="198" spans="2:13" ht="21.6" customHeight="1">
      <c r="B198" s="13" t="s">
        <v>888</v>
      </c>
      <c r="C198" s="12" t="s">
        <v>635</v>
      </c>
      <c r="D198" s="12" t="s">
        <v>636</v>
      </c>
      <c r="E198" s="12" t="s">
        <v>634</v>
      </c>
      <c r="F198" s="19" t="s">
        <v>567</v>
      </c>
      <c r="G198" s="15">
        <v>1</v>
      </c>
      <c r="H198" s="25">
        <f>ROUNDDOWN(단가조사!G202*옵션!$D$11, 0)</f>
        <v>48224</v>
      </c>
      <c r="I198" s="25"/>
      <c r="J198" s="25"/>
      <c r="K198" s="25"/>
      <c r="L198" s="25">
        <f t="shared" si="3"/>
        <v>48224</v>
      </c>
      <c r="M198" s="15"/>
    </row>
    <row r="199" spans="2:13" ht="21.6" customHeight="1">
      <c r="B199" s="13" t="s">
        <v>889</v>
      </c>
      <c r="C199" s="12" t="s">
        <v>637</v>
      </c>
      <c r="D199" s="12" t="s">
        <v>638</v>
      </c>
      <c r="E199" s="12" t="s">
        <v>634</v>
      </c>
      <c r="F199" s="19" t="s">
        <v>567</v>
      </c>
      <c r="G199" s="15">
        <v>1</v>
      </c>
      <c r="H199" s="25">
        <f>ROUNDDOWN(단가조사!G203*옵션!$D$11, 0)</f>
        <v>102200</v>
      </c>
      <c r="I199" s="25"/>
      <c r="J199" s="25"/>
      <c r="K199" s="25"/>
      <c r="L199" s="25">
        <f t="shared" si="3"/>
        <v>102200</v>
      </c>
      <c r="M199" s="15"/>
    </row>
    <row r="200" spans="2:13" ht="21.6" customHeight="1">
      <c r="B200" s="13" t="s">
        <v>890</v>
      </c>
      <c r="C200" s="12" t="s">
        <v>639</v>
      </c>
      <c r="D200" s="12" t="s">
        <v>640</v>
      </c>
      <c r="E200" s="12" t="s">
        <v>641</v>
      </c>
      <c r="F200" s="19" t="s">
        <v>258</v>
      </c>
      <c r="G200" s="15">
        <v>16</v>
      </c>
      <c r="H200" s="25">
        <f>ROUNDDOWN(단가조사!G195*옵션!$D$11, 0)</f>
        <v>8000</v>
      </c>
      <c r="I200" s="25"/>
      <c r="J200" s="25"/>
      <c r="K200" s="25"/>
      <c r="L200" s="25">
        <f t="shared" si="3"/>
        <v>8000</v>
      </c>
      <c r="M200" s="15"/>
    </row>
    <row r="201" spans="2:13" ht="21.6" customHeight="1">
      <c r="B201" s="13" t="s">
        <v>891</v>
      </c>
      <c r="C201" s="12" t="s">
        <v>642</v>
      </c>
      <c r="D201" s="12" t="s">
        <v>643</v>
      </c>
      <c r="E201" s="12"/>
      <c r="F201" s="19" t="s">
        <v>610</v>
      </c>
      <c r="G201" s="15">
        <v>6.048</v>
      </c>
      <c r="H201" s="25">
        <f>ROUNDDOWN(단가조사!G198*옵션!$D$11, 0)</f>
        <v>0</v>
      </c>
      <c r="I201" s="25"/>
      <c r="J201" s="25"/>
      <c r="K201" s="25"/>
      <c r="L201" s="25">
        <f t="shared" si="3"/>
        <v>0</v>
      </c>
      <c r="M201" s="15"/>
    </row>
    <row r="202" spans="2:13" ht="21.6" customHeight="1">
      <c r="B202" s="13" t="s">
        <v>892</v>
      </c>
      <c r="C202" s="12" t="s">
        <v>644</v>
      </c>
      <c r="D202" s="12" t="s">
        <v>645</v>
      </c>
      <c r="E202" s="12" t="s">
        <v>646</v>
      </c>
      <c r="F202" s="19" t="s">
        <v>258</v>
      </c>
      <c r="G202" s="15">
        <v>4</v>
      </c>
      <c r="H202" s="25">
        <f>ROUNDDOWN(단가조사!G196*옵션!$D$11, 0)</f>
        <v>65000</v>
      </c>
      <c r="I202" s="25"/>
      <c r="J202" s="25"/>
      <c r="K202" s="25"/>
      <c r="L202" s="25">
        <f t="shared" si="3"/>
        <v>65000</v>
      </c>
      <c r="M202" s="15"/>
    </row>
    <row r="203" spans="2:13" ht="21.6" customHeight="1">
      <c r="B203" s="13" t="s">
        <v>893</v>
      </c>
      <c r="C203" s="12" t="s">
        <v>648</v>
      </c>
      <c r="D203" s="12" t="s">
        <v>649</v>
      </c>
      <c r="E203" s="12" t="s">
        <v>650</v>
      </c>
      <c r="F203" s="19" t="s">
        <v>602</v>
      </c>
      <c r="G203" s="15">
        <v>4</v>
      </c>
      <c r="H203" s="25">
        <f>ROUNDDOWN(단가조사!G197*옵션!$D$11, 0)</f>
        <v>360000</v>
      </c>
      <c r="I203" s="25"/>
      <c r="J203" s="25"/>
      <c r="K203" s="25"/>
      <c r="L203" s="25">
        <f t="shared" si="3"/>
        <v>360000</v>
      </c>
      <c r="M203" s="15"/>
    </row>
    <row r="204" spans="2:13" ht="21.6" customHeight="1">
      <c r="B204" s="13" t="s">
        <v>894</v>
      </c>
      <c r="C204" s="12" t="s">
        <v>651</v>
      </c>
      <c r="D204" s="12" t="s">
        <v>652</v>
      </c>
      <c r="E204" s="12" t="s">
        <v>653</v>
      </c>
      <c r="F204" s="19" t="s">
        <v>654</v>
      </c>
      <c r="G204" s="15">
        <v>208.51990000000001</v>
      </c>
      <c r="H204" s="25">
        <f>단가조사!H204</f>
        <v>484</v>
      </c>
      <c r="I204" s="25">
        <f>단가조사!J204</f>
        <v>1335</v>
      </c>
      <c r="J204" s="25">
        <f>단가조사!L204</f>
        <v>607</v>
      </c>
      <c r="K204" s="25"/>
      <c r="L204" s="25">
        <f t="shared" si="3"/>
        <v>2426</v>
      </c>
      <c r="M204" s="15" t="s">
        <v>895</v>
      </c>
    </row>
    <row r="205" spans="2:13" ht="21.6" customHeight="1">
      <c r="B205" s="13" t="s">
        <v>896</v>
      </c>
      <c r="C205" s="12" t="s">
        <v>658</v>
      </c>
      <c r="D205" s="12" t="s">
        <v>659</v>
      </c>
      <c r="E205" s="12" t="s">
        <v>653</v>
      </c>
      <c r="F205" s="19" t="s">
        <v>654</v>
      </c>
      <c r="G205" s="15">
        <v>202.02189999999999</v>
      </c>
      <c r="H205" s="25">
        <f>단가조사!H205</f>
        <v>484</v>
      </c>
      <c r="I205" s="25">
        <f>단가조사!J205</f>
        <v>1335</v>
      </c>
      <c r="J205" s="25">
        <f>단가조사!L205</f>
        <v>607</v>
      </c>
      <c r="K205" s="25"/>
      <c r="L205" s="25">
        <f t="shared" si="3"/>
        <v>2426</v>
      </c>
      <c r="M205" s="15" t="s">
        <v>895</v>
      </c>
    </row>
    <row r="206" spans="2:13" ht="21.6" customHeight="1">
      <c r="B206" s="13" t="s">
        <v>897</v>
      </c>
      <c r="C206" s="12" t="s">
        <v>660</v>
      </c>
      <c r="D206" s="12" t="s">
        <v>661</v>
      </c>
      <c r="E206" s="12" t="s">
        <v>662</v>
      </c>
      <c r="F206" s="19" t="s">
        <v>663</v>
      </c>
      <c r="G206" s="15">
        <v>1094.4000000000001</v>
      </c>
      <c r="H206" s="25">
        <f>단가조사!H206</f>
        <v>302</v>
      </c>
      <c r="I206" s="25">
        <f>단가조사!J206</f>
        <v>834</v>
      </c>
      <c r="J206" s="25">
        <f>단가조사!L206</f>
        <v>376</v>
      </c>
      <c r="K206" s="25"/>
      <c r="L206" s="25">
        <f t="shared" si="3"/>
        <v>1512</v>
      </c>
      <c r="M206" s="15" t="s">
        <v>898</v>
      </c>
    </row>
    <row r="207" spans="2:13" ht="21.6" customHeight="1">
      <c r="B207" s="13" t="s">
        <v>899</v>
      </c>
      <c r="C207" s="12" t="s">
        <v>664</v>
      </c>
      <c r="D207" s="12" t="s">
        <v>665</v>
      </c>
      <c r="E207" s="12" t="s">
        <v>666</v>
      </c>
      <c r="F207" s="19" t="s">
        <v>663</v>
      </c>
      <c r="G207" s="15">
        <v>206.4</v>
      </c>
      <c r="H207" s="25">
        <f>단가조사!H207</f>
        <v>151</v>
      </c>
      <c r="I207" s="25">
        <f>단가조사!J207</f>
        <v>928</v>
      </c>
      <c r="J207" s="25">
        <f>단가조사!L207</f>
        <v>223</v>
      </c>
      <c r="K207" s="25"/>
      <c r="L207" s="25">
        <f t="shared" si="3"/>
        <v>1302</v>
      </c>
      <c r="M207" s="15" t="s">
        <v>895</v>
      </c>
    </row>
    <row r="208" spans="2:13" ht="21.6" customHeight="1">
      <c r="B208" s="13" t="s">
        <v>900</v>
      </c>
      <c r="C208" s="12" t="s">
        <v>667</v>
      </c>
      <c r="D208" s="12" t="s">
        <v>668</v>
      </c>
      <c r="E208" s="12" t="s">
        <v>669</v>
      </c>
      <c r="F208" s="19" t="s">
        <v>663</v>
      </c>
      <c r="G208" s="15">
        <v>49.536000000000001</v>
      </c>
      <c r="H208" s="25">
        <f>단가조사!H208</f>
        <v>17</v>
      </c>
      <c r="I208" s="25">
        <f>단가조사!J208</f>
        <v>475</v>
      </c>
      <c r="J208" s="25">
        <f>단가조사!L208</f>
        <v>8</v>
      </c>
      <c r="K208" s="25"/>
      <c r="L208" s="25">
        <f t="shared" si="3"/>
        <v>500</v>
      </c>
      <c r="M208" s="15" t="s">
        <v>901</v>
      </c>
    </row>
    <row r="209" spans="2:13" ht="21.6" customHeight="1">
      <c r="B209" s="13" t="s">
        <v>902</v>
      </c>
      <c r="C209" s="12"/>
      <c r="D209" s="12" t="s">
        <v>661</v>
      </c>
      <c r="E209" s="12" t="s">
        <v>903</v>
      </c>
      <c r="F209" s="19" t="s">
        <v>904</v>
      </c>
      <c r="G209" s="15">
        <v>4.4000000000000004</v>
      </c>
      <c r="H209" s="25">
        <f>단가조사!H209</f>
        <v>8968</v>
      </c>
      <c r="I209" s="25">
        <f>단가조사!J209</f>
        <v>48741</v>
      </c>
      <c r="J209" s="25">
        <f>단가조사!L209</f>
        <v>10327</v>
      </c>
      <c r="K209" s="25"/>
      <c r="L209" s="25">
        <f t="shared" si="3"/>
        <v>68036</v>
      </c>
      <c r="M209" s="15"/>
    </row>
    <row r="210" spans="2:13" ht="21.6" customHeight="1">
      <c r="B210" s="13" t="s">
        <v>905</v>
      </c>
      <c r="C210" s="12" t="s">
        <v>670</v>
      </c>
      <c r="D210" s="12" t="s">
        <v>671</v>
      </c>
      <c r="E210" s="12" t="s">
        <v>672</v>
      </c>
      <c r="F210" s="19" t="s">
        <v>610</v>
      </c>
      <c r="G210" s="15">
        <v>617.62940000000003</v>
      </c>
      <c r="H210" s="25"/>
      <c r="I210" s="25">
        <f>ROUNDDOWN(단가조사!G210, 0)</f>
        <v>273676</v>
      </c>
      <c r="J210" s="25"/>
      <c r="K210" s="25"/>
      <c r="L210" s="25">
        <f t="shared" si="3"/>
        <v>273676</v>
      </c>
      <c r="M210" s="15"/>
    </row>
    <row r="211" spans="2:13" ht="21.6" customHeight="1">
      <c r="B211" s="13" t="s">
        <v>906</v>
      </c>
      <c r="C211" s="12" t="s">
        <v>673</v>
      </c>
      <c r="D211" s="12" t="s">
        <v>671</v>
      </c>
      <c r="E211" s="12" t="s">
        <v>674</v>
      </c>
      <c r="F211" s="19" t="s">
        <v>610</v>
      </c>
      <c r="G211" s="15">
        <v>99.996399999999994</v>
      </c>
      <c r="H211" s="25"/>
      <c r="I211" s="25">
        <f>ROUNDDOWN(단가조사!G211, 0)</f>
        <v>304156</v>
      </c>
      <c r="J211" s="25"/>
      <c r="K211" s="25"/>
      <c r="L211" s="25">
        <f t="shared" si="3"/>
        <v>304156</v>
      </c>
      <c r="M211" s="15"/>
    </row>
    <row r="212" spans="2:13" ht="21.6" customHeight="1">
      <c r="B212" s="13" t="s">
        <v>907</v>
      </c>
      <c r="C212" s="12" t="s">
        <v>675</v>
      </c>
      <c r="D212" s="12" t="s">
        <v>671</v>
      </c>
      <c r="E212" s="12" t="s">
        <v>676</v>
      </c>
      <c r="F212" s="19" t="s">
        <v>610</v>
      </c>
      <c r="G212" s="15">
        <v>3.2440000000000002</v>
      </c>
      <c r="H212" s="25"/>
      <c r="I212" s="25">
        <f>ROUNDDOWN(단가조사!G212, 0)</f>
        <v>440616</v>
      </c>
      <c r="J212" s="25"/>
      <c r="K212" s="25"/>
      <c r="L212" s="25">
        <f t="shared" si="3"/>
        <v>440616</v>
      </c>
      <c r="M212" s="15"/>
    </row>
    <row r="213" spans="2:13" ht="21.6" customHeight="1">
      <c r="B213" s="13" t="s">
        <v>908</v>
      </c>
      <c r="C213" s="12" t="s">
        <v>677</v>
      </c>
      <c r="D213" s="12" t="s">
        <v>671</v>
      </c>
      <c r="E213" s="12" t="s">
        <v>678</v>
      </c>
      <c r="F213" s="19" t="s">
        <v>610</v>
      </c>
      <c r="G213" s="15">
        <v>8.9341000000000008</v>
      </c>
      <c r="H213" s="25"/>
      <c r="I213" s="25">
        <f>ROUNDDOWN(단가조사!G213, 0)</f>
        <v>414968</v>
      </c>
      <c r="J213" s="25"/>
      <c r="K213" s="25"/>
      <c r="L213" s="25">
        <f t="shared" si="3"/>
        <v>414968</v>
      </c>
      <c r="M213" s="15"/>
    </row>
    <row r="214" spans="2:13" ht="21.6" customHeight="1">
      <c r="B214" s="13" t="s">
        <v>909</v>
      </c>
      <c r="C214" s="12" t="s">
        <v>679</v>
      </c>
      <c r="D214" s="12" t="s">
        <v>671</v>
      </c>
      <c r="E214" s="12" t="s">
        <v>680</v>
      </c>
      <c r="F214" s="19" t="s">
        <v>610</v>
      </c>
      <c r="G214" s="15">
        <v>0.748</v>
      </c>
      <c r="H214" s="25"/>
      <c r="I214" s="25">
        <f>ROUNDDOWN(단가조사!G214, 0)</f>
        <v>485075</v>
      </c>
      <c r="J214" s="25"/>
      <c r="K214" s="25"/>
      <c r="L214" s="25">
        <f t="shared" si="3"/>
        <v>485075</v>
      </c>
      <c r="M214" s="15"/>
    </row>
    <row r="215" spans="2:13" ht="21.6" customHeight="1">
      <c r="B215" s="13" t="s">
        <v>910</v>
      </c>
      <c r="C215" s="12" t="s">
        <v>681</v>
      </c>
      <c r="D215" s="12" t="s">
        <v>671</v>
      </c>
      <c r="E215" s="12" t="s">
        <v>682</v>
      </c>
      <c r="F215" s="19" t="s">
        <v>610</v>
      </c>
      <c r="G215" s="15">
        <v>3.8180000000000001</v>
      </c>
      <c r="H215" s="25"/>
      <c r="I215" s="25">
        <f>ROUNDDOWN(단가조사!G215, 0)</f>
        <v>436224</v>
      </c>
      <c r="J215" s="25"/>
      <c r="K215" s="25"/>
      <c r="L215" s="25">
        <f t="shared" si="3"/>
        <v>436224</v>
      </c>
      <c r="M215" s="15"/>
    </row>
    <row r="216" spans="2:13" ht="21.6" customHeight="1">
      <c r="B216" s="13" t="s">
        <v>911</v>
      </c>
      <c r="C216" s="12" t="s">
        <v>683</v>
      </c>
      <c r="D216" s="12" t="s">
        <v>671</v>
      </c>
      <c r="E216" s="12" t="s">
        <v>684</v>
      </c>
      <c r="F216" s="19" t="s">
        <v>610</v>
      </c>
      <c r="G216" s="15">
        <v>73.085700000000003</v>
      </c>
      <c r="H216" s="25"/>
      <c r="I216" s="25">
        <f>ROUNDDOWN(단가조사!G216, 0)</f>
        <v>172068</v>
      </c>
      <c r="J216" s="25"/>
      <c r="K216" s="25"/>
      <c r="L216" s="25">
        <f t="shared" si="3"/>
        <v>172068</v>
      </c>
      <c r="M216" s="15"/>
    </row>
    <row r="217" spans="2:13" ht="21.6" customHeight="1">
      <c r="B217" s="13" t="s">
        <v>912</v>
      </c>
      <c r="C217" s="12" t="s">
        <v>685</v>
      </c>
      <c r="D217" s="12" t="s">
        <v>671</v>
      </c>
      <c r="E217" s="12" t="s">
        <v>686</v>
      </c>
      <c r="F217" s="19" t="s">
        <v>610</v>
      </c>
      <c r="G217" s="15">
        <v>13.04</v>
      </c>
      <c r="H217" s="25"/>
      <c r="I217" s="25">
        <f>ROUNDDOWN(단가조사!G217, 0)</f>
        <v>226122</v>
      </c>
      <c r="J217" s="25"/>
      <c r="K217" s="25"/>
      <c r="L217" s="25">
        <f t="shared" si="3"/>
        <v>226122</v>
      </c>
      <c r="M217" s="15"/>
    </row>
    <row r="218" spans="2:13" ht="21.6" customHeight="1">
      <c r="B218" s="13" t="s">
        <v>913</v>
      </c>
      <c r="C218" s="12" t="s">
        <v>687</v>
      </c>
      <c r="D218" s="12" t="s">
        <v>671</v>
      </c>
      <c r="E218" s="12" t="s">
        <v>688</v>
      </c>
      <c r="F218" s="19" t="s">
        <v>610</v>
      </c>
      <c r="G218" s="15">
        <v>0.4</v>
      </c>
      <c r="H218" s="25"/>
      <c r="I218" s="25">
        <f>ROUNDDOWN(단가조사!G218, 0)</f>
        <v>211653</v>
      </c>
      <c r="J218" s="25"/>
      <c r="K218" s="25"/>
      <c r="L218" s="25">
        <f t="shared" si="3"/>
        <v>211653</v>
      </c>
      <c r="M218" s="15"/>
    </row>
    <row r="219" spans="2:13" ht="21.6" customHeight="1">
      <c r="B219" s="13" t="s">
        <v>914</v>
      </c>
      <c r="C219" s="12" t="s">
        <v>689</v>
      </c>
      <c r="D219" s="12" t="s">
        <v>671</v>
      </c>
      <c r="E219" s="12" t="s">
        <v>690</v>
      </c>
      <c r="F219" s="19" t="s">
        <v>610</v>
      </c>
      <c r="G219" s="15">
        <v>2.72</v>
      </c>
      <c r="H219" s="25"/>
      <c r="I219" s="25">
        <f>ROUNDDOWN(단가조사!G219, 0)</f>
        <v>215907</v>
      </c>
      <c r="J219" s="25"/>
      <c r="K219" s="25"/>
      <c r="L219" s="25">
        <f t="shared" si="3"/>
        <v>215907</v>
      </c>
      <c r="M219" s="15"/>
    </row>
    <row r="220" spans="2:13" ht="21.6" customHeight="1">
      <c r="C220" s="12"/>
      <c r="D220" s="12"/>
      <c r="E220" s="12"/>
      <c r="F220" s="19"/>
      <c r="G220" s="15"/>
      <c r="H220" s="25"/>
      <c r="I220" s="25"/>
      <c r="J220" s="25"/>
      <c r="K220" s="25"/>
      <c r="L220" s="25"/>
      <c r="M220" s="15"/>
    </row>
    <row r="221" spans="2:13" ht="21.6" customHeight="1">
      <c r="C221" s="12"/>
      <c r="D221" s="12"/>
      <c r="E221" s="12"/>
      <c r="F221" s="19"/>
      <c r="G221" s="15"/>
      <c r="H221" s="25"/>
      <c r="I221" s="25"/>
      <c r="J221" s="25"/>
      <c r="K221" s="25"/>
      <c r="L221" s="25"/>
      <c r="M221" s="15"/>
    </row>
    <row r="222" spans="2:13" ht="21.6" customHeight="1">
      <c r="C222" s="12"/>
      <c r="D222" s="12"/>
      <c r="E222" s="12"/>
      <c r="F222" s="19"/>
      <c r="G222" s="15"/>
      <c r="H222" s="25"/>
      <c r="I222" s="25"/>
      <c r="J222" s="25"/>
      <c r="K222" s="25"/>
      <c r="L222" s="25"/>
      <c r="M222" s="15"/>
    </row>
    <row r="223" spans="2:13" ht="21.6" customHeight="1">
      <c r="C223" s="12"/>
      <c r="D223" s="12"/>
      <c r="E223" s="12"/>
      <c r="F223" s="19"/>
      <c r="G223" s="15"/>
      <c r="H223" s="25"/>
      <c r="I223" s="25"/>
      <c r="J223" s="25"/>
      <c r="K223" s="25"/>
      <c r="L223" s="25"/>
      <c r="M223" s="15"/>
    </row>
    <row r="224" spans="2:13" ht="21.6" customHeight="1">
      <c r="C224" s="12"/>
      <c r="D224" s="12"/>
      <c r="E224" s="12"/>
      <c r="F224" s="19"/>
      <c r="G224" s="15"/>
      <c r="H224" s="25"/>
      <c r="I224" s="25"/>
      <c r="J224" s="25"/>
      <c r="K224" s="25"/>
      <c r="L224" s="25"/>
      <c r="M224" s="15"/>
    </row>
    <row r="225" spans="3:13" ht="21.6" customHeight="1">
      <c r="C225" s="12"/>
      <c r="D225" s="12"/>
      <c r="E225" s="12"/>
      <c r="F225" s="19"/>
      <c r="G225" s="15"/>
      <c r="H225" s="25"/>
      <c r="I225" s="25"/>
      <c r="J225" s="25"/>
      <c r="K225" s="25"/>
      <c r="L225" s="25"/>
      <c r="M225" s="15"/>
    </row>
    <row r="226" spans="3:13" ht="21.6" customHeight="1">
      <c r="C226" s="12"/>
      <c r="D226" s="12"/>
      <c r="E226" s="12"/>
      <c r="F226" s="19"/>
      <c r="G226" s="15"/>
      <c r="H226" s="25"/>
      <c r="I226" s="25"/>
      <c r="J226" s="25"/>
      <c r="K226" s="25"/>
      <c r="L226" s="25"/>
      <c r="M226" s="15"/>
    </row>
    <row r="227" spans="3:13" ht="21.6" customHeight="1">
      <c r="C227" s="12"/>
      <c r="D227" s="12"/>
      <c r="E227" s="12"/>
      <c r="F227" s="19"/>
      <c r="G227" s="15"/>
      <c r="H227" s="25"/>
      <c r="I227" s="25"/>
      <c r="J227" s="25"/>
      <c r="K227" s="25"/>
      <c r="L227" s="25"/>
      <c r="M227" s="15"/>
    </row>
    <row r="228" spans="3:13" ht="21.6" customHeight="1">
      <c r="C228" s="12"/>
      <c r="D228" s="12"/>
      <c r="E228" s="12"/>
      <c r="F228" s="19"/>
      <c r="G228" s="15"/>
      <c r="H228" s="25"/>
      <c r="I228" s="25"/>
      <c r="J228" s="25"/>
      <c r="K228" s="25"/>
      <c r="L228" s="25"/>
      <c r="M228" s="15"/>
    </row>
    <row r="229" spans="3:13" ht="21.6" customHeight="1">
      <c r="C229" s="12"/>
      <c r="D229" s="12"/>
      <c r="E229" s="12"/>
      <c r="F229" s="19"/>
      <c r="G229" s="15"/>
      <c r="H229" s="25"/>
      <c r="I229" s="25"/>
      <c r="J229" s="25"/>
      <c r="K229" s="25"/>
      <c r="L229" s="25"/>
      <c r="M229" s="15"/>
    </row>
    <row r="230" spans="3:13" ht="21.6" customHeight="1">
      <c r="C230" s="12"/>
      <c r="D230" s="12"/>
      <c r="E230" s="12"/>
      <c r="F230" s="19"/>
      <c r="G230" s="15"/>
      <c r="H230" s="25"/>
      <c r="I230" s="25"/>
      <c r="J230" s="25"/>
      <c r="K230" s="25"/>
      <c r="L230" s="25"/>
      <c r="M230" s="15"/>
    </row>
    <row r="231" spans="3:13" ht="21.6" customHeight="1">
      <c r="C231" s="12"/>
      <c r="D231" s="12"/>
      <c r="E231" s="12"/>
      <c r="F231" s="19"/>
      <c r="G231" s="15"/>
      <c r="H231" s="25"/>
      <c r="I231" s="25"/>
      <c r="J231" s="25"/>
      <c r="K231" s="25"/>
      <c r="L231" s="25"/>
      <c r="M231" s="15"/>
    </row>
    <row r="232" spans="3:13" ht="21.6" customHeight="1">
      <c r="C232" s="12"/>
      <c r="D232" s="12"/>
      <c r="E232" s="12"/>
      <c r="F232" s="19"/>
      <c r="G232" s="15"/>
      <c r="H232" s="25"/>
      <c r="I232" s="25"/>
      <c r="J232" s="25"/>
      <c r="K232" s="25"/>
      <c r="L232" s="25"/>
      <c r="M232" s="15"/>
    </row>
    <row r="233" spans="3:13" ht="21.6" customHeight="1">
      <c r="C233" s="12"/>
      <c r="D233" s="12"/>
      <c r="E233" s="12"/>
      <c r="F233" s="19"/>
      <c r="G233" s="15"/>
      <c r="H233" s="25"/>
      <c r="I233" s="25"/>
      <c r="J233" s="25"/>
      <c r="K233" s="25"/>
      <c r="L233" s="25"/>
      <c r="M233" s="15"/>
    </row>
    <row r="234" spans="3:13" ht="21.6" customHeight="1">
      <c r="C234" s="12"/>
      <c r="D234" s="12"/>
      <c r="E234" s="12"/>
      <c r="F234" s="19"/>
      <c r="G234" s="15"/>
      <c r="H234" s="25"/>
      <c r="I234" s="25"/>
      <c r="J234" s="25"/>
      <c r="K234" s="25"/>
      <c r="L234" s="25"/>
      <c r="M234" s="15"/>
    </row>
    <row r="235" spans="3:13" ht="21.6" customHeight="1">
      <c r="C235" s="12"/>
      <c r="D235" s="12"/>
      <c r="E235" s="12"/>
      <c r="F235" s="19"/>
      <c r="G235" s="15"/>
      <c r="H235" s="25"/>
      <c r="I235" s="25"/>
      <c r="J235" s="25"/>
      <c r="K235" s="25"/>
      <c r="L235" s="25"/>
      <c r="M235" s="15"/>
    </row>
    <row r="236" spans="3:13" ht="21.6" customHeight="1">
      <c r="C236" s="12"/>
      <c r="D236" s="12"/>
      <c r="E236" s="12"/>
      <c r="F236" s="19"/>
      <c r="G236" s="15"/>
      <c r="H236" s="25"/>
      <c r="I236" s="25"/>
      <c r="J236" s="25"/>
      <c r="K236" s="25"/>
      <c r="L236" s="25"/>
      <c r="M236" s="15"/>
    </row>
    <row r="237" spans="3:13" ht="21.6" customHeight="1">
      <c r="C237" s="12"/>
      <c r="D237" s="12"/>
      <c r="E237" s="12"/>
      <c r="F237" s="19"/>
      <c r="G237" s="15"/>
      <c r="H237" s="25"/>
      <c r="I237" s="25"/>
      <c r="J237" s="25"/>
      <c r="K237" s="25"/>
      <c r="L237" s="25"/>
      <c r="M237" s="15"/>
    </row>
  </sheetData>
  <mergeCells count="13">
    <mergeCell ref="L2:L3"/>
    <mergeCell ref="M2:M3"/>
    <mergeCell ref="K2:K3"/>
    <mergeCell ref="K1:L1"/>
    <mergeCell ref="I2:I3"/>
    <mergeCell ref="J2:J3"/>
    <mergeCell ref="C1:H1"/>
    <mergeCell ref="C2:C3"/>
    <mergeCell ref="D2:D3"/>
    <mergeCell ref="E2:E3"/>
    <mergeCell ref="F2:F3"/>
    <mergeCell ref="G2:G3"/>
    <mergeCell ref="H2:H3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43"/>
  <sheetViews>
    <sheetView showZeros="0" view="pageBreakPreview" topLeftCell="D1" zoomScaleNormal="100" zoomScaleSheetLayoutView="100" workbookViewId="0">
      <pane ySplit="3" topLeftCell="A158" activePane="bottomLeft" state="frozen"/>
      <selection activeCell="D14" sqref="D14"/>
      <selection pane="bottomLeft" activeCell="J175" sqref="J175"/>
    </sheetView>
  </sheetViews>
  <sheetFormatPr defaultRowHeight="18.95" customHeight="1"/>
  <cols>
    <col min="1" max="1" width="6.21875" style="13" hidden="1" customWidth="1"/>
    <col min="2" max="2" width="10.33203125" style="13" hidden="1" customWidth="1"/>
    <col min="3" max="3" width="15.44140625" style="13" hidden="1" customWidth="1"/>
    <col min="4" max="5" width="22.77734375" style="13" customWidth="1"/>
    <col min="6" max="6" width="4.5546875" style="8" customWidth="1"/>
    <col min="7" max="7" width="11.109375" style="23" customWidth="1"/>
    <col min="8" max="8" width="9.88671875" style="22" customWidth="1"/>
    <col min="9" max="9" width="11.21875" style="1" hidden="1" customWidth="1"/>
    <col min="10" max="10" width="11.21875" style="22" bestFit="1" customWidth="1"/>
    <col min="11" max="11" width="5.44140625" style="7" customWidth="1"/>
    <col min="12" max="12" width="11.21875" style="22" bestFit="1" customWidth="1"/>
    <col min="13" max="13" width="5.44140625" style="7" customWidth="1"/>
    <col min="14" max="14" width="9.88671875" style="22" customWidth="1"/>
    <col min="15" max="15" width="5.44140625" style="7" customWidth="1"/>
    <col min="16" max="16" width="9.88671875" style="22" customWidth="1"/>
    <col min="17" max="17" width="5.44140625" style="7" customWidth="1"/>
    <col min="18" max="18" width="3" style="22" hidden="1" customWidth="1"/>
    <col min="19" max="19" width="4.88671875" style="7" hidden="1" customWidth="1"/>
    <col min="20" max="20" width="10.77734375" style="13" customWidth="1"/>
    <col min="21" max="16384" width="8.88671875" style="2"/>
  </cols>
  <sheetData>
    <row r="1" spans="1:20" ht="18.95" customHeight="1">
      <c r="B1" s="13" t="s">
        <v>691</v>
      </c>
      <c r="D1" s="363" t="s">
        <v>2111</v>
      </c>
      <c r="E1" s="351"/>
      <c r="F1" s="351"/>
      <c r="G1" s="351"/>
      <c r="H1" s="351"/>
      <c r="I1" s="351"/>
      <c r="J1" s="351"/>
      <c r="K1" s="351"/>
      <c r="L1" s="361" t="s">
        <v>2</v>
      </c>
      <c r="M1" s="362"/>
      <c r="N1" s="362"/>
      <c r="O1" s="362"/>
      <c r="P1" s="362"/>
      <c r="Q1" s="2"/>
      <c r="R1" s="41"/>
      <c r="S1" s="2"/>
    </row>
    <row r="2" spans="1:20" ht="18.95" customHeight="1">
      <c r="A2" s="343" t="s">
        <v>38</v>
      </c>
      <c r="B2" s="343" t="s">
        <v>23</v>
      </c>
      <c r="C2" s="343" t="s">
        <v>19</v>
      </c>
      <c r="D2" s="344" t="s">
        <v>45</v>
      </c>
      <c r="E2" s="344" t="s">
        <v>46</v>
      </c>
      <c r="F2" s="344" t="s">
        <v>20</v>
      </c>
      <c r="G2" s="340" t="s">
        <v>47</v>
      </c>
      <c r="H2" s="39" t="s">
        <v>108</v>
      </c>
      <c r="I2" s="39"/>
      <c r="J2" s="344" t="s">
        <v>104</v>
      </c>
      <c r="K2" s="344"/>
      <c r="L2" s="344" t="s">
        <v>21</v>
      </c>
      <c r="M2" s="344"/>
      <c r="N2" s="344" t="s">
        <v>135</v>
      </c>
      <c r="O2" s="344"/>
      <c r="P2" s="344" t="s">
        <v>105</v>
      </c>
      <c r="Q2" s="344"/>
      <c r="R2" s="344" t="s">
        <v>106</v>
      </c>
      <c r="S2" s="344"/>
      <c r="T2" s="344" t="s">
        <v>68</v>
      </c>
    </row>
    <row r="3" spans="1:20" ht="18.95" customHeight="1">
      <c r="A3" s="343"/>
      <c r="B3" s="343"/>
      <c r="C3" s="343"/>
      <c r="D3" s="344"/>
      <c r="E3" s="344"/>
      <c r="F3" s="344"/>
      <c r="G3" s="340"/>
      <c r="H3" s="40" t="s">
        <v>22</v>
      </c>
      <c r="I3" s="39" t="s">
        <v>18</v>
      </c>
      <c r="J3" s="40" t="s">
        <v>22</v>
      </c>
      <c r="K3" s="39" t="s">
        <v>48</v>
      </c>
      <c r="L3" s="40" t="s">
        <v>22</v>
      </c>
      <c r="M3" s="39" t="s">
        <v>49</v>
      </c>
      <c r="N3" s="40" t="s">
        <v>69</v>
      </c>
      <c r="O3" s="39" t="s">
        <v>49</v>
      </c>
      <c r="P3" s="40" t="s">
        <v>69</v>
      </c>
      <c r="Q3" s="39" t="s">
        <v>49</v>
      </c>
      <c r="R3" s="40" t="s">
        <v>69</v>
      </c>
      <c r="S3" s="39" t="s">
        <v>49</v>
      </c>
      <c r="T3" s="344"/>
    </row>
    <row r="4" spans="1:20" ht="18.95" customHeight="1">
      <c r="C4" s="13" t="s">
        <v>136</v>
      </c>
      <c r="D4" s="37" t="s">
        <v>137</v>
      </c>
      <c r="E4" s="37" t="s">
        <v>138</v>
      </c>
      <c r="F4" s="10" t="s">
        <v>139</v>
      </c>
      <c r="G4" s="25">
        <v>19626</v>
      </c>
      <c r="H4" s="21">
        <v>19626</v>
      </c>
      <c r="I4" s="3"/>
      <c r="J4" s="21">
        <v>23090</v>
      </c>
      <c r="K4" s="11" t="s">
        <v>140</v>
      </c>
      <c r="L4" s="21">
        <v>27982</v>
      </c>
      <c r="M4" s="11" t="s">
        <v>141</v>
      </c>
      <c r="N4" s="21">
        <v>26400</v>
      </c>
      <c r="O4" s="11" t="s">
        <v>142</v>
      </c>
      <c r="P4" s="21"/>
      <c r="Q4" s="11"/>
      <c r="R4" s="21"/>
      <c r="S4" s="11"/>
      <c r="T4" s="12"/>
    </row>
    <row r="5" spans="1:20" ht="18.95" customHeight="1">
      <c r="C5" s="13" t="s">
        <v>143</v>
      </c>
      <c r="D5" s="37" t="s">
        <v>144</v>
      </c>
      <c r="E5" s="37" t="s">
        <v>145</v>
      </c>
      <c r="F5" s="10" t="s">
        <v>139</v>
      </c>
      <c r="G5" s="25">
        <v>700</v>
      </c>
      <c r="H5" s="21">
        <v>700</v>
      </c>
      <c r="I5" s="3"/>
      <c r="J5" s="21">
        <v>774</v>
      </c>
      <c r="K5" s="11" t="s">
        <v>146</v>
      </c>
      <c r="L5" s="21">
        <v>1021</v>
      </c>
      <c r="M5" s="11" t="s">
        <v>147</v>
      </c>
      <c r="N5" s="21">
        <v>890</v>
      </c>
      <c r="O5" s="11" t="s">
        <v>148</v>
      </c>
      <c r="P5" s="21"/>
      <c r="Q5" s="11"/>
      <c r="R5" s="21"/>
      <c r="S5" s="11"/>
      <c r="T5" s="12"/>
    </row>
    <row r="6" spans="1:20" ht="18.95" customHeight="1">
      <c r="C6" s="13" t="s">
        <v>149</v>
      </c>
      <c r="D6" s="37" t="s">
        <v>144</v>
      </c>
      <c r="E6" s="37" t="s">
        <v>150</v>
      </c>
      <c r="F6" s="10" t="s">
        <v>139</v>
      </c>
      <c r="G6" s="25">
        <v>1007</v>
      </c>
      <c r="H6" s="21">
        <v>1007</v>
      </c>
      <c r="I6" s="3"/>
      <c r="J6" s="21">
        <v>1121</v>
      </c>
      <c r="K6" s="11" t="s">
        <v>146</v>
      </c>
      <c r="L6" s="21">
        <v>1373</v>
      </c>
      <c r="M6" s="11" t="s">
        <v>147</v>
      </c>
      <c r="N6" s="21">
        <v>1440</v>
      </c>
      <c r="O6" s="11" t="s">
        <v>148</v>
      </c>
      <c r="P6" s="21"/>
      <c r="Q6" s="11"/>
      <c r="R6" s="21"/>
      <c r="S6" s="11"/>
      <c r="T6" s="12"/>
    </row>
    <row r="7" spans="1:20" ht="18.95" customHeight="1">
      <c r="C7" s="13" t="s">
        <v>151</v>
      </c>
      <c r="D7" s="37" t="s">
        <v>144</v>
      </c>
      <c r="E7" s="37" t="s">
        <v>152</v>
      </c>
      <c r="F7" s="10" t="s">
        <v>139</v>
      </c>
      <c r="G7" s="25">
        <v>1246</v>
      </c>
      <c r="H7" s="21">
        <v>1246</v>
      </c>
      <c r="I7" s="3"/>
      <c r="J7" s="21">
        <v>1466</v>
      </c>
      <c r="K7" s="11" t="s">
        <v>146</v>
      </c>
      <c r="L7" s="21">
        <v>1794</v>
      </c>
      <c r="M7" s="11" t="s">
        <v>147</v>
      </c>
      <c r="N7" s="21">
        <v>1710</v>
      </c>
      <c r="O7" s="11" t="s">
        <v>148</v>
      </c>
      <c r="P7" s="21"/>
      <c r="Q7" s="11"/>
      <c r="R7" s="21"/>
      <c r="S7" s="11"/>
      <c r="T7" s="12"/>
    </row>
    <row r="8" spans="1:20" ht="18.95" customHeight="1">
      <c r="C8" s="13" t="s">
        <v>153</v>
      </c>
      <c r="D8" s="37" t="s">
        <v>144</v>
      </c>
      <c r="E8" s="37" t="s">
        <v>154</v>
      </c>
      <c r="F8" s="10" t="s">
        <v>139</v>
      </c>
      <c r="G8" s="25">
        <v>1852</v>
      </c>
      <c r="H8" s="21">
        <v>1852</v>
      </c>
      <c r="I8" s="3"/>
      <c r="J8" s="21">
        <v>2081</v>
      </c>
      <c r="K8" s="11" t="s">
        <v>146</v>
      </c>
      <c r="L8" s="21">
        <v>2546</v>
      </c>
      <c r="M8" s="11" t="s">
        <v>147</v>
      </c>
      <c r="N8" s="21">
        <v>2360</v>
      </c>
      <c r="O8" s="11" t="s">
        <v>148</v>
      </c>
      <c r="P8" s="21"/>
      <c r="Q8" s="11"/>
      <c r="R8" s="21"/>
      <c r="S8" s="11"/>
      <c r="T8" s="12"/>
    </row>
    <row r="9" spans="1:20" ht="18.95" customHeight="1">
      <c r="C9" s="13" t="s">
        <v>155</v>
      </c>
      <c r="D9" s="37" t="s">
        <v>156</v>
      </c>
      <c r="E9" s="37" t="s">
        <v>157</v>
      </c>
      <c r="F9" s="10" t="s">
        <v>139</v>
      </c>
      <c r="G9" s="25">
        <v>170</v>
      </c>
      <c r="H9" s="21">
        <v>170</v>
      </c>
      <c r="I9" s="3"/>
      <c r="J9" s="21">
        <v>267</v>
      </c>
      <c r="K9" s="11" t="s">
        <v>158</v>
      </c>
      <c r="L9" s="21">
        <v>275</v>
      </c>
      <c r="M9" s="11" t="s">
        <v>147</v>
      </c>
      <c r="N9" s="21">
        <v>200</v>
      </c>
      <c r="O9" s="11" t="s">
        <v>159</v>
      </c>
      <c r="P9" s="21"/>
      <c r="Q9" s="11"/>
      <c r="R9" s="21"/>
      <c r="S9" s="11"/>
      <c r="T9" s="12"/>
    </row>
    <row r="10" spans="1:20" ht="18.95" customHeight="1">
      <c r="C10" s="13" t="s">
        <v>160</v>
      </c>
      <c r="D10" s="37" t="s">
        <v>156</v>
      </c>
      <c r="E10" s="37" t="s">
        <v>161</v>
      </c>
      <c r="F10" s="10" t="s">
        <v>139</v>
      </c>
      <c r="G10" s="25">
        <v>255</v>
      </c>
      <c r="H10" s="21">
        <v>255</v>
      </c>
      <c r="I10" s="3"/>
      <c r="J10" s="21">
        <v>373</v>
      </c>
      <c r="K10" s="11" t="s">
        <v>158</v>
      </c>
      <c r="L10" s="21">
        <v>412</v>
      </c>
      <c r="M10" s="11" t="s">
        <v>147</v>
      </c>
      <c r="N10" s="21">
        <v>300</v>
      </c>
      <c r="O10" s="11" t="s">
        <v>159</v>
      </c>
      <c r="P10" s="21"/>
      <c r="Q10" s="11"/>
      <c r="R10" s="21"/>
      <c r="S10" s="11"/>
      <c r="T10" s="12"/>
    </row>
    <row r="11" spans="1:20" ht="18.95" customHeight="1">
      <c r="C11" s="13" t="s">
        <v>162</v>
      </c>
      <c r="D11" s="37" t="s">
        <v>156</v>
      </c>
      <c r="E11" s="37" t="s">
        <v>163</v>
      </c>
      <c r="F11" s="10" t="s">
        <v>139</v>
      </c>
      <c r="G11" s="25">
        <v>348</v>
      </c>
      <c r="H11" s="21">
        <v>348</v>
      </c>
      <c r="I11" s="3"/>
      <c r="J11" s="21">
        <v>549</v>
      </c>
      <c r="K11" s="11" t="s">
        <v>158</v>
      </c>
      <c r="L11" s="21">
        <v>550</v>
      </c>
      <c r="M11" s="11" t="s">
        <v>147</v>
      </c>
      <c r="N11" s="21">
        <v>410</v>
      </c>
      <c r="O11" s="11" t="s">
        <v>159</v>
      </c>
      <c r="P11" s="21"/>
      <c r="Q11" s="11"/>
      <c r="R11" s="21"/>
      <c r="S11" s="11"/>
      <c r="T11" s="12"/>
    </row>
    <row r="12" spans="1:20" ht="18.95" customHeight="1">
      <c r="C12" s="13" t="s">
        <v>164</v>
      </c>
      <c r="D12" s="37" t="s">
        <v>165</v>
      </c>
      <c r="E12" s="37" t="s">
        <v>166</v>
      </c>
      <c r="F12" s="10" t="s">
        <v>139</v>
      </c>
      <c r="G12" s="25">
        <v>342</v>
      </c>
      <c r="H12" s="21">
        <v>342</v>
      </c>
      <c r="I12" s="3"/>
      <c r="J12" s="21">
        <v>391</v>
      </c>
      <c r="K12" s="11" t="s">
        <v>158</v>
      </c>
      <c r="L12" s="21">
        <v>480</v>
      </c>
      <c r="M12" s="11" t="s">
        <v>147</v>
      </c>
      <c r="N12" s="21">
        <v>360</v>
      </c>
      <c r="O12" s="11" t="s">
        <v>167</v>
      </c>
      <c r="P12" s="21"/>
      <c r="Q12" s="11"/>
      <c r="R12" s="21"/>
      <c r="S12" s="11"/>
      <c r="T12" s="12"/>
    </row>
    <row r="13" spans="1:20" ht="18.95" customHeight="1">
      <c r="C13" s="13" t="s">
        <v>168</v>
      </c>
      <c r="D13" s="37" t="s">
        <v>165</v>
      </c>
      <c r="E13" s="37" t="s">
        <v>169</v>
      </c>
      <c r="F13" s="10" t="s">
        <v>139</v>
      </c>
      <c r="G13" s="25">
        <v>522</v>
      </c>
      <c r="H13" s="21">
        <v>522</v>
      </c>
      <c r="I13" s="3"/>
      <c r="J13" s="21">
        <v>563</v>
      </c>
      <c r="K13" s="11" t="s">
        <v>158</v>
      </c>
      <c r="L13" s="21">
        <v>607</v>
      </c>
      <c r="M13" s="11" t="s">
        <v>147</v>
      </c>
      <c r="N13" s="21">
        <v>550</v>
      </c>
      <c r="O13" s="11" t="s">
        <v>167</v>
      </c>
      <c r="P13" s="21"/>
      <c r="Q13" s="11"/>
      <c r="R13" s="21"/>
      <c r="S13" s="11"/>
      <c r="T13" s="12"/>
    </row>
    <row r="14" spans="1:20" ht="18.95" customHeight="1">
      <c r="C14" s="13" t="s">
        <v>170</v>
      </c>
      <c r="D14" s="37" t="s">
        <v>165</v>
      </c>
      <c r="E14" s="37" t="s">
        <v>171</v>
      </c>
      <c r="F14" s="10" t="s">
        <v>139</v>
      </c>
      <c r="G14" s="25">
        <v>990</v>
      </c>
      <c r="H14" s="21">
        <v>990</v>
      </c>
      <c r="I14" s="3"/>
      <c r="J14" s="21">
        <v>1250</v>
      </c>
      <c r="K14" s="11" t="s">
        <v>158</v>
      </c>
      <c r="L14" s="21">
        <v>1239</v>
      </c>
      <c r="M14" s="11" t="s">
        <v>147</v>
      </c>
      <c r="N14" s="21">
        <v>1090</v>
      </c>
      <c r="O14" s="11" t="s">
        <v>167</v>
      </c>
      <c r="P14" s="21"/>
      <c r="Q14" s="11"/>
      <c r="R14" s="21"/>
      <c r="S14" s="11"/>
      <c r="T14" s="12"/>
    </row>
    <row r="15" spans="1:20" ht="18.95" customHeight="1">
      <c r="C15" s="13" t="s">
        <v>172</v>
      </c>
      <c r="D15" s="37" t="s">
        <v>165</v>
      </c>
      <c r="E15" s="37" t="s">
        <v>173</v>
      </c>
      <c r="F15" s="10" t="s">
        <v>139</v>
      </c>
      <c r="G15" s="25">
        <v>1784</v>
      </c>
      <c r="H15" s="21">
        <v>1784</v>
      </c>
      <c r="I15" s="3"/>
      <c r="J15" s="21">
        <v>2188</v>
      </c>
      <c r="K15" s="11" t="s">
        <v>158</v>
      </c>
      <c r="L15" s="21">
        <v>2214</v>
      </c>
      <c r="M15" s="11" t="s">
        <v>147</v>
      </c>
      <c r="N15" s="21">
        <v>1980</v>
      </c>
      <c r="O15" s="11" t="s">
        <v>167</v>
      </c>
      <c r="P15" s="21"/>
      <c r="Q15" s="11"/>
      <c r="R15" s="21"/>
      <c r="S15" s="11"/>
      <c r="T15" s="12"/>
    </row>
    <row r="16" spans="1:20" ht="18.95" customHeight="1">
      <c r="C16" s="13" t="s">
        <v>172</v>
      </c>
      <c r="D16" s="37" t="s">
        <v>165</v>
      </c>
      <c r="E16" s="37" t="s">
        <v>173</v>
      </c>
      <c r="F16" s="10" t="s">
        <v>139</v>
      </c>
      <c r="G16" s="25">
        <v>1784</v>
      </c>
      <c r="H16" s="21">
        <v>1784</v>
      </c>
      <c r="I16" s="3"/>
      <c r="J16" s="21">
        <v>2188</v>
      </c>
      <c r="K16" s="11" t="s">
        <v>158</v>
      </c>
      <c r="L16" s="21">
        <v>2214</v>
      </c>
      <c r="M16" s="11" t="s">
        <v>147</v>
      </c>
      <c r="N16" s="21">
        <v>1980</v>
      </c>
      <c r="O16" s="11" t="s">
        <v>167</v>
      </c>
      <c r="P16" s="21"/>
      <c r="Q16" s="11"/>
      <c r="R16" s="21"/>
      <c r="S16" s="11"/>
      <c r="T16" s="12"/>
    </row>
    <row r="17" spans="3:20" ht="18.95" customHeight="1">
      <c r="C17" s="13" t="s">
        <v>174</v>
      </c>
      <c r="D17" s="37" t="s">
        <v>165</v>
      </c>
      <c r="E17" s="37" t="s">
        <v>175</v>
      </c>
      <c r="F17" s="10" t="s">
        <v>139</v>
      </c>
      <c r="G17" s="25">
        <v>2796</v>
      </c>
      <c r="H17" s="21">
        <v>2796</v>
      </c>
      <c r="I17" s="3"/>
      <c r="J17" s="21">
        <v>3204</v>
      </c>
      <c r="K17" s="11" t="s">
        <v>158</v>
      </c>
      <c r="L17" s="21">
        <v>3440</v>
      </c>
      <c r="M17" s="11" t="s">
        <v>147</v>
      </c>
      <c r="N17" s="21">
        <v>3040</v>
      </c>
      <c r="O17" s="11" t="s">
        <v>167</v>
      </c>
      <c r="P17" s="21"/>
      <c r="Q17" s="11"/>
      <c r="R17" s="21"/>
      <c r="S17" s="11"/>
      <c r="T17" s="12"/>
    </row>
    <row r="18" spans="3:20" ht="18.95" customHeight="1">
      <c r="C18" s="13" t="s">
        <v>176</v>
      </c>
      <c r="D18" s="37" t="s">
        <v>177</v>
      </c>
      <c r="E18" s="37" t="s">
        <v>178</v>
      </c>
      <c r="F18" s="10" t="s">
        <v>139</v>
      </c>
      <c r="G18" s="25">
        <v>2431</v>
      </c>
      <c r="H18" s="21">
        <v>2624</v>
      </c>
      <c r="I18" s="3"/>
      <c r="J18" s="21"/>
      <c r="K18" s="11"/>
      <c r="L18" s="21">
        <v>2431</v>
      </c>
      <c r="M18" s="11" t="s">
        <v>179</v>
      </c>
      <c r="N18" s="21">
        <v>4680</v>
      </c>
      <c r="O18" s="11" t="s">
        <v>180</v>
      </c>
      <c r="P18" s="21"/>
      <c r="Q18" s="11"/>
      <c r="R18" s="21"/>
      <c r="S18" s="11"/>
      <c r="T18" s="12"/>
    </row>
    <row r="19" spans="3:20" ht="18.95" customHeight="1">
      <c r="C19" s="13" t="s">
        <v>181</v>
      </c>
      <c r="D19" s="37" t="s">
        <v>177</v>
      </c>
      <c r="E19" s="37" t="s">
        <v>182</v>
      </c>
      <c r="F19" s="10" t="s">
        <v>139</v>
      </c>
      <c r="G19" s="25">
        <v>5016</v>
      </c>
      <c r="H19" s="21">
        <v>5869</v>
      </c>
      <c r="I19" s="3"/>
      <c r="J19" s="21"/>
      <c r="K19" s="11"/>
      <c r="L19" s="21">
        <v>5016</v>
      </c>
      <c r="M19" s="11" t="s">
        <v>179</v>
      </c>
      <c r="N19" s="21">
        <v>10380</v>
      </c>
      <c r="O19" s="11" t="s">
        <v>180</v>
      </c>
      <c r="P19" s="21"/>
      <c r="Q19" s="11"/>
      <c r="R19" s="21"/>
      <c r="S19" s="11"/>
      <c r="T19" s="12"/>
    </row>
    <row r="20" spans="3:20" ht="18.95" customHeight="1">
      <c r="C20" s="13" t="s">
        <v>183</v>
      </c>
      <c r="D20" s="37" t="s">
        <v>177</v>
      </c>
      <c r="E20" s="37" t="s">
        <v>184</v>
      </c>
      <c r="F20" s="10" t="s">
        <v>139</v>
      </c>
      <c r="G20" s="25">
        <v>14850</v>
      </c>
      <c r="H20" s="21">
        <v>20640</v>
      </c>
      <c r="I20" s="3"/>
      <c r="J20" s="21"/>
      <c r="K20" s="11"/>
      <c r="L20" s="21">
        <v>14850</v>
      </c>
      <c r="M20" s="11" t="s">
        <v>179</v>
      </c>
      <c r="N20" s="21">
        <v>27000</v>
      </c>
      <c r="O20" s="11" t="s">
        <v>180</v>
      </c>
      <c r="P20" s="21"/>
      <c r="Q20" s="11"/>
      <c r="R20" s="21"/>
      <c r="S20" s="11"/>
      <c r="T20" s="12"/>
    </row>
    <row r="21" spans="3:20" ht="18.95" customHeight="1">
      <c r="C21" s="13" t="s">
        <v>185</v>
      </c>
      <c r="D21" s="37" t="s">
        <v>177</v>
      </c>
      <c r="E21" s="37" t="s">
        <v>186</v>
      </c>
      <c r="F21" s="10" t="s">
        <v>187</v>
      </c>
      <c r="G21" s="25">
        <v>1485</v>
      </c>
      <c r="H21" s="21"/>
      <c r="I21" s="3"/>
      <c r="J21" s="21"/>
      <c r="K21" s="11"/>
      <c r="L21" s="21">
        <v>1485</v>
      </c>
      <c r="M21" s="11" t="s">
        <v>179</v>
      </c>
      <c r="N21" s="21">
        <v>7150</v>
      </c>
      <c r="O21" s="11" t="s">
        <v>180</v>
      </c>
      <c r="P21" s="21"/>
      <c r="Q21" s="11"/>
      <c r="R21" s="21"/>
      <c r="S21" s="11"/>
      <c r="T21" s="12"/>
    </row>
    <row r="22" spans="3:20" ht="18.95" customHeight="1">
      <c r="C22" s="13" t="s">
        <v>188</v>
      </c>
      <c r="D22" s="37" t="s">
        <v>177</v>
      </c>
      <c r="E22" s="37" t="s">
        <v>189</v>
      </c>
      <c r="F22" s="10" t="s">
        <v>187</v>
      </c>
      <c r="G22" s="25">
        <v>2761</v>
      </c>
      <c r="H22" s="21"/>
      <c r="I22" s="3"/>
      <c r="J22" s="21"/>
      <c r="K22" s="11"/>
      <c r="L22" s="21">
        <v>2761</v>
      </c>
      <c r="M22" s="11" t="s">
        <v>179</v>
      </c>
      <c r="N22" s="21">
        <v>13380</v>
      </c>
      <c r="O22" s="11" t="s">
        <v>180</v>
      </c>
      <c r="P22" s="21"/>
      <c r="Q22" s="11"/>
      <c r="R22" s="21"/>
      <c r="S22" s="11"/>
      <c r="T22" s="12"/>
    </row>
    <row r="23" spans="3:20" ht="18.95" customHeight="1">
      <c r="C23" s="13" t="s">
        <v>190</v>
      </c>
      <c r="D23" s="37" t="s">
        <v>177</v>
      </c>
      <c r="E23" s="37" t="s">
        <v>191</v>
      </c>
      <c r="F23" s="10" t="s">
        <v>187</v>
      </c>
      <c r="G23" s="25">
        <v>8250</v>
      </c>
      <c r="H23" s="21"/>
      <c r="I23" s="3"/>
      <c r="J23" s="21"/>
      <c r="K23" s="11"/>
      <c r="L23" s="21">
        <v>8250</v>
      </c>
      <c r="M23" s="11" t="s">
        <v>179</v>
      </c>
      <c r="N23" s="21">
        <v>29500</v>
      </c>
      <c r="O23" s="11" t="s">
        <v>180</v>
      </c>
      <c r="P23" s="21"/>
      <c r="Q23" s="11"/>
      <c r="R23" s="21"/>
      <c r="S23" s="11"/>
      <c r="T23" s="12"/>
    </row>
    <row r="24" spans="3:20" ht="18.95" customHeight="1">
      <c r="C24" s="13" t="s">
        <v>192</v>
      </c>
      <c r="D24" s="37" t="s">
        <v>193</v>
      </c>
      <c r="E24" s="37" t="s">
        <v>194</v>
      </c>
      <c r="F24" s="10" t="s">
        <v>195</v>
      </c>
      <c r="G24" s="25">
        <v>12750</v>
      </c>
      <c r="H24" s="21"/>
      <c r="I24" s="3"/>
      <c r="J24" s="21"/>
      <c r="K24" s="11"/>
      <c r="L24" s="21"/>
      <c r="M24" s="11"/>
      <c r="N24" s="21">
        <v>12750</v>
      </c>
      <c r="O24" s="11" t="s">
        <v>196</v>
      </c>
      <c r="P24" s="21"/>
      <c r="Q24" s="11"/>
      <c r="R24" s="21"/>
      <c r="S24" s="11"/>
      <c r="T24" s="12"/>
    </row>
    <row r="25" spans="3:20" ht="18.95" customHeight="1">
      <c r="C25" s="13" t="s">
        <v>197</v>
      </c>
      <c r="D25" s="37" t="s">
        <v>193</v>
      </c>
      <c r="E25" s="37" t="s">
        <v>198</v>
      </c>
      <c r="F25" s="10" t="s">
        <v>195</v>
      </c>
      <c r="G25" s="25">
        <v>13500</v>
      </c>
      <c r="H25" s="21"/>
      <c r="I25" s="3"/>
      <c r="J25" s="21"/>
      <c r="K25" s="11"/>
      <c r="L25" s="21"/>
      <c r="M25" s="11"/>
      <c r="N25" s="21">
        <v>13500</v>
      </c>
      <c r="O25" s="11" t="s">
        <v>196</v>
      </c>
      <c r="P25" s="21"/>
      <c r="Q25" s="11"/>
      <c r="R25" s="21"/>
      <c r="S25" s="11"/>
      <c r="T25" s="12"/>
    </row>
    <row r="26" spans="3:20" ht="18.95" customHeight="1">
      <c r="C26" s="13" t="s">
        <v>199</v>
      </c>
      <c r="D26" s="37" t="s">
        <v>193</v>
      </c>
      <c r="E26" s="37" t="s">
        <v>200</v>
      </c>
      <c r="F26" s="10" t="s">
        <v>195</v>
      </c>
      <c r="G26" s="25">
        <v>18450</v>
      </c>
      <c r="H26" s="21"/>
      <c r="I26" s="3"/>
      <c r="J26" s="21"/>
      <c r="K26" s="11"/>
      <c r="L26" s="21"/>
      <c r="M26" s="11"/>
      <c r="N26" s="21">
        <v>18450</v>
      </c>
      <c r="O26" s="11" t="s">
        <v>196</v>
      </c>
      <c r="P26" s="21"/>
      <c r="Q26" s="11"/>
      <c r="R26" s="21"/>
      <c r="S26" s="11"/>
      <c r="T26" s="12"/>
    </row>
    <row r="27" spans="3:20" ht="18.95" customHeight="1">
      <c r="C27" s="13" t="s">
        <v>201</v>
      </c>
      <c r="D27" s="37" t="s">
        <v>193</v>
      </c>
      <c r="E27" s="37" t="s">
        <v>202</v>
      </c>
      <c r="F27" s="10" t="s">
        <v>195</v>
      </c>
      <c r="G27" s="25">
        <v>21450</v>
      </c>
      <c r="H27" s="21"/>
      <c r="I27" s="3"/>
      <c r="J27" s="21"/>
      <c r="K27" s="11"/>
      <c r="L27" s="21">
        <v>45000</v>
      </c>
      <c r="M27" s="11" t="s">
        <v>203</v>
      </c>
      <c r="N27" s="21">
        <v>21450</v>
      </c>
      <c r="O27" s="11" t="s">
        <v>196</v>
      </c>
      <c r="P27" s="21"/>
      <c r="Q27" s="11"/>
      <c r="R27" s="21"/>
      <c r="S27" s="11"/>
      <c r="T27" s="12"/>
    </row>
    <row r="28" spans="3:20" ht="18.95" customHeight="1">
      <c r="C28" s="13" t="s">
        <v>204</v>
      </c>
      <c r="D28" s="37" t="s">
        <v>193</v>
      </c>
      <c r="E28" s="37" t="s">
        <v>205</v>
      </c>
      <c r="F28" s="10" t="s">
        <v>195</v>
      </c>
      <c r="G28" s="25">
        <v>33750</v>
      </c>
      <c r="H28" s="21"/>
      <c r="I28" s="3"/>
      <c r="J28" s="21"/>
      <c r="K28" s="11"/>
      <c r="L28" s="21"/>
      <c r="M28" s="11"/>
      <c r="N28" s="21">
        <v>33750</v>
      </c>
      <c r="O28" s="11" t="s">
        <v>196</v>
      </c>
      <c r="P28" s="21"/>
      <c r="Q28" s="11"/>
      <c r="R28" s="21"/>
      <c r="S28" s="11"/>
      <c r="T28" s="12"/>
    </row>
    <row r="29" spans="3:20" ht="18.95" customHeight="1">
      <c r="C29" s="13" t="s">
        <v>206</v>
      </c>
      <c r="D29" s="37" t="s">
        <v>207</v>
      </c>
      <c r="E29" s="37" t="s">
        <v>208</v>
      </c>
      <c r="F29" s="10" t="s">
        <v>187</v>
      </c>
      <c r="G29" s="25">
        <v>38285</v>
      </c>
      <c r="H29" s="21">
        <v>38285</v>
      </c>
      <c r="I29" s="3"/>
      <c r="J29" s="21">
        <v>42880</v>
      </c>
      <c r="K29" s="11" t="s">
        <v>140</v>
      </c>
      <c r="L29" s="21">
        <v>47880</v>
      </c>
      <c r="M29" s="11" t="s">
        <v>209</v>
      </c>
      <c r="N29" s="21">
        <v>45500</v>
      </c>
      <c r="O29" s="11" t="s">
        <v>142</v>
      </c>
      <c r="P29" s="21"/>
      <c r="Q29" s="11"/>
      <c r="R29" s="21"/>
      <c r="S29" s="11"/>
      <c r="T29" s="12"/>
    </row>
    <row r="30" spans="3:20" ht="18.95" customHeight="1">
      <c r="C30" s="13" t="s">
        <v>210</v>
      </c>
      <c r="D30" s="37" t="s">
        <v>211</v>
      </c>
      <c r="E30" s="37" t="s">
        <v>212</v>
      </c>
      <c r="F30" s="10" t="s">
        <v>187</v>
      </c>
      <c r="G30" s="25">
        <v>626</v>
      </c>
      <c r="H30" s="21">
        <v>626</v>
      </c>
      <c r="I30" s="3"/>
      <c r="J30" s="21">
        <v>800</v>
      </c>
      <c r="K30" s="11" t="s">
        <v>213</v>
      </c>
      <c r="L30" s="21">
        <v>845</v>
      </c>
      <c r="M30" s="11" t="s">
        <v>214</v>
      </c>
      <c r="N30" s="21">
        <v>790</v>
      </c>
      <c r="O30" s="11" t="s">
        <v>215</v>
      </c>
      <c r="P30" s="21"/>
      <c r="Q30" s="11"/>
      <c r="R30" s="21"/>
      <c r="S30" s="11"/>
      <c r="T30" s="12"/>
    </row>
    <row r="31" spans="3:20" ht="18.95" customHeight="1">
      <c r="C31" s="13" t="s">
        <v>216</v>
      </c>
      <c r="D31" s="37" t="s">
        <v>211</v>
      </c>
      <c r="E31" s="37" t="s">
        <v>217</v>
      </c>
      <c r="F31" s="10" t="s">
        <v>187</v>
      </c>
      <c r="G31" s="25">
        <v>920</v>
      </c>
      <c r="H31" s="21"/>
      <c r="I31" s="3"/>
      <c r="J31" s="21">
        <v>3100</v>
      </c>
      <c r="K31" s="11" t="s">
        <v>213</v>
      </c>
      <c r="L31" s="21">
        <v>973</v>
      </c>
      <c r="M31" s="11" t="s">
        <v>214</v>
      </c>
      <c r="N31" s="21">
        <v>920</v>
      </c>
      <c r="O31" s="11" t="s">
        <v>215</v>
      </c>
      <c r="P31" s="21"/>
      <c r="Q31" s="11"/>
      <c r="R31" s="21"/>
      <c r="S31" s="11"/>
      <c r="T31" s="12"/>
    </row>
    <row r="32" spans="3:20" ht="18.95" customHeight="1">
      <c r="C32" s="13" t="s">
        <v>218</v>
      </c>
      <c r="D32" s="37" t="s">
        <v>211</v>
      </c>
      <c r="E32" s="37" t="s">
        <v>219</v>
      </c>
      <c r="F32" s="10" t="s">
        <v>187</v>
      </c>
      <c r="G32" s="25">
        <v>920</v>
      </c>
      <c r="H32" s="21"/>
      <c r="I32" s="3"/>
      <c r="J32" s="21">
        <v>3100</v>
      </c>
      <c r="K32" s="11" t="s">
        <v>213</v>
      </c>
      <c r="L32" s="21">
        <v>973</v>
      </c>
      <c r="M32" s="11" t="s">
        <v>214</v>
      </c>
      <c r="N32" s="21">
        <v>920</v>
      </c>
      <c r="O32" s="11" t="s">
        <v>215</v>
      </c>
      <c r="P32" s="21"/>
      <c r="Q32" s="11"/>
      <c r="R32" s="21"/>
      <c r="S32" s="11"/>
      <c r="T32" s="12"/>
    </row>
    <row r="33" spans="3:20" ht="18.95" customHeight="1">
      <c r="C33" s="13" t="s">
        <v>220</v>
      </c>
      <c r="D33" s="37" t="s">
        <v>221</v>
      </c>
      <c r="E33" s="37" t="s">
        <v>222</v>
      </c>
      <c r="F33" s="10" t="s">
        <v>187</v>
      </c>
      <c r="G33" s="25">
        <v>591</v>
      </c>
      <c r="H33" s="21">
        <v>591</v>
      </c>
      <c r="I33" s="3"/>
      <c r="J33" s="21">
        <v>650</v>
      </c>
      <c r="K33" s="11" t="s">
        <v>213</v>
      </c>
      <c r="L33" s="21">
        <v>700</v>
      </c>
      <c r="M33" s="11" t="s">
        <v>214</v>
      </c>
      <c r="N33" s="21">
        <v>650</v>
      </c>
      <c r="O33" s="11" t="s">
        <v>215</v>
      </c>
      <c r="P33" s="21"/>
      <c r="Q33" s="11"/>
      <c r="R33" s="21"/>
      <c r="S33" s="11"/>
      <c r="T33" s="12"/>
    </row>
    <row r="34" spans="3:20" ht="18.95" customHeight="1">
      <c r="C34" s="13" t="s">
        <v>223</v>
      </c>
      <c r="D34" s="37" t="s">
        <v>221</v>
      </c>
      <c r="E34" s="37" t="s">
        <v>224</v>
      </c>
      <c r="F34" s="10" t="s">
        <v>187</v>
      </c>
      <c r="G34" s="25">
        <v>823</v>
      </c>
      <c r="H34" s="21">
        <v>823</v>
      </c>
      <c r="I34" s="3"/>
      <c r="J34" s="21">
        <v>1000</v>
      </c>
      <c r="K34" s="11" t="s">
        <v>213</v>
      </c>
      <c r="L34" s="21">
        <v>973</v>
      </c>
      <c r="M34" s="11" t="s">
        <v>214</v>
      </c>
      <c r="N34" s="21">
        <v>920</v>
      </c>
      <c r="O34" s="11" t="s">
        <v>215</v>
      </c>
      <c r="P34" s="21"/>
      <c r="Q34" s="11"/>
      <c r="R34" s="21"/>
      <c r="S34" s="11"/>
      <c r="T34" s="12"/>
    </row>
    <row r="35" spans="3:20" ht="18.95" customHeight="1">
      <c r="C35" s="13" t="s">
        <v>225</v>
      </c>
      <c r="D35" s="37" t="s">
        <v>226</v>
      </c>
      <c r="E35" s="37" t="s">
        <v>227</v>
      </c>
      <c r="F35" s="10" t="s">
        <v>187</v>
      </c>
      <c r="G35" s="25">
        <v>343</v>
      </c>
      <c r="H35" s="21"/>
      <c r="I35" s="3"/>
      <c r="J35" s="21">
        <v>400</v>
      </c>
      <c r="K35" s="11" t="s">
        <v>213</v>
      </c>
      <c r="L35" s="21">
        <v>343</v>
      </c>
      <c r="M35" s="11" t="s">
        <v>141</v>
      </c>
      <c r="N35" s="21">
        <v>400</v>
      </c>
      <c r="O35" s="11" t="s">
        <v>215</v>
      </c>
      <c r="P35" s="21"/>
      <c r="Q35" s="11"/>
      <c r="R35" s="21"/>
      <c r="S35" s="11"/>
      <c r="T35" s="12"/>
    </row>
    <row r="36" spans="3:20" ht="18.95" customHeight="1">
      <c r="C36" s="13" t="s">
        <v>228</v>
      </c>
      <c r="D36" s="37" t="s">
        <v>226</v>
      </c>
      <c r="E36" s="37" t="s">
        <v>229</v>
      </c>
      <c r="F36" s="10" t="s">
        <v>187</v>
      </c>
      <c r="G36" s="25">
        <v>343</v>
      </c>
      <c r="H36" s="21"/>
      <c r="I36" s="3"/>
      <c r="J36" s="21">
        <v>400</v>
      </c>
      <c r="K36" s="11" t="s">
        <v>213</v>
      </c>
      <c r="L36" s="21">
        <v>343</v>
      </c>
      <c r="M36" s="11" t="s">
        <v>141</v>
      </c>
      <c r="N36" s="21">
        <v>400</v>
      </c>
      <c r="O36" s="11" t="s">
        <v>215</v>
      </c>
      <c r="P36" s="21"/>
      <c r="Q36" s="11"/>
      <c r="R36" s="21"/>
      <c r="S36" s="11"/>
      <c r="T36" s="12"/>
    </row>
    <row r="37" spans="3:20" ht="18.95" customHeight="1">
      <c r="C37" s="13" t="s">
        <v>230</v>
      </c>
      <c r="D37" s="37" t="s">
        <v>226</v>
      </c>
      <c r="E37" s="37" t="s">
        <v>231</v>
      </c>
      <c r="F37" s="10" t="s">
        <v>187</v>
      </c>
      <c r="G37" s="25">
        <v>343</v>
      </c>
      <c r="H37" s="21"/>
      <c r="I37" s="3"/>
      <c r="J37" s="21">
        <v>400</v>
      </c>
      <c r="K37" s="11" t="s">
        <v>213</v>
      </c>
      <c r="L37" s="21">
        <v>343</v>
      </c>
      <c r="M37" s="11" t="s">
        <v>141</v>
      </c>
      <c r="N37" s="21">
        <v>400</v>
      </c>
      <c r="O37" s="11" t="s">
        <v>215</v>
      </c>
      <c r="P37" s="21"/>
      <c r="Q37" s="11"/>
      <c r="R37" s="21"/>
      <c r="S37" s="11"/>
      <c r="T37" s="12"/>
    </row>
    <row r="38" spans="3:20" ht="18.95" customHeight="1">
      <c r="C38" s="13" t="s">
        <v>232</v>
      </c>
      <c r="D38" s="37" t="s">
        <v>226</v>
      </c>
      <c r="E38" s="37" t="s">
        <v>233</v>
      </c>
      <c r="F38" s="10" t="s">
        <v>187</v>
      </c>
      <c r="G38" s="25">
        <v>343</v>
      </c>
      <c r="H38" s="21"/>
      <c r="I38" s="3"/>
      <c r="J38" s="21">
        <v>400</v>
      </c>
      <c r="K38" s="11" t="s">
        <v>213</v>
      </c>
      <c r="L38" s="21">
        <v>343</v>
      </c>
      <c r="M38" s="11" t="s">
        <v>141</v>
      </c>
      <c r="N38" s="21">
        <v>400</v>
      </c>
      <c r="O38" s="11" t="s">
        <v>215</v>
      </c>
      <c r="P38" s="21"/>
      <c r="Q38" s="11"/>
      <c r="R38" s="21"/>
      <c r="S38" s="11"/>
      <c r="T38" s="12"/>
    </row>
    <row r="39" spans="3:20" ht="18.95" customHeight="1">
      <c r="C39" s="13" t="s">
        <v>234</v>
      </c>
      <c r="D39" s="37" t="s">
        <v>235</v>
      </c>
      <c r="E39" s="37" t="s">
        <v>236</v>
      </c>
      <c r="F39" s="10" t="s">
        <v>187</v>
      </c>
      <c r="G39" s="25">
        <v>25500</v>
      </c>
      <c r="H39" s="21"/>
      <c r="I39" s="3"/>
      <c r="J39" s="21"/>
      <c r="K39" s="11"/>
      <c r="L39" s="21"/>
      <c r="M39" s="11"/>
      <c r="N39" s="21"/>
      <c r="O39" s="11"/>
      <c r="P39" s="21">
        <v>25500</v>
      </c>
      <c r="Q39" s="11" t="s">
        <v>237</v>
      </c>
      <c r="R39" s="21"/>
      <c r="S39" s="11"/>
      <c r="T39" s="12"/>
    </row>
    <row r="40" spans="3:20" ht="18.95" customHeight="1">
      <c r="C40" s="13" t="s">
        <v>238</v>
      </c>
      <c r="D40" s="37" t="s">
        <v>239</v>
      </c>
      <c r="E40" s="37" t="s">
        <v>240</v>
      </c>
      <c r="F40" s="10" t="s">
        <v>187</v>
      </c>
      <c r="G40" s="25">
        <v>2690</v>
      </c>
      <c r="H40" s="21"/>
      <c r="I40" s="3"/>
      <c r="J40" s="21">
        <v>4200</v>
      </c>
      <c r="K40" s="11" t="s">
        <v>213</v>
      </c>
      <c r="L40" s="21">
        <v>2690</v>
      </c>
      <c r="M40" s="11" t="s">
        <v>214</v>
      </c>
      <c r="N40" s="21"/>
      <c r="O40" s="11"/>
      <c r="P40" s="21"/>
      <c r="Q40" s="11"/>
      <c r="R40" s="21"/>
      <c r="S40" s="11"/>
      <c r="T40" s="12"/>
    </row>
    <row r="41" spans="3:20" ht="18.95" customHeight="1">
      <c r="C41" s="13" t="s">
        <v>241</v>
      </c>
      <c r="D41" s="37" t="s">
        <v>242</v>
      </c>
      <c r="E41" s="37" t="s">
        <v>243</v>
      </c>
      <c r="F41" s="10" t="s">
        <v>187</v>
      </c>
      <c r="G41" s="25">
        <v>2856</v>
      </c>
      <c r="H41" s="21">
        <v>2856</v>
      </c>
      <c r="I41" s="3"/>
      <c r="J41" s="21">
        <v>7510</v>
      </c>
      <c r="K41" s="11" t="s">
        <v>213</v>
      </c>
      <c r="L41" s="21">
        <v>3360</v>
      </c>
      <c r="M41" s="11" t="s">
        <v>214</v>
      </c>
      <c r="N41" s="21">
        <v>3870</v>
      </c>
      <c r="O41" s="11" t="s">
        <v>215</v>
      </c>
      <c r="P41" s="21"/>
      <c r="Q41" s="11"/>
      <c r="R41" s="21"/>
      <c r="S41" s="11"/>
      <c r="T41" s="12"/>
    </row>
    <row r="42" spans="3:20" ht="18.95" customHeight="1">
      <c r="C42" s="13" t="s">
        <v>244</v>
      </c>
      <c r="D42" s="37" t="s">
        <v>207</v>
      </c>
      <c r="E42" s="37" t="s">
        <v>245</v>
      </c>
      <c r="F42" s="10" t="s">
        <v>187</v>
      </c>
      <c r="G42" s="25">
        <v>325</v>
      </c>
      <c r="H42" s="21">
        <v>325</v>
      </c>
      <c r="I42" s="3"/>
      <c r="J42" s="21">
        <v>360</v>
      </c>
      <c r="K42" s="11" t="s">
        <v>140</v>
      </c>
      <c r="L42" s="21">
        <v>727</v>
      </c>
      <c r="M42" s="11" t="s">
        <v>209</v>
      </c>
      <c r="N42" s="21">
        <v>620</v>
      </c>
      <c r="O42" s="11" t="s">
        <v>142</v>
      </c>
      <c r="P42" s="21"/>
      <c r="Q42" s="11"/>
      <c r="R42" s="21"/>
      <c r="S42" s="11"/>
      <c r="T42" s="12"/>
    </row>
    <row r="43" spans="3:20" ht="18.95" customHeight="1">
      <c r="C43" s="13" t="s">
        <v>246</v>
      </c>
      <c r="D43" s="37" t="s">
        <v>207</v>
      </c>
      <c r="E43" s="37" t="s">
        <v>247</v>
      </c>
      <c r="F43" s="10" t="s">
        <v>187</v>
      </c>
      <c r="G43" s="25">
        <v>329</v>
      </c>
      <c r="H43" s="21">
        <v>329</v>
      </c>
      <c r="I43" s="3"/>
      <c r="J43" s="21">
        <v>370</v>
      </c>
      <c r="K43" s="11" t="s">
        <v>140</v>
      </c>
      <c r="L43" s="21">
        <v>745</v>
      </c>
      <c r="M43" s="11" t="s">
        <v>209</v>
      </c>
      <c r="N43" s="21">
        <v>650</v>
      </c>
      <c r="O43" s="11" t="s">
        <v>142</v>
      </c>
      <c r="P43" s="21"/>
      <c r="Q43" s="11"/>
      <c r="R43" s="21"/>
      <c r="S43" s="11"/>
      <c r="T43" s="12"/>
    </row>
    <row r="44" spans="3:20" ht="18.95" customHeight="1">
      <c r="C44" s="13" t="s">
        <v>248</v>
      </c>
      <c r="D44" s="37" t="s">
        <v>207</v>
      </c>
      <c r="E44" s="37" t="s">
        <v>249</v>
      </c>
      <c r="F44" s="10" t="s">
        <v>187</v>
      </c>
      <c r="G44" s="25">
        <v>350</v>
      </c>
      <c r="H44" s="21">
        <v>350</v>
      </c>
      <c r="I44" s="3"/>
      <c r="J44" s="21">
        <v>410</v>
      </c>
      <c r="K44" s="11" t="s">
        <v>140</v>
      </c>
      <c r="L44" s="21">
        <v>782</v>
      </c>
      <c r="M44" s="11" t="s">
        <v>209</v>
      </c>
      <c r="N44" s="21">
        <v>680</v>
      </c>
      <c r="O44" s="11" t="s">
        <v>142</v>
      </c>
      <c r="P44" s="21"/>
      <c r="Q44" s="11"/>
      <c r="R44" s="21"/>
      <c r="S44" s="11"/>
      <c r="T44" s="12"/>
    </row>
    <row r="45" spans="3:20" ht="18.95" customHeight="1">
      <c r="C45" s="13" t="s">
        <v>250</v>
      </c>
      <c r="D45" s="37" t="s">
        <v>207</v>
      </c>
      <c r="E45" s="37" t="s">
        <v>251</v>
      </c>
      <c r="F45" s="10" t="s">
        <v>187</v>
      </c>
      <c r="G45" s="25">
        <v>373</v>
      </c>
      <c r="H45" s="21">
        <v>373</v>
      </c>
      <c r="I45" s="3"/>
      <c r="J45" s="21">
        <v>420</v>
      </c>
      <c r="K45" s="11" t="s">
        <v>140</v>
      </c>
      <c r="L45" s="21">
        <v>828</v>
      </c>
      <c r="M45" s="11" t="s">
        <v>209</v>
      </c>
      <c r="N45" s="21">
        <v>720</v>
      </c>
      <c r="O45" s="11" t="s">
        <v>142</v>
      </c>
      <c r="P45" s="21"/>
      <c r="Q45" s="11"/>
      <c r="R45" s="21"/>
      <c r="S45" s="11"/>
      <c r="T45" s="12"/>
    </row>
    <row r="46" spans="3:20" ht="18.95" customHeight="1">
      <c r="C46" s="13" t="s">
        <v>252</v>
      </c>
      <c r="D46" s="37" t="s">
        <v>207</v>
      </c>
      <c r="E46" s="37" t="s">
        <v>253</v>
      </c>
      <c r="F46" s="10" t="s">
        <v>187</v>
      </c>
      <c r="G46" s="25">
        <v>592</v>
      </c>
      <c r="H46" s="21">
        <v>592</v>
      </c>
      <c r="I46" s="3"/>
      <c r="J46" s="21">
        <v>660</v>
      </c>
      <c r="K46" s="11" t="s">
        <v>140</v>
      </c>
      <c r="L46" s="21">
        <v>1272</v>
      </c>
      <c r="M46" s="11" t="s">
        <v>209</v>
      </c>
      <c r="N46" s="21">
        <v>1050</v>
      </c>
      <c r="O46" s="11" t="s">
        <v>142</v>
      </c>
      <c r="P46" s="21"/>
      <c r="Q46" s="11"/>
      <c r="R46" s="21"/>
      <c r="S46" s="11"/>
      <c r="T46" s="12"/>
    </row>
    <row r="47" spans="3:20" ht="18.95" customHeight="1">
      <c r="C47" s="13" t="s">
        <v>254</v>
      </c>
      <c r="D47" s="37" t="s">
        <v>207</v>
      </c>
      <c r="E47" s="37" t="s">
        <v>255</v>
      </c>
      <c r="F47" s="10" t="s">
        <v>187</v>
      </c>
      <c r="G47" s="25">
        <v>1284</v>
      </c>
      <c r="H47" s="21">
        <v>1284</v>
      </c>
      <c r="I47" s="3"/>
      <c r="J47" s="21">
        <v>1430</v>
      </c>
      <c r="K47" s="11" t="s">
        <v>140</v>
      </c>
      <c r="L47" s="21">
        <v>2484</v>
      </c>
      <c r="M47" s="11" t="s">
        <v>209</v>
      </c>
      <c r="N47" s="21">
        <v>1940</v>
      </c>
      <c r="O47" s="11" t="s">
        <v>142</v>
      </c>
      <c r="P47" s="21"/>
      <c r="Q47" s="11"/>
      <c r="R47" s="21"/>
      <c r="S47" s="11"/>
      <c r="T47" s="12"/>
    </row>
    <row r="48" spans="3:20" ht="18.95" customHeight="1">
      <c r="C48" s="13" t="s">
        <v>256</v>
      </c>
      <c r="D48" s="37" t="s">
        <v>207</v>
      </c>
      <c r="E48" s="37" t="s">
        <v>257</v>
      </c>
      <c r="F48" s="10" t="s">
        <v>258</v>
      </c>
      <c r="G48" s="25">
        <v>587</v>
      </c>
      <c r="H48" s="21"/>
      <c r="I48" s="3"/>
      <c r="J48" s="21">
        <v>690</v>
      </c>
      <c r="K48" s="11" t="s">
        <v>140</v>
      </c>
      <c r="L48" s="21">
        <v>587</v>
      </c>
      <c r="M48" s="11" t="s">
        <v>209</v>
      </c>
      <c r="N48" s="21">
        <v>874</v>
      </c>
      <c r="O48" s="11" t="s">
        <v>142</v>
      </c>
      <c r="P48" s="21"/>
      <c r="Q48" s="11"/>
      <c r="R48" s="21"/>
      <c r="S48" s="11"/>
      <c r="T48" s="12"/>
    </row>
    <row r="49" spans="3:20" ht="18.95" customHeight="1">
      <c r="C49" s="13" t="s">
        <v>259</v>
      </c>
      <c r="D49" s="37" t="s">
        <v>207</v>
      </c>
      <c r="E49" s="37" t="s">
        <v>260</v>
      </c>
      <c r="F49" s="10" t="s">
        <v>258</v>
      </c>
      <c r="G49" s="25">
        <v>1046</v>
      </c>
      <c r="H49" s="21"/>
      <c r="I49" s="3"/>
      <c r="J49" s="21">
        <v>1100</v>
      </c>
      <c r="K49" s="11" t="s">
        <v>140</v>
      </c>
      <c r="L49" s="21">
        <v>1046</v>
      </c>
      <c r="M49" s="11" t="s">
        <v>209</v>
      </c>
      <c r="N49" s="21">
        <v>1565</v>
      </c>
      <c r="O49" s="11" t="s">
        <v>142</v>
      </c>
      <c r="P49" s="21"/>
      <c r="Q49" s="11"/>
      <c r="R49" s="21"/>
      <c r="S49" s="11"/>
      <c r="T49" s="12"/>
    </row>
    <row r="50" spans="3:20" ht="18.95" customHeight="1">
      <c r="C50" s="13" t="s">
        <v>261</v>
      </c>
      <c r="D50" s="37" t="s">
        <v>262</v>
      </c>
      <c r="E50" s="37" t="s">
        <v>263</v>
      </c>
      <c r="F50" s="10" t="s">
        <v>187</v>
      </c>
      <c r="G50" s="25">
        <v>120</v>
      </c>
      <c r="H50" s="21"/>
      <c r="I50" s="3"/>
      <c r="J50" s="21"/>
      <c r="K50" s="11"/>
      <c r="L50" s="21"/>
      <c r="M50" s="11"/>
      <c r="N50" s="21">
        <v>120</v>
      </c>
      <c r="O50" s="11" t="s">
        <v>264</v>
      </c>
      <c r="P50" s="21"/>
      <c r="Q50" s="11"/>
      <c r="R50" s="21"/>
      <c r="S50" s="11"/>
      <c r="T50" s="12"/>
    </row>
    <row r="51" spans="3:20" ht="18.95" customHeight="1">
      <c r="C51" s="13" t="s">
        <v>265</v>
      </c>
      <c r="D51" s="37" t="s">
        <v>266</v>
      </c>
      <c r="E51" s="37" t="s">
        <v>267</v>
      </c>
      <c r="F51" s="10" t="s">
        <v>187</v>
      </c>
      <c r="G51" s="25">
        <v>1226</v>
      </c>
      <c r="H51" s="21"/>
      <c r="I51" s="3"/>
      <c r="J51" s="21"/>
      <c r="K51" s="11"/>
      <c r="L51" s="21">
        <v>1226</v>
      </c>
      <c r="M51" s="11" t="s">
        <v>268</v>
      </c>
      <c r="N51" s="21">
        <v>1281</v>
      </c>
      <c r="O51" s="11" t="s">
        <v>268</v>
      </c>
      <c r="P51" s="21"/>
      <c r="Q51" s="11"/>
      <c r="R51" s="21"/>
      <c r="S51" s="11"/>
      <c r="T51" s="12"/>
    </row>
    <row r="52" spans="3:20" ht="18.95" customHeight="1">
      <c r="C52" s="13" t="s">
        <v>269</v>
      </c>
      <c r="D52" s="37" t="s">
        <v>270</v>
      </c>
      <c r="E52" s="37" t="s">
        <v>271</v>
      </c>
      <c r="F52" s="10" t="s">
        <v>139</v>
      </c>
      <c r="G52" s="25">
        <v>513</v>
      </c>
      <c r="H52" s="21">
        <v>513</v>
      </c>
      <c r="I52" s="3"/>
      <c r="J52" s="21">
        <v>562</v>
      </c>
      <c r="K52" s="11" t="s">
        <v>272</v>
      </c>
      <c r="L52" s="21">
        <v>812</v>
      </c>
      <c r="M52" s="11" t="s">
        <v>273</v>
      </c>
      <c r="N52" s="21">
        <v>557</v>
      </c>
      <c r="O52" s="11" t="s">
        <v>274</v>
      </c>
      <c r="P52" s="21"/>
      <c r="Q52" s="11"/>
      <c r="R52" s="21"/>
      <c r="S52" s="11"/>
      <c r="T52" s="12"/>
    </row>
    <row r="53" spans="3:20" ht="18.95" customHeight="1">
      <c r="C53" s="13" t="s">
        <v>275</v>
      </c>
      <c r="D53" s="37" t="s">
        <v>270</v>
      </c>
      <c r="E53" s="37" t="s">
        <v>276</v>
      </c>
      <c r="F53" s="10" t="s">
        <v>139</v>
      </c>
      <c r="G53" s="25">
        <v>781</v>
      </c>
      <c r="H53" s="21">
        <v>781</v>
      </c>
      <c r="I53" s="3"/>
      <c r="J53" s="21">
        <v>851</v>
      </c>
      <c r="K53" s="11" t="s">
        <v>272</v>
      </c>
      <c r="L53" s="21">
        <v>1265</v>
      </c>
      <c r="M53" s="11" t="s">
        <v>273</v>
      </c>
      <c r="N53" s="21">
        <v>848</v>
      </c>
      <c r="O53" s="11" t="s">
        <v>274</v>
      </c>
      <c r="P53" s="21"/>
      <c r="Q53" s="11"/>
      <c r="R53" s="21"/>
      <c r="S53" s="11"/>
      <c r="T53" s="12"/>
    </row>
    <row r="54" spans="3:20" ht="18.95" customHeight="1">
      <c r="C54" s="13" t="s">
        <v>277</v>
      </c>
      <c r="D54" s="37" t="s">
        <v>278</v>
      </c>
      <c r="E54" s="37" t="s">
        <v>279</v>
      </c>
      <c r="F54" s="10" t="s">
        <v>139</v>
      </c>
      <c r="G54" s="25">
        <v>972</v>
      </c>
      <c r="H54" s="21">
        <v>972</v>
      </c>
      <c r="I54" s="3"/>
      <c r="J54" s="21">
        <v>1183</v>
      </c>
      <c r="K54" s="11" t="s">
        <v>280</v>
      </c>
      <c r="L54" s="21">
        <v>1290</v>
      </c>
      <c r="M54" s="11" t="s">
        <v>273</v>
      </c>
      <c r="N54" s="21">
        <v>1172</v>
      </c>
      <c r="O54" s="11" t="s">
        <v>281</v>
      </c>
      <c r="P54" s="21"/>
      <c r="Q54" s="11"/>
      <c r="R54" s="21"/>
      <c r="S54" s="11"/>
      <c r="T54" s="12"/>
    </row>
    <row r="55" spans="3:20" ht="18.95" customHeight="1">
      <c r="C55" s="13" t="s">
        <v>282</v>
      </c>
      <c r="D55" s="37" t="s">
        <v>278</v>
      </c>
      <c r="E55" s="37" t="s">
        <v>283</v>
      </c>
      <c r="F55" s="10" t="s">
        <v>139</v>
      </c>
      <c r="G55" s="25">
        <v>1106</v>
      </c>
      <c r="H55" s="21">
        <v>1106</v>
      </c>
      <c r="I55" s="3"/>
      <c r="J55" s="21">
        <v>1395</v>
      </c>
      <c r="K55" s="11" t="s">
        <v>280</v>
      </c>
      <c r="L55" s="21">
        <v>1469</v>
      </c>
      <c r="M55" s="11" t="s">
        <v>273</v>
      </c>
      <c r="N55" s="21">
        <v>1535</v>
      </c>
      <c r="O55" s="11" t="s">
        <v>281</v>
      </c>
      <c r="P55" s="21"/>
      <c r="Q55" s="11"/>
      <c r="R55" s="21"/>
      <c r="S55" s="11"/>
      <c r="T55" s="12"/>
    </row>
    <row r="56" spans="3:20" ht="18.95" customHeight="1">
      <c r="C56" s="13" t="s">
        <v>284</v>
      </c>
      <c r="D56" s="37" t="s">
        <v>278</v>
      </c>
      <c r="E56" s="37" t="s">
        <v>285</v>
      </c>
      <c r="F56" s="10" t="s">
        <v>139</v>
      </c>
      <c r="G56" s="25">
        <v>1909</v>
      </c>
      <c r="H56" s="21">
        <v>1909</v>
      </c>
      <c r="I56" s="3"/>
      <c r="J56" s="21">
        <v>2205</v>
      </c>
      <c r="K56" s="11" t="s">
        <v>280</v>
      </c>
      <c r="L56" s="21">
        <v>2475</v>
      </c>
      <c r="M56" s="11" t="s">
        <v>273</v>
      </c>
      <c r="N56" s="21">
        <v>2330</v>
      </c>
      <c r="O56" s="11" t="s">
        <v>281</v>
      </c>
      <c r="P56" s="21"/>
      <c r="Q56" s="11"/>
      <c r="R56" s="21"/>
      <c r="S56" s="11"/>
      <c r="T56" s="12"/>
    </row>
    <row r="57" spans="3:20" ht="18.95" customHeight="1">
      <c r="C57" s="13" t="s">
        <v>286</v>
      </c>
      <c r="D57" s="37" t="s">
        <v>278</v>
      </c>
      <c r="E57" s="37" t="s">
        <v>287</v>
      </c>
      <c r="F57" s="10" t="s">
        <v>139</v>
      </c>
      <c r="G57" s="25">
        <v>2545</v>
      </c>
      <c r="H57" s="21">
        <v>2545</v>
      </c>
      <c r="I57" s="3"/>
      <c r="J57" s="21">
        <v>3370</v>
      </c>
      <c r="K57" s="11" t="s">
        <v>280</v>
      </c>
      <c r="L57" s="21">
        <v>3379</v>
      </c>
      <c r="M57" s="11" t="s">
        <v>273</v>
      </c>
      <c r="N57" s="21">
        <v>3274</v>
      </c>
      <c r="O57" s="11" t="s">
        <v>281</v>
      </c>
      <c r="P57" s="21"/>
      <c r="Q57" s="11"/>
      <c r="R57" s="21"/>
      <c r="S57" s="11"/>
      <c r="T57" s="12"/>
    </row>
    <row r="58" spans="3:20" ht="18.95" customHeight="1">
      <c r="C58" s="13" t="s">
        <v>288</v>
      </c>
      <c r="D58" s="37" t="s">
        <v>278</v>
      </c>
      <c r="E58" s="37" t="s">
        <v>289</v>
      </c>
      <c r="F58" s="10" t="s">
        <v>139</v>
      </c>
      <c r="G58" s="25">
        <v>5522</v>
      </c>
      <c r="H58" s="21">
        <v>5522</v>
      </c>
      <c r="I58" s="3"/>
      <c r="J58" s="21">
        <v>6690</v>
      </c>
      <c r="K58" s="11" t="s">
        <v>280</v>
      </c>
      <c r="L58" s="21">
        <v>7331</v>
      </c>
      <c r="M58" s="11" t="s">
        <v>273</v>
      </c>
      <c r="N58" s="21">
        <v>6905</v>
      </c>
      <c r="O58" s="11" t="s">
        <v>281</v>
      </c>
      <c r="P58" s="21"/>
      <c r="Q58" s="11"/>
      <c r="R58" s="21"/>
      <c r="S58" s="11"/>
      <c r="T58" s="12"/>
    </row>
    <row r="59" spans="3:20" ht="18.95" customHeight="1">
      <c r="C59" s="13" t="s">
        <v>290</v>
      </c>
      <c r="D59" s="37" t="s">
        <v>278</v>
      </c>
      <c r="E59" s="37" t="s">
        <v>291</v>
      </c>
      <c r="F59" s="10" t="s">
        <v>139</v>
      </c>
      <c r="G59" s="25">
        <v>7507</v>
      </c>
      <c r="H59" s="21">
        <v>7507</v>
      </c>
      <c r="I59" s="3"/>
      <c r="J59" s="21">
        <v>9400</v>
      </c>
      <c r="K59" s="11" t="s">
        <v>280</v>
      </c>
      <c r="L59" s="21">
        <v>9965</v>
      </c>
      <c r="M59" s="11" t="s">
        <v>273</v>
      </c>
      <c r="N59" s="21">
        <v>9307</v>
      </c>
      <c r="O59" s="11" t="s">
        <v>281</v>
      </c>
      <c r="P59" s="21"/>
      <c r="Q59" s="11"/>
      <c r="R59" s="21"/>
      <c r="S59" s="11"/>
      <c r="T59" s="12"/>
    </row>
    <row r="60" spans="3:20" ht="18.95" customHeight="1">
      <c r="C60" s="13" t="s">
        <v>292</v>
      </c>
      <c r="D60" s="37" t="s">
        <v>278</v>
      </c>
      <c r="E60" s="37" t="s">
        <v>293</v>
      </c>
      <c r="F60" s="10" t="s">
        <v>139</v>
      </c>
      <c r="G60" s="25">
        <v>14231</v>
      </c>
      <c r="H60" s="21">
        <v>14231</v>
      </c>
      <c r="I60" s="3"/>
      <c r="J60" s="21">
        <v>17738</v>
      </c>
      <c r="K60" s="11" t="s">
        <v>280</v>
      </c>
      <c r="L60" s="21">
        <v>18891</v>
      </c>
      <c r="M60" s="11" t="s">
        <v>273</v>
      </c>
      <c r="N60" s="21">
        <v>18029</v>
      </c>
      <c r="O60" s="11" t="s">
        <v>281</v>
      </c>
      <c r="P60" s="21"/>
      <c r="Q60" s="11"/>
      <c r="R60" s="21"/>
      <c r="S60" s="11"/>
      <c r="T60" s="12"/>
    </row>
    <row r="61" spans="3:20" ht="18.95" customHeight="1">
      <c r="C61" s="13" t="s">
        <v>294</v>
      </c>
      <c r="D61" s="37" t="s">
        <v>278</v>
      </c>
      <c r="E61" s="37" t="s">
        <v>295</v>
      </c>
      <c r="F61" s="10" t="s">
        <v>139</v>
      </c>
      <c r="G61" s="25">
        <v>17402</v>
      </c>
      <c r="H61" s="21">
        <v>17402</v>
      </c>
      <c r="I61" s="3"/>
      <c r="J61" s="21">
        <v>21110</v>
      </c>
      <c r="K61" s="11" t="s">
        <v>280</v>
      </c>
      <c r="L61" s="21">
        <v>23099</v>
      </c>
      <c r="M61" s="11" t="s">
        <v>273</v>
      </c>
      <c r="N61" s="21">
        <v>22701</v>
      </c>
      <c r="O61" s="11" t="s">
        <v>281</v>
      </c>
      <c r="P61" s="21"/>
      <c r="Q61" s="11"/>
      <c r="R61" s="21"/>
      <c r="S61" s="11"/>
      <c r="T61" s="12"/>
    </row>
    <row r="62" spans="3:20" ht="18.95" customHeight="1">
      <c r="C62" s="13" t="s">
        <v>296</v>
      </c>
      <c r="D62" s="37" t="s">
        <v>297</v>
      </c>
      <c r="E62" s="37" t="s">
        <v>298</v>
      </c>
      <c r="F62" s="10" t="s">
        <v>139</v>
      </c>
      <c r="G62" s="25">
        <v>12246</v>
      </c>
      <c r="H62" s="21"/>
      <c r="I62" s="3"/>
      <c r="J62" s="21">
        <v>13990</v>
      </c>
      <c r="K62" s="11" t="s">
        <v>299</v>
      </c>
      <c r="L62" s="21">
        <v>12246</v>
      </c>
      <c r="M62" s="11" t="s">
        <v>300</v>
      </c>
      <c r="N62" s="21">
        <v>20090</v>
      </c>
      <c r="O62" s="11" t="s">
        <v>301</v>
      </c>
      <c r="P62" s="21"/>
      <c r="Q62" s="11"/>
      <c r="R62" s="21"/>
      <c r="S62" s="11"/>
      <c r="T62" s="12"/>
    </row>
    <row r="63" spans="3:20" ht="18.95" customHeight="1">
      <c r="C63" s="13" t="s">
        <v>302</v>
      </c>
      <c r="D63" s="37" t="s">
        <v>303</v>
      </c>
      <c r="E63" s="37" t="s">
        <v>304</v>
      </c>
      <c r="F63" s="10" t="s">
        <v>139</v>
      </c>
      <c r="G63" s="25">
        <v>4767</v>
      </c>
      <c r="H63" s="21">
        <v>4767</v>
      </c>
      <c r="I63" s="3"/>
      <c r="J63" s="21">
        <v>5615</v>
      </c>
      <c r="K63" s="11" t="s">
        <v>272</v>
      </c>
      <c r="L63" s="21">
        <v>5498</v>
      </c>
      <c r="M63" s="11" t="s">
        <v>305</v>
      </c>
      <c r="N63" s="21">
        <v>5279</v>
      </c>
      <c r="O63" s="11" t="s">
        <v>281</v>
      </c>
      <c r="P63" s="21"/>
      <c r="Q63" s="11"/>
      <c r="R63" s="21"/>
      <c r="S63" s="11"/>
      <c r="T63" s="12"/>
    </row>
    <row r="64" spans="3:20" ht="18.95" customHeight="1">
      <c r="C64" s="13" t="s">
        <v>306</v>
      </c>
      <c r="D64" s="37" t="s">
        <v>303</v>
      </c>
      <c r="E64" s="37" t="s">
        <v>307</v>
      </c>
      <c r="F64" s="10" t="s">
        <v>139</v>
      </c>
      <c r="G64" s="25">
        <v>6418</v>
      </c>
      <c r="H64" s="21">
        <v>6418</v>
      </c>
      <c r="I64" s="3"/>
      <c r="J64" s="21">
        <v>7664</v>
      </c>
      <c r="K64" s="11" t="s">
        <v>272</v>
      </c>
      <c r="L64" s="21">
        <v>7502</v>
      </c>
      <c r="M64" s="11" t="s">
        <v>305</v>
      </c>
      <c r="N64" s="21">
        <v>7142</v>
      </c>
      <c r="O64" s="11" t="s">
        <v>281</v>
      </c>
      <c r="P64" s="21"/>
      <c r="Q64" s="11"/>
      <c r="R64" s="21"/>
      <c r="S64" s="11"/>
      <c r="T64" s="12"/>
    </row>
    <row r="65" spans="3:20" ht="18.95" customHeight="1">
      <c r="C65" s="13" t="s">
        <v>308</v>
      </c>
      <c r="D65" s="37" t="s">
        <v>303</v>
      </c>
      <c r="E65" s="37" t="s">
        <v>309</v>
      </c>
      <c r="F65" s="10" t="s">
        <v>139</v>
      </c>
      <c r="G65" s="25">
        <v>12127</v>
      </c>
      <c r="H65" s="21">
        <v>12127</v>
      </c>
      <c r="I65" s="3"/>
      <c r="J65" s="21">
        <v>14284</v>
      </c>
      <c r="K65" s="11" t="s">
        <v>272</v>
      </c>
      <c r="L65" s="21">
        <v>13984</v>
      </c>
      <c r="M65" s="11" t="s">
        <v>305</v>
      </c>
      <c r="N65" s="21">
        <v>13487</v>
      </c>
      <c r="O65" s="11" t="s">
        <v>281</v>
      </c>
      <c r="P65" s="21"/>
      <c r="Q65" s="11"/>
      <c r="R65" s="21"/>
      <c r="S65" s="11"/>
      <c r="T65" s="12"/>
    </row>
    <row r="66" spans="3:20" ht="18.95" customHeight="1">
      <c r="C66" s="13" t="s">
        <v>310</v>
      </c>
      <c r="D66" s="37" t="s">
        <v>303</v>
      </c>
      <c r="E66" s="37" t="s">
        <v>311</v>
      </c>
      <c r="F66" s="10" t="s">
        <v>139</v>
      </c>
      <c r="G66" s="25">
        <v>16587</v>
      </c>
      <c r="H66" s="21">
        <v>16587</v>
      </c>
      <c r="I66" s="3"/>
      <c r="J66" s="21">
        <v>18948</v>
      </c>
      <c r="K66" s="11" t="s">
        <v>272</v>
      </c>
      <c r="L66" s="21">
        <v>19345</v>
      </c>
      <c r="M66" s="11" t="s">
        <v>305</v>
      </c>
      <c r="N66" s="21">
        <v>18290</v>
      </c>
      <c r="O66" s="11" t="s">
        <v>281</v>
      </c>
      <c r="P66" s="21"/>
      <c r="Q66" s="11"/>
      <c r="R66" s="21"/>
      <c r="S66" s="11"/>
      <c r="T66" s="12"/>
    </row>
    <row r="67" spans="3:20" ht="18.95" customHeight="1">
      <c r="C67" s="13" t="s">
        <v>312</v>
      </c>
      <c r="D67" s="37" t="s">
        <v>303</v>
      </c>
      <c r="E67" s="37" t="s">
        <v>313</v>
      </c>
      <c r="F67" s="10" t="s">
        <v>139</v>
      </c>
      <c r="G67" s="25">
        <v>40807</v>
      </c>
      <c r="H67" s="21">
        <v>40807</v>
      </c>
      <c r="I67" s="3"/>
      <c r="J67" s="21">
        <v>46090</v>
      </c>
      <c r="K67" s="11" t="s">
        <v>272</v>
      </c>
      <c r="L67" s="21">
        <v>47056</v>
      </c>
      <c r="M67" s="11" t="s">
        <v>305</v>
      </c>
      <c r="N67" s="21">
        <v>45867</v>
      </c>
      <c r="O67" s="11" t="s">
        <v>281</v>
      </c>
      <c r="P67" s="21"/>
      <c r="Q67" s="11"/>
      <c r="R67" s="21"/>
      <c r="S67" s="11"/>
      <c r="T67" s="12"/>
    </row>
    <row r="68" spans="3:20" ht="18.95" customHeight="1">
      <c r="C68" s="13" t="s">
        <v>314</v>
      </c>
      <c r="D68" s="37" t="s">
        <v>303</v>
      </c>
      <c r="E68" s="37" t="s">
        <v>315</v>
      </c>
      <c r="F68" s="10" t="s">
        <v>139</v>
      </c>
      <c r="G68" s="25">
        <v>51953</v>
      </c>
      <c r="H68" s="21">
        <v>51953</v>
      </c>
      <c r="I68" s="3"/>
      <c r="J68" s="21">
        <v>58679</v>
      </c>
      <c r="K68" s="11" t="s">
        <v>272</v>
      </c>
      <c r="L68" s="21">
        <v>59909</v>
      </c>
      <c r="M68" s="11" t="s">
        <v>305</v>
      </c>
      <c r="N68" s="21">
        <v>57588</v>
      </c>
      <c r="O68" s="11" t="s">
        <v>281</v>
      </c>
      <c r="P68" s="21"/>
      <c r="Q68" s="11"/>
      <c r="R68" s="21"/>
      <c r="S68" s="11"/>
      <c r="T68" s="12"/>
    </row>
    <row r="69" spans="3:20" ht="18.95" customHeight="1">
      <c r="C69" s="13" t="s">
        <v>316</v>
      </c>
      <c r="D69" s="37" t="s">
        <v>303</v>
      </c>
      <c r="E69" s="37" t="s">
        <v>317</v>
      </c>
      <c r="F69" s="10" t="s">
        <v>139</v>
      </c>
      <c r="G69" s="25">
        <v>2087</v>
      </c>
      <c r="H69" s="21">
        <v>2087</v>
      </c>
      <c r="I69" s="3"/>
      <c r="J69" s="21">
        <v>2637</v>
      </c>
      <c r="K69" s="11" t="s">
        <v>272</v>
      </c>
      <c r="L69" s="21">
        <v>2407</v>
      </c>
      <c r="M69" s="11" t="s">
        <v>305</v>
      </c>
      <c r="N69" s="21">
        <v>2305</v>
      </c>
      <c r="O69" s="11" t="s">
        <v>281</v>
      </c>
      <c r="P69" s="21"/>
      <c r="Q69" s="11"/>
      <c r="R69" s="21"/>
      <c r="S69" s="11"/>
      <c r="T69" s="12"/>
    </row>
    <row r="70" spans="3:20" ht="18.95" customHeight="1">
      <c r="C70" s="13" t="s">
        <v>318</v>
      </c>
      <c r="D70" s="37" t="s">
        <v>303</v>
      </c>
      <c r="E70" s="37" t="s">
        <v>319</v>
      </c>
      <c r="F70" s="10" t="s">
        <v>139</v>
      </c>
      <c r="G70" s="25">
        <v>4172</v>
      </c>
      <c r="H70" s="21">
        <v>4172</v>
      </c>
      <c r="I70" s="3"/>
      <c r="J70" s="21">
        <v>5425</v>
      </c>
      <c r="K70" s="11" t="s">
        <v>272</v>
      </c>
      <c r="L70" s="21">
        <v>4954</v>
      </c>
      <c r="M70" s="11" t="s">
        <v>305</v>
      </c>
      <c r="N70" s="21">
        <v>4840</v>
      </c>
      <c r="O70" s="11" t="s">
        <v>281</v>
      </c>
      <c r="P70" s="21"/>
      <c r="Q70" s="11"/>
      <c r="R70" s="21"/>
      <c r="S70" s="11"/>
      <c r="T70" s="12"/>
    </row>
    <row r="71" spans="3:20" ht="18.95" customHeight="1">
      <c r="C71" s="13" t="s">
        <v>320</v>
      </c>
      <c r="D71" s="37" t="s">
        <v>303</v>
      </c>
      <c r="E71" s="37" t="s">
        <v>321</v>
      </c>
      <c r="F71" s="10" t="s">
        <v>139</v>
      </c>
      <c r="G71" s="25">
        <v>2423</v>
      </c>
      <c r="H71" s="21">
        <v>2423</v>
      </c>
      <c r="I71" s="3"/>
      <c r="J71" s="21">
        <v>3083</v>
      </c>
      <c r="K71" s="11" t="s">
        <v>272</v>
      </c>
      <c r="L71" s="21">
        <v>2814</v>
      </c>
      <c r="M71" s="11" t="s">
        <v>305</v>
      </c>
      <c r="N71" s="21">
        <v>2828</v>
      </c>
      <c r="O71" s="11" t="s">
        <v>281</v>
      </c>
      <c r="P71" s="21"/>
      <c r="Q71" s="11"/>
      <c r="R71" s="21"/>
      <c r="S71" s="11"/>
      <c r="T71" s="12"/>
    </row>
    <row r="72" spans="3:20" ht="18.95" customHeight="1">
      <c r="C72" s="13" t="s">
        <v>322</v>
      </c>
      <c r="D72" s="37" t="s">
        <v>303</v>
      </c>
      <c r="E72" s="37" t="s">
        <v>323</v>
      </c>
      <c r="F72" s="10" t="s">
        <v>139</v>
      </c>
      <c r="G72" s="25">
        <v>3416</v>
      </c>
      <c r="H72" s="21">
        <v>3416</v>
      </c>
      <c r="I72" s="3"/>
      <c r="J72" s="21">
        <v>4420</v>
      </c>
      <c r="K72" s="11" t="s">
        <v>272</v>
      </c>
      <c r="L72" s="21">
        <v>4036</v>
      </c>
      <c r="M72" s="11" t="s">
        <v>305</v>
      </c>
      <c r="N72" s="21">
        <v>4068</v>
      </c>
      <c r="O72" s="11" t="s">
        <v>281</v>
      </c>
      <c r="P72" s="21"/>
      <c r="Q72" s="11"/>
      <c r="R72" s="21"/>
      <c r="S72" s="11"/>
      <c r="T72" s="12"/>
    </row>
    <row r="73" spans="3:20" ht="18.95" customHeight="1">
      <c r="C73" s="13" t="s">
        <v>324</v>
      </c>
      <c r="D73" s="37" t="s">
        <v>303</v>
      </c>
      <c r="E73" s="37" t="s">
        <v>325</v>
      </c>
      <c r="F73" s="10" t="s">
        <v>139</v>
      </c>
      <c r="G73" s="25">
        <v>4878</v>
      </c>
      <c r="H73" s="21">
        <v>4878</v>
      </c>
      <c r="I73" s="3"/>
      <c r="J73" s="21">
        <v>6203</v>
      </c>
      <c r="K73" s="11" t="s">
        <v>272</v>
      </c>
      <c r="L73" s="21">
        <v>5664</v>
      </c>
      <c r="M73" s="11" t="s">
        <v>305</v>
      </c>
      <c r="N73" s="21">
        <v>5581</v>
      </c>
      <c r="O73" s="11" t="s">
        <v>281</v>
      </c>
      <c r="P73" s="21"/>
      <c r="Q73" s="11"/>
      <c r="R73" s="21"/>
      <c r="S73" s="11"/>
      <c r="T73" s="12"/>
    </row>
    <row r="74" spans="3:20" ht="18.95" customHeight="1">
      <c r="C74" s="13" t="s">
        <v>326</v>
      </c>
      <c r="D74" s="37" t="s">
        <v>303</v>
      </c>
      <c r="E74" s="37" t="s">
        <v>327</v>
      </c>
      <c r="F74" s="10" t="s">
        <v>139</v>
      </c>
      <c r="G74" s="25">
        <v>7740</v>
      </c>
      <c r="H74" s="21">
        <v>7740</v>
      </c>
      <c r="I74" s="3"/>
      <c r="J74" s="21">
        <v>9845</v>
      </c>
      <c r="K74" s="11" t="s">
        <v>272</v>
      </c>
      <c r="L74" s="21">
        <v>8989</v>
      </c>
      <c r="M74" s="11" t="s">
        <v>305</v>
      </c>
      <c r="N74" s="21">
        <v>8995</v>
      </c>
      <c r="O74" s="11" t="s">
        <v>281</v>
      </c>
      <c r="P74" s="21"/>
      <c r="Q74" s="11"/>
      <c r="R74" s="21"/>
      <c r="S74" s="11"/>
      <c r="T74" s="12"/>
    </row>
    <row r="75" spans="3:20" ht="18.95" customHeight="1">
      <c r="C75" s="13" t="s">
        <v>328</v>
      </c>
      <c r="D75" s="37" t="s">
        <v>303</v>
      </c>
      <c r="E75" s="37" t="s">
        <v>329</v>
      </c>
      <c r="F75" s="10" t="s">
        <v>139</v>
      </c>
      <c r="G75" s="25">
        <v>12452</v>
      </c>
      <c r="H75" s="21">
        <v>12452</v>
      </c>
      <c r="I75" s="3"/>
      <c r="J75" s="21">
        <v>14770</v>
      </c>
      <c r="K75" s="11" t="s">
        <v>272</v>
      </c>
      <c r="L75" s="21">
        <v>14459</v>
      </c>
      <c r="M75" s="11" t="s">
        <v>305</v>
      </c>
      <c r="N75" s="21">
        <v>13153</v>
      </c>
      <c r="O75" s="11" t="s">
        <v>281</v>
      </c>
      <c r="P75" s="21"/>
      <c r="Q75" s="11"/>
      <c r="R75" s="21"/>
      <c r="S75" s="11"/>
      <c r="T75" s="12"/>
    </row>
    <row r="76" spans="3:20" ht="18.95" customHeight="1">
      <c r="C76" s="13" t="s">
        <v>330</v>
      </c>
      <c r="D76" s="37" t="s">
        <v>331</v>
      </c>
      <c r="E76" s="37" t="s">
        <v>332</v>
      </c>
      <c r="F76" s="10" t="s">
        <v>139</v>
      </c>
      <c r="G76" s="25">
        <v>5022</v>
      </c>
      <c r="H76" s="21"/>
      <c r="I76" s="3"/>
      <c r="J76" s="21">
        <v>5022</v>
      </c>
      <c r="K76" s="11" t="s">
        <v>333</v>
      </c>
      <c r="L76" s="21">
        <v>5847</v>
      </c>
      <c r="M76" s="11" t="s">
        <v>334</v>
      </c>
      <c r="N76" s="21">
        <v>5847</v>
      </c>
      <c r="O76" s="11" t="s">
        <v>335</v>
      </c>
      <c r="P76" s="21"/>
      <c r="Q76" s="11"/>
      <c r="R76" s="21"/>
      <c r="S76" s="11"/>
      <c r="T76" s="12"/>
    </row>
    <row r="77" spans="3:20" ht="18.95" customHeight="1">
      <c r="C77" s="13" t="s">
        <v>336</v>
      </c>
      <c r="D77" s="37" t="s">
        <v>337</v>
      </c>
      <c r="E77" s="37" t="s">
        <v>338</v>
      </c>
      <c r="F77" s="10" t="s">
        <v>139</v>
      </c>
      <c r="G77" s="25">
        <v>570</v>
      </c>
      <c r="H77" s="21">
        <v>570</v>
      </c>
      <c r="I77" s="3"/>
      <c r="J77" s="21">
        <v>670</v>
      </c>
      <c r="K77" s="11" t="s">
        <v>339</v>
      </c>
      <c r="L77" s="21">
        <v>2680</v>
      </c>
      <c r="M77" s="11" t="s">
        <v>340</v>
      </c>
      <c r="N77" s="21">
        <v>2680</v>
      </c>
      <c r="O77" s="11" t="s">
        <v>335</v>
      </c>
      <c r="P77" s="21"/>
      <c r="Q77" s="11"/>
      <c r="R77" s="21"/>
      <c r="S77" s="11"/>
      <c r="T77" s="12"/>
    </row>
    <row r="78" spans="3:20" ht="18.95" customHeight="1">
      <c r="C78" s="13" t="s">
        <v>341</v>
      </c>
      <c r="D78" s="37" t="s">
        <v>342</v>
      </c>
      <c r="E78" s="37" t="s">
        <v>343</v>
      </c>
      <c r="F78" s="10" t="s">
        <v>187</v>
      </c>
      <c r="G78" s="25">
        <v>1323</v>
      </c>
      <c r="H78" s="21">
        <v>1323</v>
      </c>
      <c r="I78" s="3"/>
      <c r="J78" s="21">
        <v>3920</v>
      </c>
      <c r="K78" s="11" t="s">
        <v>344</v>
      </c>
      <c r="L78" s="21">
        <v>2333</v>
      </c>
      <c r="M78" s="11" t="s">
        <v>345</v>
      </c>
      <c r="N78" s="21">
        <v>1880</v>
      </c>
      <c r="O78" s="11" t="s">
        <v>179</v>
      </c>
      <c r="P78" s="21"/>
      <c r="Q78" s="11"/>
      <c r="R78" s="21"/>
      <c r="S78" s="11"/>
      <c r="T78" s="12"/>
    </row>
    <row r="79" spans="3:20" ht="18.95" customHeight="1">
      <c r="C79" s="13" t="s">
        <v>346</v>
      </c>
      <c r="D79" s="37" t="s">
        <v>342</v>
      </c>
      <c r="E79" s="37" t="s">
        <v>347</v>
      </c>
      <c r="F79" s="10" t="s">
        <v>187</v>
      </c>
      <c r="G79" s="25">
        <v>1851</v>
      </c>
      <c r="H79" s="21">
        <v>1851</v>
      </c>
      <c r="I79" s="3"/>
      <c r="J79" s="21">
        <v>5500</v>
      </c>
      <c r="K79" s="11" t="s">
        <v>344</v>
      </c>
      <c r="L79" s="21">
        <v>4425</v>
      </c>
      <c r="M79" s="11" t="s">
        <v>345</v>
      </c>
      <c r="N79" s="21">
        <v>2820</v>
      </c>
      <c r="O79" s="11" t="s">
        <v>179</v>
      </c>
      <c r="P79" s="21"/>
      <c r="Q79" s="11"/>
      <c r="R79" s="21"/>
      <c r="S79" s="11"/>
      <c r="T79" s="12"/>
    </row>
    <row r="80" spans="3:20" ht="18.95" customHeight="1">
      <c r="C80" s="13" t="s">
        <v>348</v>
      </c>
      <c r="D80" s="37" t="s">
        <v>342</v>
      </c>
      <c r="E80" s="37" t="s">
        <v>349</v>
      </c>
      <c r="F80" s="10" t="s">
        <v>187</v>
      </c>
      <c r="G80" s="25">
        <v>2393</v>
      </c>
      <c r="H80" s="21">
        <v>2393</v>
      </c>
      <c r="I80" s="3"/>
      <c r="J80" s="21">
        <v>7070</v>
      </c>
      <c r="K80" s="11" t="s">
        <v>344</v>
      </c>
      <c r="L80" s="21">
        <v>5580</v>
      </c>
      <c r="M80" s="11" t="s">
        <v>345</v>
      </c>
      <c r="N80" s="21">
        <v>3640</v>
      </c>
      <c r="O80" s="11" t="s">
        <v>179</v>
      </c>
      <c r="P80" s="21"/>
      <c r="Q80" s="11"/>
      <c r="R80" s="21"/>
      <c r="S80" s="11"/>
      <c r="T80" s="12"/>
    </row>
    <row r="81" spans="3:20" ht="18.95" customHeight="1">
      <c r="C81" s="13" t="s">
        <v>350</v>
      </c>
      <c r="D81" s="37" t="s">
        <v>342</v>
      </c>
      <c r="E81" s="37" t="s">
        <v>351</v>
      </c>
      <c r="F81" s="10" t="s">
        <v>187</v>
      </c>
      <c r="G81" s="25">
        <v>1569</v>
      </c>
      <c r="H81" s="21">
        <v>1569</v>
      </c>
      <c r="I81" s="3"/>
      <c r="J81" s="21">
        <v>11000</v>
      </c>
      <c r="K81" s="11" t="s">
        <v>344</v>
      </c>
      <c r="L81" s="21">
        <v>6971</v>
      </c>
      <c r="M81" s="11" t="s">
        <v>345</v>
      </c>
      <c r="N81" s="21">
        <v>5640</v>
      </c>
      <c r="O81" s="11" t="s">
        <v>179</v>
      </c>
      <c r="P81" s="21"/>
      <c r="Q81" s="11"/>
      <c r="R81" s="21"/>
      <c r="S81" s="11"/>
      <c r="T81" s="12"/>
    </row>
    <row r="82" spans="3:20" ht="18.95" customHeight="1">
      <c r="C82" s="13" t="s">
        <v>352</v>
      </c>
      <c r="D82" s="37" t="s">
        <v>342</v>
      </c>
      <c r="E82" s="37" t="s">
        <v>353</v>
      </c>
      <c r="F82" s="10" t="s">
        <v>187</v>
      </c>
      <c r="G82" s="25">
        <v>2353</v>
      </c>
      <c r="H82" s="21">
        <v>2353</v>
      </c>
      <c r="I82" s="3"/>
      <c r="J82" s="21">
        <v>12570</v>
      </c>
      <c r="K82" s="11" t="s">
        <v>344</v>
      </c>
      <c r="L82" s="21">
        <v>8145</v>
      </c>
      <c r="M82" s="11" t="s">
        <v>345</v>
      </c>
      <c r="N82" s="21">
        <v>6470</v>
      </c>
      <c r="O82" s="11" t="s">
        <v>179</v>
      </c>
      <c r="P82" s="21"/>
      <c r="Q82" s="11"/>
      <c r="R82" s="21"/>
      <c r="S82" s="11"/>
      <c r="T82" s="12"/>
    </row>
    <row r="83" spans="3:20" ht="18.95" customHeight="1">
      <c r="C83" s="13" t="s">
        <v>354</v>
      </c>
      <c r="D83" s="37" t="s">
        <v>355</v>
      </c>
      <c r="E83" s="37" t="s">
        <v>356</v>
      </c>
      <c r="F83" s="10" t="s">
        <v>187</v>
      </c>
      <c r="G83" s="25">
        <v>56000</v>
      </c>
      <c r="H83" s="21"/>
      <c r="I83" s="3"/>
      <c r="J83" s="21"/>
      <c r="K83" s="11"/>
      <c r="L83" s="21"/>
      <c r="M83" s="11"/>
      <c r="N83" s="21">
        <v>56000</v>
      </c>
      <c r="O83" s="11" t="s">
        <v>179</v>
      </c>
      <c r="P83" s="21"/>
      <c r="Q83" s="11"/>
      <c r="R83" s="21"/>
      <c r="S83" s="11"/>
      <c r="T83" s="12"/>
    </row>
    <row r="84" spans="3:20" ht="18.95" customHeight="1">
      <c r="C84" s="13" t="s">
        <v>357</v>
      </c>
      <c r="D84" s="37" t="s">
        <v>358</v>
      </c>
      <c r="E84" s="37"/>
      <c r="F84" s="10" t="s">
        <v>187</v>
      </c>
      <c r="G84" s="25">
        <v>64000</v>
      </c>
      <c r="H84" s="21"/>
      <c r="I84" s="3"/>
      <c r="J84" s="21">
        <v>64000</v>
      </c>
      <c r="K84" s="11" t="s">
        <v>180</v>
      </c>
      <c r="L84" s="21">
        <v>77000</v>
      </c>
      <c r="M84" s="11" t="s">
        <v>359</v>
      </c>
      <c r="N84" s="21">
        <v>75000</v>
      </c>
      <c r="O84" s="11" t="s">
        <v>360</v>
      </c>
      <c r="P84" s="21"/>
      <c r="Q84" s="11"/>
      <c r="R84" s="21"/>
      <c r="S84" s="11"/>
      <c r="T84" s="12"/>
    </row>
    <row r="85" spans="3:20" ht="18.95" customHeight="1">
      <c r="C85" s="13" t="s">
        <v>361</v>
      </c>
      <c r="D85" s="37" t="s">
        <v>362</v>
      </c>
      <c r="E85" s="37" t="s">
        <v>363</v>
      </c>
      <c r="F85" s="10" t="s">
        <v>187</v>
      </c>
      <c r="G85" s="25">
        <v>1384</v>
      </c>
      <c r="H85" s="21">
        <v>1384</v>
      </c>
      <c r="I85" s="3"/>
      <c r="J85" s="21">
        <v>2834</v>
      </c>
      <c r="K85" s="11" t="s">
        <v>364</v>
      </c>
      <c r="L85" s="21">
        <v>2273</v>
      </c>
      <c r="M85" s="11" t="s">
        <v>345</v>
      </c>
      <c r="N85" s="21">
        <v>2200</v>
      </c>
      <c r="O85" s="11" t="s">
        <v>365</v>
      </c>
      <c r="P85" s="21"/>
      <c r="Q85" s="11"/>
      <c r="R85" s="21"/>
      <c r="S85" s="11"/>
      <c r="T85" s="12"/>
    </row>
    <row r="86" spans="3:20" ht="18.95" customHeight="1">
      <c r="C86" s="13" t="s">
        <v>366</v>
      </c>
      <c r="D86" s="37" t="s">
        <v>367</v>
      </c>
      <c r="E86" s="37" t="s">
        <v>368</v>
      </c>
      <c r="F86" s="10" t="s">
        <v>187</v>
      </c>
      <c r="G86" s="25">
        <v>2035</v>
      </c>
      <c r="H86" s="21">
        <v>2035</v>
      </c>
      <c r="I86" s="3"/>
      <c r="J86" s="21">
        <v>3567</v>
      </c>
      <c r="K86" s="11" t="s">
        <v>364</v>
      </c>
      <c r="L86" s="21">
        <v>3355</v>
      </c>
      <c r="M86" s="11" t="s">
        <v>345</v>
      </c>
      <c r="N86" s="21">
        <v>3600</v>
      </c>
      <c r="O86" s="11" t="s">
        <v>365</v>
      </c>
      <c r="P86" s="21"/>
      <c r="Q86" s="11"/>
      <c r="R86" s="21"/>
      <c r="S86" s="11"/>
      <c r="T86" s="12"/>
    </row>
    <row r="87" spans="3:20" ht="18.95" customHeight="1">
      <c r="C87" s="13" t="s">
        <v>369</v>
      </c>
      <c r="D87" s="37" t="s">
        <v>370</v>
      </c>
      <c r="E87" s="37" t="s">
        <v>371</v>
      </c>
      <c r="F87" s="10" t="s">
        <v>187</v>
      </c>
      <c r="G87" s="25">
        <v>8400</v>
      </c>
      <c r="H87" s="21"/>
      <c r="I87" s="3"/>
      <c r="J87" s="21">
        <v>8400</v>
      </c>
      <c r="K87" s="11" t="s">
        <v>159</v>
      </c>
      <c r="L87" s="21">
        <v>15600</v>
      </c>
      <c r="M87" s="11" t="s">
        <v>372</v>
      </c>
      <c r="N87" s="21"/>
      <c r="O87" s="11"/>
      <c r="P87" s="21"/>
      <c r="Q87" s="11"/>
      <c r="R87" s="21"/>
      <c r="S87" s="11"/>
      <c r="T87" s="12"/>
    </row>
    <row r="88" spans="3:20" ht="18.95" customHeight="1">
      <c r="C88" s="13" t="s">
        <v>373</v>
      </c>
      <c r="D88" s="37" t="s">
        <v>374</v>
      </c>
      <c r="E88" s="37" t="s">
        <v>375</v>
      </c>
      <c r="F88" s="10" t="s">
        <v>187</v>
      </c>
      <c r="G88" s="25">
        <v>329000</v>
      </c>
      <c r="H88" s="21"/>
      <c r="I88" s="3"/>
      <c r="J88" s="21"/>
      <c r="K88" s="11"/>
      <c r="L88" s="21"/>
      <c r="M88" s="11"/>
      <c r="N88" s="21">
        <v>329000</v>
      </c>
      <c r="O88" s="11" t="s">
        <v>376</v>
      </c>
      <c r="P88" s="21"/>
      <c r="Q88" s="11"/>
      <c r="R88" s="21"/>
      <c r="S88" s="11"/>
      <c r="T88" s="12"/>
    </row>
    <row r="89" spans="3:20" ht="18.95" customHeight="1">
      <c r="C89" s="13" t="s">
        <v>377</v>
      </c>
      <c r="D89" s="37" t="s">
        <v>378</v>
      </c>
      <c r="E89" s="37" t="s">
        <v>379</v>
      </c>
      <c r="F89" s="10" t="s">
        <v>187</v>
      </c>
      <c r="G89" s="25">
        <v>3316</v>
      </c>
      <c r="H89" s="21">
        <v>3316</v>
      </c>
      <c r="I89" s="3"/>
      <c r="J89" s="21"/>
      <c r="K89" s="11"/>
      <c r="L89" s="21">
        <v>6500</v>
      </c>
      <c r="M89" s="11" t="s">
        <v>380</v>
      </c>
      <c r="N89" s="21">
        <v>5780</v>
      </c>
      <c r="O89" s="11" t="s">
        <v>381</v>
      </c>
      <c r="P89" s="21"/>
      <c r="Q89" s="11"/>
      <c r="R89" s="21"/>
      <c r="S89" s="11"/>
      <c r="T89" s="12"/>
    </row>
    <row r="90" spans="3:20" ht="18.95" customHeight="1">
      <c r="C90" s="13" t="s">
        <v>382</v>
      </c>
      <c r="D90" s="37" t="s">
        <v>383</v>
      </c>
      <c r="E90" s="37" t="s">
        <v>384</v>
      </c>
      <c r="F90" s="10" t="s">
        <v>258</v>
      </c>
      <c r="G90" s="25">
        <v>60190</v>
      </c>
      <c r="H90" s="21">
        <v>82584</v>
      </c>
      <c r="I90" s="3"/>
      <c r="J90" s="21"/>
      <c r="K90" s="11"/>
      <c r="L90" s="21">
        <v>60190</v>
      </c>
      <c r="M90" s="11" t="s">
        <v>385</v>
      </c>
      <c r="N90" s="21">
        <v>136800</v>
      </c>
      <c r="O90" s="11" t="s">
        <v>381</v>
      </c>
      <c r="P90" s="21"/>
      <c r="Q90" s="11"/>
      <c r="R90" s="21"/>
      <c r="S90" s="11"/>
      <c r="T90" s="12"/>
    </row>
    <row r="91" spans="3:20" ht="18.95" customHeight="1">
      <c r="C91" s="13" t="s">
        <v>386</v>
      </c>
      <c r="D91" s="37" t="s">
        <v>383</v>
      </c>
      <c r="E91" s="37" t="s">
        <v>387</v>
      </c>
      <c r="F91" s="10" t="s">
        <v>258</v>
      </c>
      <c r="G91" s="25">
        <v>114040</v>
      </c>
      <c r="H91" s="21">
        <v>157224</v>
      </c>
      <c r="I91" s="3"/>
      <c r="J91" s="21"/>
      <c r="K91" s="11"/>
      <c r="L91" s="21">
        <v>114040</v>
      </c>
      <c r="M91" s="11" t="s">
        <v>385</v>
      </c>
      <c r="N91" s="21">
        <v>261000</v>
      </c>
      <c r="O91" s="11" t="s">
        <v>381</v>
      </c>
      <c r="P91" s="21"/>
      <c r="Q91" s="11"/>
      <c r="R91" s="21"/>
      <c r="S91" s="11"/>
      <c r="T91" s="12"/>
    </row>
    <row r="92" spans="3:20" ht="18.95" customHeight="1">
      <c r="C92" s="13" t="s">
        <v>388</v>
      </c>
      <c r="D92" s="37" t="s">
        <v>389</v>
      </c>
      <c r="E92" s="37" t="s">
        <v>390</v>
      </c>
      <c r="F92" s="10" t="s">
        <v>187</v>
      </c>
      <c r="G92" s="25">
        <v>2590</v>
      </c>
      <c r="H92" s="21"/>
      <c r="I92" s="3"/>
      <c r="J92" s="21">
        <v>2737</v>
      </c>
      <c r="K92" s="11" t="s">
        <v>391</v>
      </c>
      <c r="L92" s="21">
        <v>4088</v>
      </c>
      <c r="M92" s="11" t="s">
        <v>381</v>
      </c>
      <c r="N92" s="21">
        <v>2590</v>
      </c>
      <c r="O92" s="11" t="s">
        <v>392</v>
      </c>
      <c r="P92" s="21"/>
      <c r="Q92" s="11"/>
      <c r="R92" s="21"/>
      <c r="S92" s="11"/>
      <c r="T92" s="12"/>
    </row>
    <row r="93" spans="3:20" ht="18.95" customHeight="1">
      <c r="C93" s="13" t="s">
        <v>393</v>
      </c>
      <c r="D93" s="37" t="s">
        <v>389</v>
      </c>
      <c r="E93" s="37" t="s">
        <v>394</v>
      </c>
      <c r="F93" s="10" t="s">
        <v>187</v>
      </c>
      <c r="G93" s="25">
        <v>3367</v>
      </c>
      <c r="H93" s="21"/>
      <c r="I93" s="3"/>
      <c r="J93" s="21">
        <v>3367</v>
      </c>
      <c r="K93" s="11" t="s">
        <v>391</v>
      </c>
      <c r="L93" s="21">
        <v>5559</v>
      </c>
      <c r="M93" s="11" t="s">
        <v>381</v>
      </c>
      <c r="N93" s="21">
        <v>3520</v>
      </c>
      <c r="O93" s="11" t="s">
        <v>392</v>
      </c>
      <c r="P93" s="21"/>
      <c r="Q93" s="11"/>
      <c r="R93" s="21"/>
      <c r="S93" s="11"/>
      <c r="T93" s="12"/>
    </row>
    <row r="94" spans="3:20" ht="18.95" customHeight="1">
      <c r="C94" s="13" t="s">
        <v>395</v>
      </c>
      <c r="D94" s="37" t="s">
        <v>389</v>
      </c>
      <c r="E94" s="37" t="s">
        <v>396</v>
      </c>
      <c r="F94" s="10" t="s">
        <v>187</v>
      </c>
      <c r="G94" s="25">
        <v>6620</v>
      </c>
      <c r="H94" s="21"/>
      <c r="I94" s="3"/>
      <c r="J94" s="21">
        <v>7364</v>
      </c>
      <c r="K94" s="11" t="s">
        <v>391</v>
      </c>
      <c r="L94" s="21">
        <v>10383</v>
      </c>
      <c r="M94" s="11" t="s">
        <v>381</v>
      </c>
      <c r="N94" s="21">
        <v>6620</v>
      </c>
      <c r="O94" s="11" t="s">
        <v>392</v>
      </c>
      <c r="P94" s="21"/>
      <c r="Q94" s="11"/>
      <c r="R94" s="21"/>
      <c r="S94" s="11"/>
      <c r="T94" s="12"/>
    </row>
    <row r="95" spans="3:20" ht="18.95" customHeight="1">
      <c r="C95" s="13" t="s">
        <v>397</v>
      </c>
      <c r="D95" s="37" t="s">
        <v>389</v>
      </c>
      <c r="E95" s="37" t="s">
        <v>398</v>
      </c>
      <c r="F95" s="10" t="s">
        <v>187</v>
      </c>
      <c r="G95" s="25">
        <v>8427</v>
      </c>
      <c r="H95" s="21"/>
      <c r="I95" s="3"/>
      <c r="J95" s="21">
        <v>8427</v>
      </c>
      <c r="K95" s="11" t="s">
        <v>391</v>
      </c>
      <c r="L95" s="21">
        <v>16493</v>
      </c>
      <c r="M95" s="11" t="s">
        <v>381</v>
      </c>
      <c r="N95" s="21">
        <v>10920</v>
      </c>
      <c r="O95" s="11" t="s">
        <v>392</v>
      </c>
      <c r="P95" s="21"/>
      <c r="Q95" s="11"/>
      <c r="R95" s="21"/>
      <c r="S95" s="11"/>
      <c r="T95" s="12"/>
    </row>
    <row r="96" spans="3:20" ht="18.95" customHeight="1">
      <c r="C96" s="13" t="s">
        <v>399</v>
      </c>
      <c r="D96" s="37" t="s">
        <v>400</v>
      </c>
      <c r="E96" s="37" t="s">
        <v>401</v>
      </c>
      <c r="F96" s="10" t="s">
        <v>187</v>
      </c>
      <c r="G96" s="25">
        <v>126</v>
      </c>
      <c r="H96" s="21">
        <v>126</v>
      </c>
      <c r="I96" s="3"/>
      <c r="J96" s="21">
        <v>200</v>
      </c>
      <c r="K96" s="11" t="s">
        <v>391</v>
      </c>
      <c r="L96" s="21">
        <v>297</v>
      </c>
      <c r="M96" s="11" t="s">
        <v>381</v>
      </c>
      <c r="N96" s="21">
        <v>259</v>
      </c>
      <c r="O96" s="11" t="s">
        <v>392</v>
      </c>
      <c r="P96" s="21"/>
      <c r="Q96" s="11"/>
      <c r="R96" s="21"/>
      <c r="S96" s="11"/>
      <c r="T96" s="12"/>
    </row>
    <row r="97" spans="3:20" ht="18.95" customHeight="1">
      <c r="C97" s="13" t="s">
        <v>402</v>
      </c>
      <c r="D97" s="37" t="s">
        <v>400</v>
      </c>
      <c r="E97" s="37" t="s">
        <v>403</v>
      </c>
      <c r="F97" s="10" t="s">
        <v>187</v>
      </c>
      <c r="G97" s="25">
        <v>186</v>
      </c>
      <c r="H97" s="21">
        <v>186</v>
      </c>
      <c r="I97" s="3"/>
      <c r="J97" s="21">
        <v>260</v>
      </c>
      <c r="K97" s="11" t="s">
        <v>391</v>
      </c>
      <c r="L97" s="21">
        <v>450</v>
      </c>
      <c r="M97" s="11" t="s">
        <v>381</v>
      </c>
      <c r="N97" s="21">
        <v>330</v>
      </c>
      <c r="O97" s="11" t="s">
        <v>392</v>
      </c>
      <c r="P97" s="21"/>
      <c r="Q97" s="11"/>
      <c r="R97" s="21"/>
      <c r="S97" s="11"/>
      <c r="T97" s="12"/>
    </row>
    <row r="98" spans="3:20" ht="18.95" customHeight="1">
      <c r="C98" s="13" t="s">
        <v>404</v>
      </c>
      <c r="D98" s="37" t="s">
        <v>400</v>
      </c>
      <c r="E98" s="37" t="s">
        <v>405</v>
      </c>
      <c r="F98" s="10" t="s">
        <v>187</v>
      </c>
      <c r="G98" s="25">
        <v>241</v>
      </c>
      <c r="H98" s="21">
        <v>241</v>
      </c>
      <c r="I98" s="3"/>
      <c r="J98" s="21">
        <v>316</v>
      </c>
      <c r="K98" s="11" t="s">
        <v>391</v>
      </c>
      <c r="L98" s="21">
        <v>779</v>
      </c>
      <c r="M98" s="11" t="s">
        <v>381</v>
      </c>
      <c r="N98" s="21">
        <v>365</v>
      </c>
      <c r="O98" s="11" t="s">
        <v>392</v>
      </c>
      <c r="P98" s="21"/>
      <c r="Q98" s="11"/>
      <c r="R98" s="21"/>
      <c r="S98" s="11"/>
      <c r="T98" s="12"/>
    </row>
    <row r="99" spans="3:20" ht="18.95" customHeight="1">
      <c r="C99" s="13" t="s">
        <v>406</v>
      </c>
      <c r="D99" s="37" t="s">
        <v>407</v>
      </c>
      <c r="E99" s="37" t="s">
        <v>408</v>
      </c>
      <c r="F99" s="10" t="s">
        <v>258</v>
      </c>
      <c r="G99" s="25">
        <v>17146</v>
      </c>
      <c r="H99" s="21"/>
      <c r="I99" s="3"/>
      <c r="J99" s="21">
        <v>17146</v>
      </c>
      <c r="K99" s="11" t="s">
        <v>409</v>
      </c>
      <c r="L99" s="21"/>
      <c r="M99" s="11"/>
      <c r="N99" s="21"/>
      <c r="O99" s="11"/>
      <c r="P99" s="21"/>
      <c r="Q99" s="11"/>
      <c r="R99" s="21"/>
      <c r="S99" s="11"/>
      <c r="T99" s="12"/>
    </row>
    <row r="100" spans="3:20" ht="18.95" customHeight="1">
      <c r="C100" s="13" t="s">
        <v>410</v>
      </c>
      <c r="D100" s="37" t="s">
        <v>407</v>
      </c>
      <c r="E100" s="37" t="s">
        <v>411</v>
      </c>
      <c r="F100" s="10" t="s">
        <v>187</v>
      </c>
      <c r="G100" s="25">
        <v>33054</v>
      </c>
      <c r="H100" s="21"/>
      <c r="I100" s="3"/>
      <c r="J100" s="21">
        <v>33054</v>
      </c>
      <c r="K100" s="11" t="s">
        <v>409</v>
      </c>
      <c r="L100" s="21"/>
      <c r="M100" s="11"/>
      <c r="N100" s="21"/>
      <c r="O100" s="11"/>
      <c r="P100" s="21"/>
      <c r="Q100" s="11"/>
      <c r="R100" s="21"/>
      <c r="S100" s="11"/>
      <c r="T100" s="12"/>
    </row>
    <row r="101" spans="3:20" ht="18.95" customHeight="1">
      <c r="C101" s="13" t="s">
        <v>412</v>
      </c>
      <c r="D101" s="37" t="s">
        <v>413</v>
      </c>
      <c r="E101" s="37" t="s">
        <v>414</v>
      </c>
      <c r="F101" s="10" t="s">
        <v>258</v>
      </c>
      <c r="G101" s="25">
        <v>4430</v>
      </c>
      <c r="H101" s="21"/>
      <c r="I101" s="3"/>
      <c r="J101" s="21">
        <v>4560</v>
      </c>
      <c r="K101" s="11" t="s">
        <v>409</v>
      </c>
      <c r="L101" s="21">
        <v>4430</v>
      </c>
      <c r="M101" s="11" t="s">
        <v>415</v>
      </c>
      <c r="N101" s="21">
        <v>6500</v>
      </c>
      <c r="O101" s="11" t="s">
        <v>416</v>
      </c>
      <c r="P101" s="21"/>
      <c r="Q101" s="11"/>
      <c r="R101" s="21"/>
      <c r="S101" s="11"/>
      <c r="T101" s="12"/>
    </row>
    <row r="102" spans="3:20" ht="18.95" customHeight="1">
      <c r="C102" s="13" t="s">
        <v>417</v>
      </c>
      <c r="D102" s="37" t="s">
        <v>418</v>
      </c>
      <c r="E102" s="37" t="s">
        <v>419</v>
      </c>
      <c r="F102" s="10" t="s">
        <v>187</v>
      </c>
      <c r="G102" s="25">
        <v>23250</v>
      </c>
      <c r="H102" s="21"/>
      <c r="I102" s="3"/>
      <c r="J102" s="21">
        <v>26758</v>
      </c>
      <c r="K102" s="11" t="s">
        <v>409</v>
      </c>
      <c r="L102" s="21">
        <v>23250</v>
      </c>
      <c r="M102" s="11" t="s">
        <v>415</v>
      </c>
      <c r="N102" s="21">
        <v>37900</v>
      </c>
      <c r="O102" s="11" t="s">
        <v>416</v>
      </c>
      <c r="P102" s="21"/>
      <c r="Q102" s="11"/>
      <c r="R102" s="21"/>
      <c r="S102" s="11"/>
      <c r="T102" s="12"/>
    </row>
    <row r="103" spans="3:20" ht="18.95" customHeight="1">
      <c r="C103" s="13" t="s">
        <v>420</v>
      </c>
      <c r="D103" s="37" t="s">
        <v>421</v>
      </c>
      <c r="E103" s="37" t="s">
        <v>422</v>
      </c>
      <c r="F103" s="10" t="s">
        <v>187</v>
      </c>
      <c r="G103" s="25">
        <v>160000</v>
      </c>
      <c r="H103" s="21"/>
      <c r="I103" s="3"/>
      <c r="J103" s="21">
        <v>160000</v>
      </c>
      <c r="K103" s="11" t="s">
        <v>281</v>
      </c>
      <c r="L103" s="21">
        <v>160000</v>
      </c>
      <c r="M103" s="11" t="s">
        <v>423</v>
      </c>
      <c r="N103" s="21"/>
      <c r="O103" s="11"/>
      <c r="P103" s="21"/>
      <c r="Q103" s="11"/>
      <c r="R103" s="21"/>
      <c r="S103" s="11"/>
      <c r="T103" s="12"/>
    </row>
    <row r="104" spans="3:20" ht="18.95" customHeight="1">
      <c r="C104" s="13" t="s">
        <v>424</v>
      </c>
      <c r="D104" s="37" t="s">
        <v>425</v>
      </c>
      <c r="E104" s="37" t="s">
        <v>426</v>
      </c>
      <c r="F104" s="10" t="s">
        <v>258</v>
      </c>
      <c r="G104" s="25">
        <v>51689</v>
      </c>
      <c r="H104" s="21"/>
      <c r="I104" s="3"/>
      <c r="J104" s="21"/>
      <c r="K104" s="11"/>
      <c r="L104" s="21"/>
      <c r="M104" s="11"/>
      <c r="N104" s="21"/>
      <c r="O104" s="11"/>
      <c r="P104" s="21">
        <v>51689</v>
      </c>
      <c r="Q104" s="11"/>
      <c r="R104" s="21"/>
      <c r="S104" s="11"/>
      <c r="T104" s="12"/>
    </row>
    <row r="105" spans="3:20" ht="18.95" customHeight="1">
      <c r="C105" s="13" t="s">
        <v>427</v>
      </c>
      <c r="D105" s="37" t="s">
        <v>425</v>
      </c>
      <c r="E105" s="37" t="s">
        <v>428</v>
      </c>
      <c r="F105" s="10" t="s">
        <v>258</v>
      </c>
      <c r="G105" s="25">
        <v>88911</v>
      </c>
      <c r="H105" s="21"/>
      <c r="I105" s="3"/>
      <c r="J105" s="21"/>
      <c r="K105" s="11"/>
      <c r="L105" s="21"/>
      <c r="M105" s="11"/>
      <c r="N105" s="21"/>
      <c r="O105" s="11"/>
      <c r="P105" s="21">
        <v>88911</v>
      </c>
      <c r="Q105" s="11"/>
      <c r="R105" s="21"/>
      <c r="S105" s="11"/>
      <c r="T105" s="12"/>
    </row>
    <row r="106" spans="3:20" ht="18.95" customHeight="1">
      <c r="C106" s="13" t="s">
        <v>429</v>
      </c>
      <c r="D106" s="37" t="s">
        <v>425</v>
      </c>
      <c r="E106" s="37" t="s">
        <v>430</v>
      </c>
      <c r="F106" s="10" t="s">
        <v>258</v>
      </c>
      <c r="G106" s="25">
        <v>8212</v>
      </c>
      <c r="H106" s="21"/>
      <c r="I106" s="3"/>
      <c r="J106" s="21"/>
      <c r="K106" s="11"/>
      <c r="L106" s="21"/>
      <c r="M106" s="11"/>
      <c r="N106" s="21"/>
      <c r="O106" s="11"/>
      <c r="P106" s="21">
        <v>8212</v>
      </c>
      <c r="Q106" s="11"/>
      <c r="R106" s="21"/>
      <c r="S106" s="11"/>
      <c r="T106" s="12"/>
    </row>
    <row r="107" spans="3:20" ht="18.95" customHeight="1">
      <c r="C107" s="13" t="s">
        <v>431</v>
      </c>
      <c r="D107" s="37" t="s">
        <v>432</v>
      </c>
      <c r="E107" s="37" t="s">
        <v>433</v>
      </c>
      <c r="F107" s="10" t="s">
        <v>139</v>
      </c>
      <c r="G107" s="25">
        <v>88</v>
      </c>
      <c r="H107" s="21"/>
      <c r="I107" s="3"/>
      <c r="J107" s="21"/>
      <c r="K107" s="11"/>
      <c r="L107" s="21"/>
      <c r="M107" s="11"/>
      <c r="N107" s="21"/>
      <c r="O107" s="11"/>
      <c r="P107" s="21">
        <v>88</v>
      </c>
      <c r="Q107" s="11" t="s">
        <v>434</v>
      </c>
      <c r="R107" s="21"/>
      <c r="S107" s="11"/>
      <c r="T107" s="12"/>
    </row>
    <row r="108" spans="3:20" ht="18.95" customHeight="1">
      <c r="C108" s="13" t="s">
        <v>435</v>
      </c>
      <c r="D108" s="37" t="s">
        <v>425</v>
      </c>
      <c r="E108" s="37" t="s">
        <v>436</v>
      </c>
      <c r="F108" s="10" t="s">
        <v>195</v>
      </c>
      <c r="G108" s="25">
        <v>2800</v>
      </c>
      <c r="H108" s="21"/>
      <c r="I108" s="3"/>
      <c r="J108" s="21"/>
      <c r="K108" s="11"/>
      <c r="L108" s="21"/>
      <c r="M108" s="11"/>
      <c r="N108" s="21"/>
      <c r="O108" s="11"/>
      <c r="P108" s="21">
        <v>2800</v>
      </c>
      <c r="Q108" s="11"/>
      <c r="R108" s="21"/>
      <c r="S108" s="11"/>
      <c r="T108" s="12"/>
    </row>
    <row r="109" spans="3:20" ht="18.95" customHeight="1">
      <c r="C109" s="13" t="s">
        <v>437</v>
      </c>
      <c r="D109" s="37" t="s">
        <v>438</v>
      </c>
      <c r="E109" s="37" t="s">
        <v>439</v>
      </c>
      <c r="F109" s="10" t="s">
        <v>195</v>
      </c>
      <c r="G109" s="25">
        <v>170000</v>
      </c>
      <c r="H109" s="21"/>
      <c r="I109" s="3"/>
      <c r="J109" s="21"/>
      <c r="K109" s="11"/>
      <c r="L109" s="21">
        <v>170000</v>
      </c>
      <c r="M109" s="11" t="s">
        <v>440</v>
      </c>
      <c r="N109" s="21"/>
      <c r="O109" s="11"/>
      <c r="P109" s="21"/>
      <c r="Q109" s="11"/>
      <c r="R109" s="21"/>
      <c r="S109" s="11"/>
      <c r="T109" s="12"/>
    </row>
    <row r="110" spans="3:20" ht="18.95" customHeight="1">
      <c r="C110" s="13" t="s">
        <v>441</v>
      </c>
      <c r="D110" s="37" t="s">
        <v>442</v>
      </c>
      <c r="E110" s="37"/>
      <c r="F110" s="10" t="s">
        <v>195</v>
      </c>
      <c r="G110" s="25">
        <v>370000</v>
      </c>
      <c r="H110" s="21"/>
      <c r="I110" s="3"/>
      <c r="J110" s="21"/>
      <c r="K110" s="11"/>
      <c r="L110" s="21">
        <v>370000</v>
      </c>
      <c r="M110" s="11" t="s">
        <v>440</v>
      </c>
      <c r="N110" s="21"/>
      <c r="O110" s="11"/>
      <c r="P110" s="21"/>
      <c r="Q110" s="11"/>
      <c r="R110" s="21"/>
      <c r="S110" s="11"/>
      <c r="T110" s="12"/>
    </row>
    <row r="111" spans="3:20" ht="18.95" customHeight="1">
      <c r="C111" s="13" t="s">
        <v>443</v>
      </c>
      <c r="D111" s="37" t="s">
        <v>444</v>
      </c>
      <c r="E111" s="37" t="s">
        <v>445</v>
      </c>
      <c r="F111" s="10" t="s">
        <v>258</v>
      </c>
      <c r="G111" s="25">
        <v>29</v>
      </c>
      <c r="H111" s="21"/>
      <c r="I111" s="3"/>
      <c r="J111" s="21"/>
      <c r="K111" s="11"/>
      <c r="L111" s="21">
        <v>29</v>
      </c>
      <c r="M111" s="11" t="s">
        <v>446</v>
      </c>
      <c r="N111" s="21">
        <v>31</v>
      </c>
      <c r="O111" s="11" t="s">
        <v>447</v>
      </c>
      <c r="P111" s="21"/>
      <c r="Q111" s="11"/>
      <c r="R111" s="21"/>
      <c r="S111" s="11"/>
      <c r="T111" s="12"/>
    </row>
    <row r="112" spans="3:20" ht="18.95" customHeight="1">
      <c r="C112" s="13" t="s">
        <v>448</v>
      </c>
      <c r="D112" s="37" t="s">
        <v>449</v>
      </c>
      <c r="E112" s="37" t="s">
        <v>450</v>
      </c>
      <c r="F112" s="10" t="s">
        <v>258</v>
      </c>
      <c r="G112" s="25">
        <v>10</v>
      </c>
      <c r="H112" s="21"/>
      <c r="I112" s="3"/>
      <c r="J112" s="21"/>
      <c r="K112" s="11"/>
      <c r="L112" s="21">
        <v>10</v>
      </c>
      <c r="M112" s="11" t="s">
        <v>451</v>
      </c>
      <c r="N112" s="21">
        <v>11</v>
      </c>
      <c r="O112" s="11" t="s">
        <v>452</v>
      </c>
      <c r="P112" s="21"/>
      <c r="Q112" s="11"/>
      <c r="R112" s="21"/>
      <c r="S112" s="11"/>
      <c r="T112" s="12"/>
    </row>
    <row r="113" spans="3:20" ht="18.95" customHeight="1">
      <c r="C113" s="13" t="s">
        <v>453</v>
      </c>
      <c r="D113" s="37" t="s">
        <v>454</v>
      </c>
      <c r="E113" s="37"/>
      <c r="F113" s="10" t="s">
        <v>455</v>
      </c>
      <c r="G113" s="25">
        <v>55000</v>
      </c>
      <c r="H113" s="21"/>
      <c r="I113" s="3"/>
      <c r="J113" s="21"/>
      <c r="K113" s="11"/>
      <c r="L113" s="21"/>
      <c r="M113" s="11"/>
      <c r="N113" s="21">
        <v>55000</v>
      </c>
      <c r="O113" s="11" t="s">
        <v>456</v>
      </c>
      <c r="P113" s="21"/>
      <c r="Q113" s="11"/>
      <c r="R113" s="21"/>
      <c r="S113" s="11"/>
      <c r="T113" s="12"/>
    </row>
    <row r="114" spans="3:20" ht="18.95" customHeight="1">
      <c r="C114" s="13" t="s">
        <v>457</v>
      </c>
      <c r="D114" s="37" t="s">
        <v>458</v>
      </c>
      <c r="E114" s="37" t="s">
        <v>459</v>
      </c>
      <c r="F114" s="10" t="s">
        <v>139</v>
      </c>
      <c r="G114" s="25">
        <v>9100</v>
      </c>
      <c r="H114" s="21"/>
      <c r="I114" s="3"/>
      <c r="J114" s="21"/>
      <c r="K114" s="11"/>
      <c r="L114" s="21"/>
      <c r="M114" s="11"/>
      <c r="N114" s="21"/>
      <c r="O114" s="11"/>
      <c r="P114" s="21">
        <v>9100</v>
      </c>
      <c r="Q114" s="11" t="s">
        <v>460</v>
      </c>
      <c r="R114" s="21"/>
      <c r="S114" s="11"/>
      <c r="T114" s="12"/>
    </row>
    <row r="115" spans="3:20" ht="18.95" customHeight="1">
      <c r="C115" s="13" t="s">
        <v>461</v>
      </c>
      <c r="D115" s="37" t="s">
        <v>462</v>
      </c>
      <c r="E115" s="37" t="s">
        <v>463</v>
      </c>
      <c r="F115" s="10" t="s">
        <v>258</v>
      </c>
      <c r="G115" s="25">
        <v>13400</v>
      </c>
      <c r="H115" s="21"/>
      <c r="I115" s="3"/>
      <c r="J115" s="21"/>
      <c r="K115" s="11"/>
      <c r="L115" s="21"/>
      <c r="M115" s="11"/>
      <c r="N115" s="21">
        <v>13400</v>
      </c>
      <c r="O115" s="11" t="s">
        <v>464</v>
      </c>
      <c r="P115" s="21"/>
      <c r="Q115" s="11"/>
      <c r="R115" s="21"/>
      <c r="S115" s="11"/>
      <c r="T115" s="12"/>
    </row>
    <row r="116" spans="3:20" ht="18.95" customHeight="1">
      <c r="C116" s="13" t="s">
        <v>465</v>
      </c>
      <c r="D116" s="37" t="s">
        <v>466</v>
      </c>
      <c r="E116" s="37" t="s">
        <v>394</v>
      </c>
      <c r="F116" s="10" t="s">
        <v>187</v>
      </c>
      <c r="G116" s="25">
        <v>3367</v>
      </c>
      <c r="H116" s="21"/>
      <c r="I116" s="3"/>
      <c r="J116" s="21">
        <v>3367</v>
      </c>
      <c r="K116" s="11" t="s">
        <v>391</v>
      </c>
      <c r="L116" s="21">
        <v>5559</v>
      </c>
      <c r="M116" s="11" t="s">
        <v>381</v>
      </c>
      <c r="N116" s="21">
        <v>3520</v>
      </c>
      <c r="O116" s="11" t="s">
        <v>392</v>
      </c>
      <c r="P116" s="21"/>
      <c r="Q116" s="11"/>
      <c r="R116" s="21"/>
      <c r="S116" s="11"/>
      <c r="T116" s="12"/>
    </row>
    <row r="117" spans="3:20" ht="18.95" customHeight="1">
      <c r="C117" s="13" t="s">
        <v>467</v>
      </c>
      <c r="D117" s="37" t="s">
        <v>466</v>
      </c>
      <c r="E117" s="37" t="s">
        <v>468</v>
      </c>
      <c r="F117" s="10" t="s">
        <v>187</v>
      </c>
      <c r="G117" s="25">
        <v>4170</v>
      </c>
      <c r="H117" s="21"/>
      <c r="I117" s="3"/>
      <c r="J117" s="21">
        <v>4213</v>
      </c>
      <c r="K117" s="11" t="s">
        <v>391</v>
      </c>
      <c r="L117" s="21">
        <v>6573</v>
      </c>
      <c r="M117" s="11" t="s">
        <v>381</v>
      </c>
      <c r="N117" s="21">
        <v>4170</v>
      </c>
      <c r="O117" s="11" t="s">
        <v>392</v>
      </c>
      <c r="P117" s="21"/>
      <c r="Q117" s="11"/>
      <c r="R117" s="21"/>
      <c r="S117" s="11"/>
      <c r="T117" s="12"/>
    </row>
    <row r="118" spans="3:20" ht="18.95" customHeight="1">
      <c r="C118" s="13" t="s">
        <v>469</v>
      </c>
      <c r="D118" s="37" t="s">
        <v>470</v>
      </c>
      <c r="E118" s="37" t="s">
        <v>401</v>
      </c>
      <c r="F118" s="10" t="s">
        <v>187</v>
      </c>
      <c r="G118" s="25">
        <v>126</v>
      </c>
      <c r="H118" s="21">
        <v>126</v>
      </c>
      <c r="I118" s="3"/>
      <c r="J118" s="21">
        <v>200</v>
      </c>
      <c r="K118" s="11" t="s">
        <v>391</v>
      </c>
      <c r="L118" s="21">
        <v>297</v>
      </c>
      <c r="M118" s="11" t="s">
        <v>381</v>
      </c>
      <c r="N118" s="21">
        <v>259</v>
      </c>
      <c r="O118" s="11" t="s">
        <v>392</v>
      </c>
      <c r="P118" s="21"/>
      <c r="Q118" s="11"/>
      <c r="R118" s="21"/>
      <c r="S118" s="11"/>
      <c r="T118" s="12"/>
    </row>
    <row r="119" spans="3:20" ht="18.95" customHeight="1">
      <c r="C119" s="13" t="s">
        <v>471</v>
      </c>
      <c r="D119" s="37" t="s">
        <v>470</v>
      </c>
      <c r="E119" s="37" t="s">
        <v>405</v>
      </c>
      <c r="F119" s="10" t="s">
        <v>187</v>
      </c>
      <c r="G119" s="25">
        <v>241</v>
      </c>
      <c r="H119" s="21">
        <v>241</v>
      </c>
      <c r="I119" s="3"/>
      <c r="J119" s="21">
        <v>316</v>
      </c>
      <c r="K119" s="11" t="s">
        <v>391</v>
      </c>
      <c r="L119" s="21">
        <v>779</v>
      </c>
      <c r="M119" s="11" t="s">
        <v>381</v>
      </c>
      <c r="N119" s="21">
        <v>365</v>
      </c>
      <c r="O119" s="11" t="s">
        <v>392</v>
      </c>
      <c r="P119" s="21"/>
      <c r="Q119" s="11"/>
      <c r="R119" s="21"/>
      <c r="S119" s="11"/>
      <c r="T119" s="12"/>
    </row>
    <row r="120" spans="3:20" ht="18.95" customHeight="1">
      <c r="C120" s="13" t="s">
        <v>472</v>
      </c>
      <c r="D120" s="37" t="s">
        <v>470</v>
      </c>
      <c r="E120" s="37" t="s">
        <v>473</v>
      </c>
      <c r="F120" s="10" t="s">
        <v>187</v>
      </c>
      <c r="G120" s="25">
        <v>402</v>
      </c>
      <c r="H120" s="21">
        <v>402</v>
      </c>
      <c r="I120" s="3"/>
      <c r="J120" s="21">
        <v>551</v>
      </c>
      <c r="K120" s="11" t="s">
        <v>391</v>
      </c>
      <c r="L120" s="21">
        <v>928</v>
      </c>
      <c r="M120" s="11" t="s">
        <v>381</v>
      </c>
      <c r="N120" s="21">
        <v>804</v>
      </c>
      <c r="O120" s="11" t="s">
        <v>392</v>
      </c>
      <c r="P120" s="21"/>
      <c r="Q120" s="11"/>
      <c r="R120" s="21"/>
      <c r="S120" s="11"/>
      <c r="T120" s="12"/>
    </row>
    <row r="121" spans="3:20" ht="18.95" customHeight="1">
      <c r="C121" s="13" t="s">
        <v>474</v>
      </c>
      <c r="D121" s="37" t="s">
        <v>475</v>
      </c>
      <c r="E121" s="37" t="s">
        <v>476</v>
      </c>
      <c r="F121" s="10" t="s">
        <v>139</v>
      </c>
      <c r="G121" s="25">
        <v>1870</v>
      </c>
      <c r="H121" s="21">
        <v>1870</v>
      </c>
      <c r="I121" s="3"/>
      <c r="J121" s="21"/>
      <c r="K121" s="11"/>
      <c r="L121" s="21">
        <v>2547</v>
      </c>
      <c r="M121" s="11" t="s">
        <v>141</v>
      </c>
      <c r="N121" s="21">
        <v>2547</v>
      </c>
      <c r="O121" s="11" t="s">
        <v>477</v>
      </c>
      <c r="P121" s="21"/>
      <c r="Q121" s="11"/>
      <c r="R121" s="21"/>
      <c r="S121" s="11"/>
      <c r="T121" s="12"/>
    </row>
    <row r="122" spans="3:20" ht="18.95" customHeight="1">
      <c r="C122" s="13" t="s">
        <v>478</v>
      </c>
      <c r="D122" s="37" t="s">
        <v>475</v>
      </c>
      <c r="E122" s="37" t="s">
        <v>479</v>
      </c>
      <c r="F122" s="10" t="s">
        <v>139</v>
      </c>
      <c r="G122" s="25">
        <v>2725</v>
      </c>
      <c r="H122" s="21">
        <v>2725</v>
      </c>
      <c r="I122" s="3"/>
      <c r="J122" s="21"/>
      <c r="K122" s="11"/>
      <c r="L122" s="21">
        <v>3354</v>
      </c>
      <c r="M122" s="11" t="s">
        <v>141</v>
      </c>
      <c r="N122" s="21">
        <v>3354</v>
      </c>
      <c r="O122" s="11" t="s">
        <v>477</v>
      </c>
      <c r="P122" s="21"/>
      <c r="Q122" s="11"/>
      <c r="R122" s="21"/>
      <c r="S122" s="11"/>
      <c r="T122" s="12"/>
    </row>
    <row r="123" spans="3:20" ht="18.95" customHeight="1">
      <c r="C123" s="13" t="s">
        <v>480</v>
      </c>
      <c r="D123" s="37" t="s">
        <v>475</v>
      </c>
      <c r="E123" s="37" t="s">
        <v>481</v>
      </c>
      <c r="F123" s="10" t="s">
        <v>139</v>
      </c>
      <c r="G123" s="25">
        <v>3694</v>
      </c>
      <c r="H123" s="21">
        <v>3694</v>
      </c>
      <c r="I123" s="3"/>
      <c r="J123" s="21"/>
      <c r="K123" s="11"/>
      <c r="L123" s="21">
        <v>4696</v>
      </c>
      <c r="M123" s="11" t="s">
        <v>141</v>
      </c>
      <c r="N123" s="21">
        <v>4696</v>
      </c>
      <c r="O123" s="11" t="s">
        <v>477</v>
      </c>
      <c r="P123" s="21"/>
      <c r="Q123" s="11"/>
      <c r="R123" s="21"/>
      <c r="S123" s="11"/>
      <c r="T123" s="12"/>
    </row>
    <row r="124" spans="3:20" ht="18.95" customHeight="1">
      <c r="C124" s="13" t="s">
        <v>482</v>
      </c>
      <c r="D124" s="37" t="s">
        <v>475</v>
      </c>
      <c r="E124" s="37" t="s">
        <v>483</v>
      </c>
      <c r="F124" s="10" t="s">
        <v>139</v>
      </c>
      <c r="G124" s="25">
        <v>4390</v>
      </c>
      <c r="H124" s="21">
        <v>4390</v>
      </c>
      <c r="I124" s="3"/>
      <c r="J124" s="21"/>
      <c r="K124" s="11"/>
      <c r="L124" s="21">
        <v>5840</v>
      </c>
      <c r="M124" s="11" t="s">
        <v>141</v>
      </c>
      <c r="N124" s="21">
        <v>5840</v>
      </c>
      <c r="O124" s="11" t="s">
        <v>477</v>
      </c>
      <c r="P124" s="21"/>
      <c r="Q124" s="11"/>
      <c r="R124" s="21"/>
      <c r="S124" s="11"/>
      <c r="T124" s="12"/>
    </row>
    <row r="125" spans="3:20" ht="18.95" customHeight="1">
      <c r="C125" s="13" t="s">
        <v>484</v>
      </c>
      <c r="D125" s="37" t="s">
        <v>475</v>
      </c>
      <c r="E125" s="37" t="s">
        <v>485</v>
      </c>
      <c r="F125" s="10" t="s">
        <v>139</v>
      </c>
      <c r="G125" s="25">
        <v>8082</v>
      </c>
      <c r="H125" s="21">
        <v>8082</v>
      </c>
      <c r="I125" s="3"/>
      <c r="J125" s="21"/>
      <c r="K125" s="11"/>
      <c r="L125" s="21">
        <v>11138</v>
      </c>
      <c r="M125" s="11" t="s">
        <v>141</v>
      </c>
      <c r="N125" s="21">
        <v>11138</v>
      </c>
      <c r="O125" s="11" t="s">
        <v>477</v>
      </c>
      <c r="P125" s="21"/>
      <c r="Q125" s="11"/>
      <c r="R125" s="21"/>
      <c r="S125" s="11"/>
      <c r="T125" s="12"/>
    </row>
    <row r="126" spans="3:20" ht="18.95" customHeight="1">
      <c r="C126" s="13" t="s">
        <v>486</v>
      </c>
      <c r="D126" s="37" t="s">
        <v>475</v>
      </c>
      <c r="E126" s="37" t="s">
        <v>487</v>
      </c>
      <c r="F126" s="10" t="s">
        <v>139</v>
      </c>
      <c r="G126" s="25">
        <v>10708</v>
      </c>
      <c r="H126" s="21">
        <v>10708</v>
      </c>
      <c r="I126" s="3"/>
      <c r="J126" s="21"/>
      <c r="K126" s="11"/>
      <c r="L126" s="21">
        <v>14049</v>
      </c>
      <c r="M126" s="11" t="s">
        <v>141</v>
      </c>
      <c r="N126" s="21">
        <v>14049</v>
      </c>
      <c r="O126" s="11" t="s">
        <v>477</v>
      </c>
      <c r="P126" s="21"/>
      <c r="Q126" s="11"/>
      <c r="R126" s="21"/>
      <c r="S126" s="11"/>
      <c r="T126" s="12"/>
    </row>
    <row r="127" spans="3:20" ht="18.95" customHeight="1">
      <c r="C127" s="13" t="s">
        <v>488</v>
      </c>
      <c r="D127" s="37" t="s">
        <v>489</v>
      </c>
      <c r="E127" s="37" t="s">
        <v>481</v>
      </c>
      <c r="F127" s="10" t="s">
        <v>139</v>
      </c>
      <c r="G127" s="25">
        <v>3694</v>
      </c>
      <c r="H127" s="21">
        <v>3694</v>
      </c>
      <c r="I127" s="3"/>
      <c r="J127" s="21"/>
      <c r="K127" s="11"/>
      <c r="L127" s="21">
        <v>4696</v>
      </c>
      <c r="M127" s="11" t="s">
        <v>141</v>
      </c>
      <c r="N127" s="21">
        <v>4696</v>
      </c>
      <c r="O127" s="11" t="s">
        <v>477</v>
      </c>
      <c r="P127" s="21"/>
      <c r="Q127" s="11"/>
      <c r="R127" s="21"/>
      <c r="S127" s="11"/>
      <c r="T127" s="12"/>
    </row>
    <row r="128" spans="3:20" ht="18.95" customHeight="1">
      <c r="C128" s="13" t="s">
        <v>490</v>
      </c>
      <c r="D128" s="37" t="s">
        <v>489</v>
      </c>
      <c r="E128" s="37" t="s">
        <v>491</v>
      </c>
      <c r="F128" s="10" t="s">
        <v>139</v>
      </c>
      <c r="G128" s="25">
        <v>5832</v>
      </c>
      <c r="H128" s="21">
        <v>5832</v>
      </c>
      <c r="I128" s="3"/>
      <c r="J128" s="21"/>
      <c r="K128" s="11"/>
      <c r="L128" s="21">
        <v>7784</v>
      </c>
      <c r="M128" s="11" t="s">
        <v>141</v>
      </c>
      <c r="N128" s="21">
        <v>7784</v>
      </c>
      <c r="O128" s="11" t="s">
        <v>477</v>
      </c>
      <c r="P128" s="21"/>
      <c r="Q128" s="11"/>
      <c r="R128" s="21"/>
      <c r="S128" s="11"/>
      <c r="T128" s="12"/>
    </row>
    <row r="129" spans="3:20" ht="18.95" customHeight="1">
      <c r="C129" s="13" t="s">
        <v>492</v>
      </c>
      <c r="D129" s="37" t="s">
        <v>489</v>
      </c>
      <c r="E129" s="37" t="s">
        <v>485</v>
      </c>
      <c r="F129" s="10" t="s">
        <v>139</v>
      </c>
      <c r="G129" s="25">
        <v>8082</v>
      </c>
      <c r="H129" s="21">
        <v>8082</v>
      </c>
      <c r="I129" s="3"/>
      <c r="J129" s="21"/>
      <c r="K129" s="11"/>
      <c r="L129" s="21">
        <v>11138</v>
      </c>
      <c r="M129" s="11" t="s">
        <v>141</v>
      </c>
      <c r="N129" s="21">
        <v>11138</v>
      </c>
      <c r="O129" s="11" t="s">
        <v>477</v>
      </c>
      <c r="P129" s="21"/>
      <c r="Q129" s="11"/>
      <c r="R129" s="21"/>
      <c r="S129" s="11"/>
      <c r="T129" s="12"/>
    </row>
    <row r="130" spans="3:20" ht="18.95" customHeight="1">
      <c r="C130" s="13" t="s">
        <v>493</v>
      </c>
      <c r="D130" s="37" t="s">
        <v>475</v>
      </c>
      <c r="E130" s="37" t="s">
        <v>494</v>
      </c>
      <c r="F130" s="10" t="s">
        <v>258</v>
      </c>
      <c r="G130" s="25">
        <v>3287</v>
      </c>
      <c r="H130" s="21">
        <v>3287</v>
      </c>
      <c r="I130" s="3"/>
      <c r="J130" s="21"/>
      <c r="K130" s="11"/>
      <c r="L130" s="21">
        <v>4200</v>
      </c>
      <c r="M130" s="11" t="s">
        <v>141</v>
      </c>
      <c r="N130" s="21">
        <v>4200</v>
      </c>
      <c r="O130" s="11" t="s">
        <v>477</v>
      </c>
      <c r="P130" s="21"/>
      <c r="Q130" s="11"/>
      <c r="R130" s="21"/>
      <c r="S130" s="11"/>
      <c r="T130" s="12"/>
    </row>
    <row r="131" spans="3:20" ht="18.95" customHeight="1">
      <c r="C131" s="13" t="s">
        <v>495</v>
      </c>
      <c r="D131" s="37" t="s">
        <v>475</v>
      </c>
      <c r="E131" s="37" t="s">
        <v>496</v>
      </c>
      <c r="F131" s="10" t="s">
        <v>258</v>
      </c>
      <c r="G131" s="25">
        <v>4399</v>
      </c>
      <c r="H131" s="21">
        <v>4399</v>
      </c>
      <c r="I131" s="3"/>
      <c r="J131" s="21"/>
      <c r="K131" s="11"/>
      <c r="L131" s="21">
        <v>5620</v>
      </c>
      <c r="M131" s="11" t="s">
        <v>141</v>
      </c>
      <c r="N131" s="21">
        <v>5620</v>
      </c>
      <c r="O131" s="11" t="s">
        <v>477</v>
      </c>
      <c r="P131" s="21"/>
      <c r="Q131" s="11"/>
      <c r="R131" s="21"/>
      <c r="S131" s="11"/>
      <c r="T131" s="12"/>
    </row>
    <row r="132" spans="3:20" ht="18.95" customHeight="1">
      <c r="C132" s="13" t="s">
        <v>497</v>
      </c>
      <c r="D132" s="37" t="s">
        <v>475</v>
      </c>
      <c r="E132" s="37" t="s">
        <v>498</v>
      </c>
      <c r="F132" s="10" t="s">
        <v>258</v>
      </c>
      <c r="G132" s="25">
        <v>6357</v>
      </c>
      <c r="H132" s="21">
        <v>6357</v>
      </c>
      <c r="I132" s="3"/>
      <c r="J132" s="21"/>
      <c r="K132" s="11"/>
      <c r="L132" s="21">
        <v>8120</v>
      </c>
      <c r="M132" s="11" t="s">
        <v>141</v>
      </c>
      <c r="N132" s="21">
        <v>8120</v>
      </c>
      <c r="O132" s="11" t="s">
        <v>477</v>
      </c>
      <c r="P132" s="21"/>
      <c r="Q132" s="11"/>
      <c r="R132" s="21"/>
      <c r="S132" s="11"/>
      <c r="T132" s="12"/>
    </row>
    <row r="133" spans="3:20" ht="18.95" customHeight="1">
      <c r="C133" s="13" t="s">
        <v>499</v>
      </c>
      <c r="D133" s="37" t="s">
        <v>475</v>
      </c>
      <c r="E133" s="37" t="s">
        <v>500</v>
      </c>
      <c r="F133" s="10" t="s">
        <v>258</v>
      </c>
      <c r="G133" s="25">
        <v>9709</v>
      </c>
      <c r="H133" s="21">
        <v>9709</v>
      </c>
      <c r="I133" s="3"/>
      <c r="J133" s="21"/>
      <c r="K133" s="11"/>
      <c r="L133" s="21">
        <v>12400</v>
      </c>
      <c r="M133" s="11" t="s">
        <v>141</v>
      </c>
      <c r="N133" s="21">
        <v>12400</v>
      </c>
      <c r="O133" s="11" t="s">
        <v>477</v>
      </c>
      <c r="P133" s="21"/>
      <c r="Q133" s="11"/>
      <c r="R133" s="21"/>
      <c r="S133" s="11"/>
      <c r="T133" s="12"/>
    </row>
    <row r="134" spans="3:20" ht="18.95" customHeight="1">
      <c r="C134" s="13" t="s">
        <v>501</v>
      </c>
      <c r="D134" s="37" t="s">
        <v>502</v>
      </c>
      <c r="E134" s="37" t="s">
        <v>503</v>
      </c>
      <c r="F134" s="10" t="s">
        <v>258</v>
      </c>
      <c r="G134" s="25">
        <v>3840</v>
      </c>
      <c r="H134" s="21">
        <v>3840</v>
      </c>
      <c r="I134" s="3"/>
      <c r="J134" s="21"/>
      <c r="K134" s="11"/>
      <c r="L134" s="21">
        <v>4950</v>
      </c>
      <c r="M134" s="11" t="s">
        <v>141</v>
      </c>
      <c r="N134" s="21">
        <v>4950</v>
      </c>
      <c r="O134" s="11" t="s">
        <v>477</v>
      </c>
      <c r="P134" s="21"/>
      <c r="Q134" s="11"/>
      <c r="R134" s="21"/>
      <c r="S134" s="11"/>
      <c r="T134" s="12"/>
    </row>
    <row r="135" spans="3:20" ht="18.95" customHeight="1">
      <c r="C135" s="13" t="s">
        <v>504</v>
      </c>
      <c r="D135" s="37" t="s">
        <v>502</v>
      </c>
      <c r="E135" s="37" t="s">
        <v>505</v>
      </c>
      <c r="F135" s="10" t="s">
        <v>258</v>
      </c>
      <c r="G135" s="25">
        <v>4156</v>
      </c>
      <c r="H135" s="21">
        <v>4156</v>
      </c>
      <c r="I135" s="3"/>
      <c r="J135" s="21"/>
      <c r="K135" s="11"/>
      <c r="L135" s="21">
        <v>5295</v>
      </c>
      <c r="M135" s="11" t="s">
        <v>141</v>
      </c>
      <c r="N135" s="21">
        <v>5295</v>
      </c>
      <c r="O135" s="11" t="s">
        <v>477</v>
      </c>
      <c r="P135" s="21"/>
      <c r="Q135" s="11"/>
      <c r="R135" s="21"/>
      <c r="S135" s="11"/>
      <c r="T135" s="12"/>
    </row>
    <row r="136" spans="3:20" ht="18.95" customHeight="1">
      <c r="C136" s="13" t="s">
        <v>506</v>
      </c>
      <c r="D136" s="37" t="s">
        <v>502</v>
      </c>
      <c r="E136" s="37" t="s">
        <v>507</v>
      </c>
      <c r="F136" s="10" t="s">
        <v>258</v>
      </c>
      <c r="G136" s="25">
        <v>5082</v>
      </c>
      <c r="H136" s="21">
        <v>5082</v>
      </c>
      <c r="I136" s="3"/>
      <c r="J136" s="21"/>
      <c r="K136" s="11"/>
      <c r="L136" s="21">
        <v>6307</v>
      </c>
      <c r="M136" s="11" t="s">
        <v>141</v>
      </c>
      <c r="N136" s="21">
        <v>6307</v>
      </c>
      <c r="O136" s="11" t="s">
        <v>477</v>
      </c>
      <c r="P136" s="21"/>
      <c r="Q136" s="11"/>
      <c r="R136" s="21"/>
      <c r="S136" s="11"/>
      <c r="T136" s="12"/>
    </row>
    <row r="137" spans="3:20" ht="18.95" customHeight="1">
      <c r="C137" s="13" t="s">
        <v>508</v>
      </c>
      <c r="D137" s="37" t="s">
        <v>502</v>
      </c>
      <c r="E137" s="37" t="s">
        <v>509</v>
      </c>
      <c r="F137" s="10" t="s">
        <v>258</v>
      </c>
      <c r="G137" s="25">
        <v>6548</v>
      </c>
      <c r="H137" s="21">
        <v>6548</v>
      </c>
      <c r="I137" s="3"/>
      <c r="J137" s="21"/>
      <c r="K137" s="11"/>
      <c r="L137" s="21">
        <v>8126</v>
      </c>
      <c r="M137" s="11" t="s">
        <v>141</v>
      </c>
      <c r="N137" s="21">
        <v>8126</v>
      </c>
      <c r="O137" s="11" t="s">
        <v>477</v>
      </c>
      <c r="P137" s="21"/>
      <c r="Q137" s="11"/>
      <c r="R137" s="21"/>
      <c r="S137" s="11"/>
      <c r="T137" s="12"/>
    </row>
    <row r="138" spans="3:20" ht="18.95" customHeight="1">
      <c r="C138" s="13" t="s">
        <v>510</v>
      </c>
      <c r="D138" s="37" t="s">
        <v>502</v>
      </c>
      <c r="E138" s="37" t="s">
        <v>511</v>
      </c>
      <c r="F138" s="10" t="s">
        <v>258</v>
      </c>
      <c r="G138" s="25">
        <v>10021</v>
      </c>
      <c r="H138" s="21">
        <v>10021</v>
      </c>
      <c r="I138" s="3"/>
      <c r="J138" s="21"/>
      <c r="K138" s="11"/>
      <c r="L138" s="21">
        <v>12435</v>
      </c>
      <c r="M138" s="11" t="s">
        <v>141</v>
      </c>
      <c r="N138" s="21">
        <v>12435</v>
      </c>
      <c r="O138" s="11" t="s">
        <v>477</v>
      </c>
      <c r="P138" s="21"/>
      <c r="Q138" s="11"/>
      <c r="R138" s="21"/>
      <c r="S138" s="11"/>
      <c r="T138" s="12"/>
    </row>
    <row r="139" spans="3:20" ht="18.95" customHeight="1">
      <c r="C139" s="13" t="s">
        <v>512</v>
      </c>
      <c r="D139" s="37" t="s">
        <v>502</v>
      </c>
      <c r="E139" s="37" t="s">
        <v>513</v>
      </c>
      <c r="F139" s="10" t="s">
        <v>258</v>
      </c>
      <c r="G139" s="25">
        <v>11891</v>
      </c>
      <c r="H139" s="21">
        <v>11891</v>
      </c>
      <c r="I139" s="3"/>
      <c r="J139" s="21"/>
      <c r="K139" s="11"/>
      <c r="L139" s="21">
        <v>14756</v>
      </c>
      <c r="M139" s="11" t="s">
        <v>141</v>
      </c>
      <c r="N139" s="21">
        <v>14756</v>
      </c>
      <c r="O139" s="11" t="s">
        <v>477</v>
      </c>
      <c r="P139" s="21"/>
      <c r="Q139" s="11"/>
      <c r="R139" s="21"/>
      <c r="S139" s="11"/>
      <c r="T139" s="12"/>
    </row>
    <row r="140" spans="3:20" ht="18.95" customHeight="1">
      <c r="C140" s="13" t="s">
        <v>514</v>
      </c>
      <c r="D140" s="37" t="s">
        <v>502</v>
      </c>
      <c r="E140" s="37" t="s">
        <v>515</v>
      </c>
      <c r="F140" s="10" t="s">
        <v>258</v>
      </c>
      <c r="G140" s="25">
        <v>13740</v>
      </c>
      <c r="H140" s="21">
        <v>13740</v>
      </c>
      <c r="I140" s="3"/>
      <c r="J140" s="21"/>
      <c r="K140" s="11"/>
      <c r="L140" s="21">
        <v>17049</v>
      </c>
      <c r="M140" s="11" t="s">
        <v>141</v>
      </c>
      <c r="N140" s="21">
        <v>17049</v>
      </c>
      <c r="O140" s="11" t="s">
        <v>477</v>
      </c>
      <c r="P140" s="21"/>
      <c r="Q140" s="11"/>
      <c r="R140" s="21"/>
      <c r="S140" s="11"/>
      <c r="T140" s="12"/>
    </row>
    <row r="141" spans="3:20" ht="18.95" customHeight="1">
      <c r="C141" s="13" t="s">
        <v>516</v>
      </c>
      <c r="D141" s="37" t="s">
        <v>502</v>
      </c>
      <c r="E141" s="37" t="s">
        <v>517</v>
      </c>
      <c r="F141" s="10" t="s">
        <v>258</v>
      </c>
      <c r="G141" s="25">
        <v>3221</v>
      </c>
      <c r="H141" s="21">
        <v>3221</v>
      </c>
      <c r="I141" s="3"/>
      <c r="J141" s="21"/>
      <c r="K141" s="11"/>
      <c r="L141" s="21">
        <v>4095</v>
      </c>
      <c r="M141" s="11" t="s">
        <v>141</v>
      </c>
      <c r="N141" s="21">
        <v>4095</v>
      </c>
      <c r="O141" s="11" t="s">
        <v>477</v>
      </c>
      <c r="P141" s="21"/>
      <c r="Q141" s="11"/>
      <c r="R141" s="21"/>
      <c r="S141" s="11"/>
      <c r="T141" s="12"/>
    </row>
    <row r="142" spans="3:20" ht="18.95" customHeight="1">
      <c r="C142" s="13" t="s">
        <v>518</v>
      </c>
      <c r="D142" s="37" t="s">
        <v>502</v>
      </c>
      <c r="E142" s="37" t="s">
        <v>519</v>
      </c>
      <c r="F142" s="10" t="s">
        <v>258</v>
      </c>
      <c r="G142" s="25">
        <v>3477</v>
      </c>
      <c r="H142" s="21">
        <v>3477</v>
      </c>
      <c r="I142" s="3"/>
      <c r="J142" s="21"/>
      <c r="K142" s="11"/>
      <c r="L142" s="21">
        <v>4432</v>
      </c>
      <c r="M142" s="11" t="s">
        <v>141</v>
      </c>
      <c r="N142" s="21">
        <v>4432</v>
      </c>
      <c r="O142" s="11" t="s">
        <v>477</v>
      </c>
      <c r="P142" s="21"/>
      <c r="Q142" s="11"/>
      <c r="R142" s="21"/>
      <c r="S142" s="11"/>
      <c r="T142" s="12"/>
    </row>
    <row r="143" spans="3:20" ht="18.95" customHeight="1">
      <c r="C143" s="13" t="s">
        <v>520</v>
      </c>
      <c r="D143" s="37" t="s">
        <v>502</v>
      </c>
      <c r="E143" s="37" t="s">
        <v>521</v>
      </c>
      <c r="F143" s="10" t="s">
        <v>258</v>
      </c>
      <c r="G143" s="25">
        <v>4104</v>
      </c>
      <c r="H143" s="21">
        <v>4104</v>
      </c>
      <c r="I143" s="3"/>
      <c r="J143" s="21"/>
      <c r="K143" s="11"/>
      <c r="L143" s="21">
        <v>5240</v>
      </c>
      <c r="M143" s="11" t="s">
        <v>141</v>
      </c>
      <c r="N143" s="21">
        <v>5240</v>
      </c>
      <c r="O143" s="11" t="s">
        <v>477</v>
      </c>
      <c r="P143" s="21"/>
      <c r="Q143" s="11"/>
      <c r="R143" s="21"/>
      <c r="S143" s="11"/>
      <c r="T143" s="12"/>
    </row>
    <row r="144" spans="3:20" ht="18.95" customHeight="1">
      <c r="C144" s="13" t="s">
        <v>522</v>
      </c>
      <c r="D144" s="37" t="s">
        <v>502</v>
      </c>
      <c r="E144" s="37" t="s">
        <v>523</v>
      </c>
      <c r="F144" s="10" t="s">
        <v>258</v>
      </c>
      <c r="G144" s="25">
        <v>5083</v>
      </c>
      <c r="H144" s="21">
        <v>5083</v>
      </c>
      <c r="I144" s="3"/>
      <c r="J144" s="21"/>
      <c r="K144" s="11"/>
      <c r="L144" s="21">
        <v>6528</v>
      </c>
      <c r="M144" s="11" t="s">
        <v>141</v>
      </c>
      <c r="N144" s="21">
        <v>6528</v>
      </c>
      <c r="O144" s="11" t="s">
        <v>477</v>
      </c>
      <c r="P144" s="21"/>
      <c r="Q144" s="11"/>
      <c r="R144" s="21"/>
      <c r="S144" s="11"/>
      <c r="T144" s="12"/>
    </row>
    <row r="145" spans="3:20" ht="18.95" customHeight="1">
      <c r="C145" s="13" t="s">
        <v>524</v>
      </c>
      <c r="D145" s="37" t="s">
        <v>502</v>
      </c>
      <c r="E145" s="37" t="s">
        <v>525</v>
      </c>
      <c r="F145" s="10" t="s">
        <v>258</v>
      </c>
      <c r="G145" s="25">
        <v>7441</v>
      </c>
      <c r="H145" s="21">
        <v>7441</v>
      </c>
      <c r="I145" s="3"/>
      <c r="J145" s="21"/>
      <c r="K145" s="11"/>
      <c r="L145" s="21">
        <v>9605</v>
      </c>
      <c r="M145" s="11" t="s">
        <v>141</v>
      </c>
      <c r="N145" s="21">
        <v>9605</v>
      </c>
      <c r="O145" s="11" t="s">
        <v>477</v>
      </c>
      <c r="P145" s="21"/>
      <c r="Q145" s="11"/>
      <c r="R145" s="21"/>
      <c r="S145" s="11"/>
      <c r="T145" s="12"/>
    </row>
    <row r="146" spans="3:20" ht="18.95" customHeight="1">
      <c r="C146" s="13" t="s">
        <v>526</v>
      </c>
      <c r="D146" s="37" t="s">
        <v>502</v>
      </c>
      <c r="E146" s="37" t="s">
        <v>527</v>
      </c>
      <c r="F146" s="10" t="s">
        <v>258</v>
      </c>
      <c r="G146" s="25">
        <v>9152</v>
      </c>
      <c r="H146" s="21">
        <v>9152</v>
      </c>
      <c r="I146" s="3"/>
      <c r="J146" s="21"/>
      <c r="K146" s="11"/>
      <c r="L146" s="21">
        <v>11820</v>
      </c>
      <c r="M146" s="11" t="s">
        <v>141</v>
      </c>
      <c r="N146" s="21">
        <v>11820</v>
      </c>
      <c r="O146" s="11" t="s">
        <v>477</v>
      </c>
      <c r="P146" s="21"/>
      <c r="Q146" s="11"/>
      <c r="R146" s="21"/>
      <c r="S146" s="11"/>
      <c r="T146" s="12"/>
    </row>
    <row r="147" spans="3:20" ht="18.95" customHeight="1">
      <c r="C147" s="13" t="s">
        <v>528</v>
      </c>
      <c r="D147" s="37" t="s">
        <v>502</v>
      </c>
      <c r="E147" s="37" t="s">
        <v>529</v>
      </c>
      <c r="F147" s="10" t="s">
        <v>258</v>
      </c>
      <c r="G147" s="25">
        <v>10987</v>
      </c>
      <c r="H147" s="21">
        <v>10987</v>
      </c>
      <c r="I147" s="3"/>
      <c r="J147" s="21"/>
      <c r="K147" s="11"/>
      <c r="L147" s="21">
        <v>14196</v>
      </c>
      <c r="M147" s="11" t="s">
        <v>141</v>
      </c>
      <c r="N147" s="21">
        <v>14196</v>
      </c>
      <c r="O147" s="11" t="s">
        <v>477</v>
      </c>
      <c r="P147" s="21"/>
      <c r="Q147" s="11"/>
      <c r="R147" s="21"/>
      <c r="S147" s="11"/>
      <c r="T147" s="12"/>
    </row>
    <row r="148" spans="3:20" ht="18.95" customHeight="1">
      <c r="C148" s="13" t="s">
        <v>530</v>
      </c>
      <c r="D148" s="37" t="s">
        <v>531</v>
      </c>
      <c r="E148" s="37" t="s">
        <v>532</v>
      </c>
      <c r="F148" s="10" t="s">
        <v>258</v>
      </c>
      <c r="G148" s="25">
        <v>90000</v>
      </c>
      <c r="H148" s="21"/>
      <c r="I148" s="3"/>
      <c r="J148" s="21">
        <v>92000</v>
      </c>
      <c r="K148" s="11" t="s">
        <v>533</v>
      </c>
      <c r="L148" s="21">
        <v>95000</v>
      </c>
      <c r="M148" s="11" t="s">
        <v>534</v>
      </c>
      <c r="N148" s="21"/>
      <c r="O148" s="11"/>
      <c r="P148" s="21">
        <v>90000</v>
      </c>
      <c r="Q148" s="11" t="s">
        <v>535</v>
      </c>
      <c r="R148" s="21"/>
      <c r="S148" s="11"/>
      <c r="T148" s="12"/>
    </row>
    <row r="149" spans="3:20" ht="18.95" customHeight="1">
      <c r="C149" s="13" t="s">
        <v>530</v>
      </c>
      <c r="D149" s="37" t="s">
        <v>536</v>
      </c>
      <c r="E149" s="37" t="s">
        <v>537</v>
      </c>
      <c r="F149" s="10" t="s">
        <v>258</v>
      </c>
      <c r="G149" s="254">
        <v>173000</v>
      </c>
      <c r="H149" s="21"/>
      <c r="I149" s="3"/>
      <c r="J149" s="21">
        <v>157000</v>
      </c>
      <c r="K149" s="11" t="s">
        <v>533</v>
      </c>
      <c r="L149" s="21">
        <v>152000</v>
      </c>
      <c r="M149" s="11" t="s">
        <v>534</v>
      </c>
      <c r="N149" s="21"/>
      <c r="O149" s="11"/>
      <c r="P149" s="255">
        <v>173000</v>
      </c>
      <c r="Q149" s="11" t="s">
        <v>535</v>
      </c>
      <c r="R149" s="21"/>
      <c r="S149" s="11"/>
      <c r="T149" s="12"/>
    </row>
    <row r="150" spans="3:20" ht="18.95" customHeight="1">
      <c r="C150" s="13" t="s">
        <v>530</v>
      </c>
      <c r="D150" s="37" t="s">
        <v>538</v>
      </c>
      <c r="E150" s="37" t="s">
        <v>539</v>
      </c>
      <c r="F150" s="10" t="s">
        <v>258</v>
      </c>
      <c r="G150" s="25">
        <v>35000</v>
      </c>
      <c r="H150" s="21"/>
      <c r="I150" s="3"/>
      <c r="J150" s="21">
        <v>36000</v>
      </c>
      <c r="K150" s="11" t="s">
        <v>533</v>
      </c>
      <c r="L150" s="21">
        <v>37000</v>
      </c>
      <c r="M150" s="11" t="s">
        <v>534</v>
      </c>
      <c r="N150" s="21"/>
      <c r="O150" s="11"/>
      <c r="P150" s="21">
        <v>35000</v>
      </c>
      <c r="Q150" s="11" t="s">
        <v>535</v>
      </c>
      <c r="R150" s="21"/>
      <c r="S150" s="11"/>
      <c r="T150" s="12"/>
    </row>
    <row r="151" spans="3:20" ht="18.95" customHeight="1">
      <c r="C151" s="13" t="s">
        <v>530</v>
      </c>
      <c r="D151" s="37" t="s">
        <v>540</v>
      </c>
      <c r="E151" s="37" t="s">
        <v>541</v>
      </c>
      <c r="F151" s="10" t="s">
        <v>258</v>
      </c>
      <c r="G151" s="25">
        <v>38000</v>
      </c>
      <c r="H151" s="21"/>
      <c r="I151" s="3"/>
      <c r="J151" s="21">
        <v>39000</v>
      </c>
      <c r="K151" s="11" t="s">
        <v>533</v>
      </c>
      <c r="L151" s="21">
        <v>40000</v>
      </c>
      <c r="M151" s="11" t="s">
        <v>534</v>
      </c>
      <c r="N151" s="21"/>
      <c r="O151" s="11"/>
      <c r="P151" s="21">
        <v>38000</v>
      </c>
      <c r="Q151" s="11" t="s">
        <v>535</v>
      </c>
      <c r="R151" s="21"/>
      <c r="S151" s="11"/>
      <c r="T151" s="12"/>
    </row>
    <row r="152" spans="3:20" ht="18.95" customHeight="1">
      <c r="C152" s="13" t="s">
        <v>530</v>
      </c>
      <c r="D152" s="37" t="s">
        <v>542</v>
      </c>
      <c r="E152" s="37" t="s">
        <v>543</v>
      </c>
      <c r="F152" s="10" t="s">
        <v>258</v>
      </c>
      <c r="G152" s="25">
        <v>30000</v>
      </c>
      <c r="H152" s="21"/>
      <c r="I152" s="3"/>
      <c r="J152" s="21">
        <v>31000</v>
      </c>
      <c r="K152" s="11" t="s">
        <v>533</v>
      </c>
      <c r="L152" s="21">
        <v>32000</v>
      </c>
      <c r="M152" s="11" t="s">
        <v>534</v>
      </c>
      <c r="N152" s="21"/>
      <c r="O152" s="11"/>
      <c r="P152" s="21">
        <v>30000</v>
      </c>
      <c r="Q152" s="11" t="s">
        <v>535</v>
      </c>
      <c r="R152" s="21"/>
      <c r="S152" s="11"/>
      <c r="T152" s="12"/>
    </row>
    <row r="153" spans="3:20" ht="18.95" customHeight="1">
      <c r="C153" s="13" t="s">
        <v>530</v>
      </c>
      <c r="D153" s="37" t="s">
        <v>544</v>
      </c>
      <c r="E153" s="37" t="s">
        <v>545</v>
      </c>
      <c r="F153" s="10" t="s">
        <v>258</v>
      </c>
      <c r="G153" s="25">
        <v>55000</v>
      </c>
      <c r="H153" s="21"/>
      <c r="I153" s="3"/>
      <c r="J153" s="21">
        <v>56000</v>
      </c>
      <c r="K153" s="11" t="s">
        <v>533</v>
      </c>
      <c r="L153" s="21">
        <v>58000</v>
      </c>
      <c r="M153" s="11" t="s">
        <v>534</v>
      </c>
      <c r="N153" s="21"/>
      <c r="O153" s="11"/>
      <c r="P153" s="21">
        <v>55000</v>
      </c>
      <c r="Q153" s="11" t="s">
        <v>535</v>
      </c>
      <c r="R153" s="21"/>
      <c r="S153" s="11"/>
      <c r="T153" s="12"/>
    </row>
    <row r="154" spans="3:20" ht="18.95" customHeight="1">
      <c r="C154" s="13" t="s">
        <v>530</v>
      </c>
      <c r="D154" s="37" t="s">
        <v>546</v>
      </c>
      <c r="E154" s="37" t="s">
        <v>547</v>
      </c>
      <c r="F154" s="10" t="s">
        <v>258</v>
      </c>
      <c r="G154" s="254">
        <v>264000</v>
      </c>
      <c r="H154" s="21"/>
      <c r="I154" s="3"/>
      <c r="J154" s="21"/>
      <c r="K154" s="11"/>
      <c r="L154" s="21"/>
      <c r="M154" s="11"/>
      <c r="N154" s="21"/>
      <c r="O154" s="11"/>
      <c r="P154" s="255">
        <v>264000</v>
      </c>
      <c r="Q154" s="11" t="s">
        <v>535</v>
      </c>
      <c r="R154" s="21"/>
      <c r="S154" s="11"/>
      <c r="T154" s="12"/>
    </row>
    <row r="155" spans="3:20" ht="18.95" customHeight="1">
      <c r="C155" s="13" t="s">
        <v>530</v>
      </c>
      <c r="D155" s="37" t="s">
        <v>546</v>
      </c>
      <c r="E155" s="37" t="s">
        <v>548</v>
      </c>
      <c r="F155" s="10" t="s">
        <v>549</v>
      </c>
      <c r="G155" s="25">
        <v>792000</v>
      </c>
      <c r="H155" s="21"/>
      <c r="I155" s="3"/>
      <c r="J155" s="21"/>
      <c r="K155" s="11"/>
      <c r="L155" s="21"/>
      <c r="M155" s="11"/>
      <c r="N155" s="21"/>
      <c r="O155" s="11"/>
      <c r="P155" s="21">
        <v>792000</v>
      </c>
      <c r="Q155" s="11" t="s">
        <v>535</v>
      </c>
      <c r="R155" s="21"/>
      <c r="S155" s="11"/>
      <c r="T155" s="12"/>
    </row>
    <row r="156" spans="3:20" ht="18.95" customHeight="1">
      <c r="C156" s="13" t="s">
        <v>530</v>
      </c>
      <c r="D156" s="37" t="s">
        <v>546</v>
      </c>
      <c r="E156" s="37" t="s">
        <v>550</v>
      </c>
      <c r="F156" s="10" t="s">
        <v>258</v>
      </c>
      <c r="G156" s="25">
        <v>40800</v>
      </c>
      <c r="H156" s="21"/>
      <c r="I156" s="3"/>
      <c r="J156" s="21"/>
      <c r="K156" s="11"/>
      <c r="L156" s="21"/>
      <c r="M156" s="11"/>
      <c r="N156" s="21"/>
      <c r="O156" s="11"/>
      <c r="P156" s="21">
        <v>40800</v>
      </c>
      <c r="Q156" s="11" t="s">
        <v>535</v>
      </c>
      <c r="R156" s="21"/>
      <c r="S156" s="11"/>
      <c r="T156" s="12"/>
    </row>
    <row r="157" spans="3:20" ht="18.95" customHeight="1">
      <c r="C157" s="13" t="s">
        <v>530</v>
      </c>
      <c r="D157" s="37" t="s">
        <v>551</v>
      </c>
      <c r="E157" s="37" t="s">
        <v>552</v>
      </c>
      <c r="F157" s="10" t="s">
        <v>187</v>
      </c>
      <c r="G157" s="25">
        <v>44700</v>
      </c>
      <c r="H157" s="21"/>
      <c r="I157" s="3"/>
      <c r="J157" s="21"/>
      <c r="K157" s="11"/>
      <c r="L157" s="21"/>
      <c r="M157" s="11"/>
      <c r="N157" s="21"/>
      <c r="O157" s="11"/>
      <c r="P157" s="21">
        <v>44700</v>
      </c>
      <c r="Q157" s="11"/>
      <c r="R157" s="21"/>
      <c r="S157" s="11"/>
      <c r="T157" s="12"/>
    </row>
    <row r="158" spans="3:20" ht="18.95" customHeight="1">
      <c r="C158" s="13" t="s">
        <v>530</v>
      </c>
      <c r="D158" s="37" t="s">
        <v>553</v>
      </c>
      <c r="E158" s="37" t="s">
        <v>554</v>
      </c>
      <c r="F158" s="10" t="s">
        <v>455</v>
      </c>
      <c r="G158" s="25">
        <v>6743000</v>
      </c>
      <c r="H158" s="21"/>
      <c r="I158" s="3"/>
      <c r="J158" s="21"/>
      <c r="K158" s="11"/>
      <c r="L158" s="21"/>
      <c r="M158" s="11"/>
      <c r="N158" s="21"/>
      <c r="O158" s="11"/>
      <c r="P158" s="21">
        <v>6743000</v>
      </c>
      <c r="Q158" s="11" t="s">
        <v>555</v>
      </c>
      <c r="R158" s="21"/>
      <c r="S158" s="11"/>
      <c r="T158" s="12"/>
    </row>
    <row r="159" spans="3:20" ht="18.95" customHeight="1">
      <c r="C159" s="13" t="s">
        <v>530</v>
      </c>
      <c r="D159" s="37" t="s">
        <v>553</v>
      </c>
      <c r="E159" s="37" t="s">
        <v>556</v>
      </c>
      <c r="F159" s="10" t="s">
        <v>455</v>
      </c>
      <c r="G159" s="25">
        <v>10532000</v>
      </c>
      <c r="H159" s="21"/>
      <c r="I159" s="3"/>
      <c r="J159" s="21"/>
      <c r="K159" s="11"/>
      <c r="L159" s="21"/>
      <c r="M159" s="11"/>
      <c r="N159" s="21"/>
      <c r="O159" s="11"/>
      <c r="P159" s="21">
        <v>10532000</v>
      </c>
      <c r="Q159" s="11" t="s">
        <v>555</v>
      </c>
      <c r="R159" s="21"/>
      <c r="S159" s="11"/>
      <c r="T159" s="12"/>
    </row>
    <row r="160" spans="3:20" ht="18.95" customHeight="1">
      <c r="C160" s="13" t="s">
        <v>530</v>
      </c>
      <c r="D160" s="37" t="s">
        <v>553</v>
      </c>
      <c r="E160" s="37" t="s">
        <v>557</v>
      </c>
      <c r="F160" s="10" t="s">
        <v>455</v>
      </c>
      <c r="G160" s="25">
        <v>7744000</v>
      </c>
      <c r="H160" s="21"/>
      <c r="I160" s="3"/>
      <c r="J160" s="21"/>
      <c r="K160" s="11"/>
      <c r="L160" s="21"/>
      <c r="M160" s="11"/>
      <c r="N160" s="21"/>
      <c r="O160" s="11"/>
      <c r="P160" s="21">
        <v>7744000</v>
      </c>
      <c r="Q160" s="11" t="s">
        <v>555</v>
      </c>
      <c r="R160" s="21"/>
      <c r="S160" s="11"/>
      <c r="T160" s="12"/>
    </row>
    <row r="161" spans="3:20" ht="18.95" customHeight="1">
      <c r="C161" s="13" t="s">
        <v>530</v>
      </c>
      <c r="D161" s="37" t="s">
        <v>553</v>
      </c>
      <c r="E161" s="37" t="s">
        <v>558</v>
      </c>
      <c r="F161" s="10" t="s">
        <v>455</v>
      </c>
      <c r="G161" s="25">
        <v>4377000</v>
      </c>
      <c r="H161" s="21"/>
      <c r="I161" s="3"/>
      <c r="J161" s="21"/>
      <c r="K161" s="11"/>
      <c r="L161" s="21"/>
      <c r="M161" s="11"/>
      <c r="N161" s="21"/>
      <c r="O161" s="11"/>
      <c r="P161" s="21">
        <v>4377000</v>
      </c>
      <c r="Q161" s="11" t="s">
        <v>555</v>
      </c>
      <c r="R161" s="21"/>
      <c r="S161" s="11"/>
      <c r="T161" s="12"/>
    </row>
    <row r="162" spans="3:20" ht="18.95" customHeight="1">
      <c r="C162" s="13" t="s">
        <v>530</v>
      </c>
      <c r="D162" s="37" t="s">
        <v>553</v>
      </c>
      <c r="E162" s="37" t="s">
        <v>559</v>
      </c>
      <c r="F162" s="10" t="s">
        <v>455</v>
      </c>
      <c r="G162" s="25">
        <v>2432000</v>
      </c>
      <c r="H162" s="21"/>
      <c r="I162" s="3"/>
      <c r="J162" s="21"/>
      <c r="K162" s="11"/>
      <c r="L162" s="21"/>
      <c r="M162" s="11"/>
      <c r="N162" s="21"/>
      <c r="O162" s="11"/>
      <c r="P162" s="21">
        <v>2432000</v>
      </c>
      <c r="Q162" s="11" t="s">
        <v>555</v>
      </c>
      <c r="R162" s="21"/>
      <c r="S162" s="11"/>
      <c r="T162" s="12"/>
    </row>
    <row r="163" spans="3:20" ht="18.95" customHeight="1">
      <c r="C163" s="13" t="s">
        <v>530</v>
      </c>
      <c r="D163" s="37" t="s">
        <v>553</v>
      </c>
      <c r="E163" s="37" t="s">
        <v>560</v>
      </c>
      <c r="F163" s="10" t="s">
        <v>455</v>
      </c>
      <c r="G163" s="25">
        <v>1623000</v>
      </c>
      <c r="H163" s="21"/>
      <c r="I163" s="3"/>
      <c r="J163" s="21"/>
      <c r="K163" s="11"/>
      <c r="L163" s="21"/>
      <c r="M163" s="11"/>
      <c r="N163" s="21"/>
      <c r="O163" s="11"/>
      <c r="P163" s="21">
        <v>1623000</v>
      </c>
      <c r="Q163" s="11" t="s">
        <v>555</v>
      </c>
      <c r="R163" s="21"/>
      <c r="S163" s="11"/>
      <c r="T163" s="12"/>
    </row>
    <row r="164" spans="3:20" ht="18.95" customHeight="1">
      <c r="C164" s="13" t="s">
        <v>530</v>
      </c>
      <c r="D164" s="37" t="s">
        <v>553</v>
      </c>
      <c r="E164" s="37" t="s">
        <v>561</v>
      </c>
      <c r="F164" s="10" t="s">
        <v>455</v>
      </c>
      <c r="G164" s="25">
        <v>1256000</v>
      </c>
      <c r="H164" s="21"/>
      <c r="I164" s="3"/>
      <c r="J164" s="21"/>
      <c r="K164" s="11"/>
      <c r="L164" s="21"/>
      <c r="M164" s="11"/>
      <c r="N164" s="21"/>
      <c r="O164" s="11"/>
      <c r="P164" s="21">
        <v>1256000</v>
      </c>
      <c r="Q164" s="11" t="s">
        <v>555</v>
      </c>
      <c r="R164" s="21"/>
      <c r="S164" s="11"/>
      <c r="T164" s="12"/>
    </row>
    <row r="165" spans="3:20" ht="18.95" customHeight="1">
      <c r="C165" s="13" t="s">
        <v>530</v>
      </c>
      <c r="D165" s="37" t="s">
        <v>553</v>
      </c>
      <c r="E165" s="37" t="s">
        <v>562</v>
      </c>
      <c r="F165" s="10" t="s">
        <v>455</v>
      </c>
      <c r="G165" s="25">
        <v>2787000</v>
      </c>
      <c r="H165" s="21"/>
      <c r="I165" s="3"/>
      <c r="J165" s="21"/>
      <c r="K165" s="11"/>
      <c r="L165" s="21"/>
      <c r="M165" s="11"/>
      <c r="N165" s="21"/>
      <c r="O165" s="11"/>
      <c r="P165" s="21">
        <v>2787000</v>
      </c>
      <c r="Q165" s="11" t="s">
        <v>555</v>
      </c>
      <c r="R165" s="21"/>
      <c r="S165" s="11"/>
      <c r="T165" s="12"/>
    </row>
    <row r="166" spans="3:20" ht="18.95" customHeight="1">
      <c r="C166" s="13" t="s">
        <v>530</v>
      </c>
      <c r="D166" s="37" t="s">
        <v>553</v>
      </c>
      <c r="E166" s="37" t="s">
        <v>563</v>
      </c>
      <c r="F166" s="10" t="s">
        <v>455</v>
      </c>
      <c r="G166" s="25">
        <v>3576000</v>
      </c>
      <c r="H166" s="21"/>
      <c r="I166" s="3"/>
      <c r="J166" s="21"/>
      <c r="K166" s="11"/>
      <c r="L166" s="21"/>
      <c r="M166" s="11"/>
      <c r="N166" s="21"/>
      <c r="O166" s="11"/>
      <c r="P166" s="21">
        <v>3576000</v>
      </c>
      <c r="Q166" s="11" t="s">
        <v>555</v>
      </c>
      <c r="R166" s="21"/>
      <c r="S166" s="11"/>
      <c r="T166" s="12"/>
    </row>
    <row r="167" spans="3:20" ht="18.95" customHeight="1">
      <c r="C167" s="13" t="s">
        <v>530</v>
      </c>
      <c r="D167" s="37" t="s">
        <v>553</v>
      </c>
      <c r="E167" s="37" t="s">
        <v>564</v>
      </c>
      <c r="F167" s="10" t="s">
        <v>455</v>
      </c>
      <c r="G167" s="25">
        <v>2961000</v>
      </c>
      <c r="H167" s="21"/>
      <c r="I167" s="3"/>
      <c r="J167" s="21"/>
      <c r="K167" s="11"/>
      <c r="L167" s="21"/>
      <c r="M167" s="11"/>
      <c r="N167" s="21"/>
      <c r="O167" s="11"/>
      <c r="P167" s="21">
        <v>2961000</v>
      </c>
      <c r="Q167" s="11" t="s">
        <v>555</v>
      </c>
      <c r="R167" s="21"/>
      <c r="S167" s="11"/>
      <c r="T167" s="12"/>
    </row>
    <row r="168" spans="3:20" ht="18.95" customHeight="1">
      <c r="C168" s="13" t="s">
        <v>530</v>
      </c>
      <c r="D168" s="37" t="s">
        <v>553</v>
      </c>
      <c r="E168" s="37" t="s">
        <v>565</v>
      </c>
      <c r="F168" s="10" t="s">
        <v>455</v>
      </c>
      <c r="G168" s="25">
        <v>4241000</v>
      </c>
      <c r="H168" s="21"/>
      <c r="I168" s="3"/>
      <c r="J168" s="21"/>
      <c r="K168" s="11"/>
      <c r="L168" s="21"/>
      <c r="M168" s="11"/>
      <c r="N168" s="21"/>
      <c r="O168" s="11"/>
      <c r="P168" s="21">
        <v>4241000</v>
      </c>
      <c r="Q168" s="11" t="s">
        <v>555</v>
      </c>
      <c r="R168" s="21"/>
      <c r="S168" s="11"/>
      <c r="T168" s="12"/>
    </row>
    <row r="169" spans="3:20" ht="18.95" customHeight="1">
      <c r="C169" s="13" t="s">
        <v>530</v>
      </c>
      <c r="D169" s="37" t="s">
        <v>566</v>
      </c>
      <c r="E169" s="37"/>
      <c r="F169" s="10" t="s">
        <v>567</v>
      </c>
      <c r="G169" s="25">
        <v>96888000</v>
      </c>
      <c r="H169" s="21"/>
      <c r="I169" s="3"/>
      <c r="J169" s="21">
        <v>103970000</v>
      </c>
      <c r="K169" s="11" t="s">
        <v>2112</v>
      </c>
      <c r="L169" s="21">
        <v>102420000</v>
      </c>
      <c r="M169" s="11" t="s">
        <v>568</v>
      </c>
      <c r="N169" s="21"/>
      <c r="O169" s="11"/>
      <c r="P169" s="21">
        <v>96888000</v>
      </c>
      <c r="Q169" s="11" t="s">
        <v>569</v>
      </c>
      <c r="R169" s="21"/>
      <c r="S169" s="11"/>
      <c r="T169" s="12"/>
    </row>
    <row r="170" spans="3:20" ht="18.95" customHeight="1">
      <c r="C170" s="13" t="s">
        <v>530</v>
      </c>
      <c r="D170" s="37" t="s">
        <v>570</v>
      </c>
      <c r="E170" s="253" t="s">
        <v>2269</v>
      </c>
      <c r="F170" s="10" t="s">
        <v>567</v>
      </c>
      <c r="G170" s="254">
        <v>23100000</v>
      </c>
      <c r="H170" s="21"/>
      <c r="I170" s="3"/>
      <c r="J170" s="21"/>
      <c r="K170" s="11"/>
      <c r="L170" s="21"/>
      <c r="M170" s="11"/>
      <c r="N170" s="21"/>
      <c r="O170" s="11"/>
      <c r="P170" s="255">
        <v>23100000</v>
      </c>
      <c r="Q170" s="11" t="s">
        <v>572</v>
      </c>
      <c r="R170" s="21"/>
      <c r="S170" s="11"/>
      <c r="T170" s="12"/>
    </row>
    <row r="171" spans="3:20" ht="18.95" customHeight="1">
      <c r="C171" s="13" t="s">
        <v>530</v>
      </c>
      <c r="D171" s="37" t="s">
        <v>570</v>
      </c>
      <c r="E171" s="37" t="s">
        <v>573</v>
      </c>
      <c r="F171" s="10" t="s">
        <v>567</v>
      </c>
      <c r="G171" s="254">
        <v>2970000</v>
      </c>
      <c r="H171" s="21"/>
      <c r="I171" s="3"/>
      <c r="J171" s="21"/>
      <c r="K171" s="11"/>
      <c r="L171" s="21"/>
      <c r="M171" s="11"/>
      <c r="N171" s="21"/>
      <c r="O171" s="11"/>
      <c r="P171" s="255">
        <v>2970000</v>
      </c>
      <c r="Q171" s="11" t="s">
        <v>572</v>
      </c>
      <c r="R171" s="21"/>
      <c r="S171" s="11"/>
      <c r="T171" s="12"/>
    </row>
    <row r="172" spans="3:20" ht="18.95" customHeight="1">
      <c r="C172" s="13" t="s">
        <v>530</v>
      </c>
      <c r="D172" s="37" t="s">
        <v>574</v>
      </c>
      <c r="E172" s="37" t="s">
        <v>575</v>
      </c>
      <c r="F172" s="10" t="s">
        <v>258</v>
      </c>
      <c r="G172" s="25">
        <v>88000</v>
      </c>
      <c r="H172" s="21"/>
      <c r="I172" s="3"/>
      <c r="J172" s="21">
        <v>90000</v>
      </c>
      <c r="K172" s="11" t="s">
        <v>533</v>
      </c>
      <c r="L172" s="21">
        <v>93000</v>
      </c>
      <c r="M172" s="11" t="s">
        <v>534</v>
      </c>
      <c r="N172" s="21"/>
      <c r="O172" s="11"/>
      <c r="P172" s="21">
        <v>88000</v>
      </c>
      <c r="Q172" s="11" t="s">
        <v>535</v>
      </c>
      <c r="R172" s="21"/>
      <c r="S172" s="11"/>
      <c r="T172" s="12"/>
    </row>
    <row r="173" spans="3:20" ht="18.95" customHeight="1">
      <c r="C173" s="13" t="s">
        <v>530</v>
      </c>
      <c r="D173" s="37" t="s">
        <v>553</v>
      </c>
      <c r="E173" s="37" t="s">
        <v>576</v>
      </c>
      <c r="F173" s="10" t="s">
        <v>455</v>
      </c>
      <c r="G173" s="25">
        <v>1732000</v>
      </c>
      <c r="H173" s="21"/>
      <c r="I173" s="3"/>
      <c r="J173" s="21"/>
      <c r="K173" s="11"/>
      <c r="L173" s="21"/>
      <c r="M173" s="11"/>
      <c r="N173" s="21"/>
      <c r="O173" s="11"/>
      <c r="P173" s="21">
        <v>1732000</v>
      </c>
      <c r="Q173" s="11" t="s">
        <v>555</v>
      </c>
      <c r="R173" s="21"/>
      <c r="S173" s="11"/>
      <c r="T173" s="12"/>
    </row>
    <row r="174" spans="3:20" ht="18.95" customHeight="1">
      <c r="C174" s="13" t="s">
        <v>530</v>
      </c>
      <c r="D174" s="37" t="s">
        <v>577</v>
      </c>
      <c r="E174" s="37" t="s">
        <v>578</v>
      </c>
      <c r="F174" s="10" t="s">
        <v>567</v>
      </c>
      <c r="G174" s="25">
        <v>89580000</v>
      </c>
      <c r="H174" s="21"/>
      <c r="I174" s="3"/>
      <c r="J174" s="21">
        <v>100320000</v>
      </c>
      <c r="K174" s="11" t="s">
        <v>579</v>
      </c>
      <c r="L174" s="21">
        <v>94050000</v>
      </c>
      <c r="M174" s="11" t="s">
        <v>580</v>
      </c>
      <c r="N174" s="21"/>
      <c r="O174" s="11"/>
      <c r="P174" s="25">
        <v>89580000</v>
      </c>
      <c r="Q174" s="11" t="s">
        <v>581</v>
      </c>
      <c r="R174" s="21"/>
      <c r="S174" s="11"/>
      <c r="T174" s="12"/>
    </row>
    <row r="175" spans="3:20" ht="18.95" customHeight="1">
      <c r="C175" s="13" t="s">
        <v>530</v>
      </c>
      <c r="D175" s="37" t="s">
        <v>570</v>
      </c>
      <c r="E175" s="37" t="s">
        <v>582</v>
      </c>
      <c r="F175" s="10" t="s">
        <v>567</v>
      </c>
      <c r="G175" s="254">
        <v>2860000</v>
      </c>
      <c r="H175" s="21"/>
      <c r="I175" s="3"/>
      <c r="J175" s="21"/>
      <c r="K175" s="11"/>
      <c r="L175" s="21"/>
      <c r="M175" s="11"/>
      <c r="N175" s="21"/>
      <c r="O175" s="11"/>
      <c r="P175" s="255">
        <v>2860000</v>
      </c>
      <c r="Q175" s="11" t="s">
        <v>572</v>
      </c>
      <c r="R175" s="21"/>
      <c r="S175" s="11"/>
      <c r="T175" s="12"/>
    </row>
    <row r="176" spans="3:20" ht="18.95" customHeight="1">
      <c r="C176" s="13" t="s">
        <v>530</v>
      </c>
      <c r="D176" s="37" t="s">
        <v>570</v>
      </c>
      <c r="E176" s="37" t="s">
        <v>583</v>
      </c>
      <c r="F176" s="10" t="s">
        <v>567</v>
      </c>
      <c r="G176" s="254">
        <v>1980000</v>
      </c>
      <c r="H176" s="21"/>
      <c r="I176" s="3"/>
      <c r="J176" s="21"/>
      <c r="K176" s="11"/>
      <c r="L176" s="21"/>
      <c r="M176" s="11"/>
      <c r="N176" s="21"/>
      <c r="O176" s="11"/>
      <c r="P176" s="255">
        <v>1980000</v>
      </c>
      <c r="Q176" s="11" t="s">
        <v>572</v>
      </c>
      <c r="R176" s="21"/>
      <c r="S176" s="11"/>
      <c r="T176" s="12"/>
    </row>
    <row r="177" spans="3:20" ht="18.95" customHeight="1">
      <c r="C177" s="13" t="s">
        <v>530</v>
      </c>
      <c r="D177" s="37" t="s">
        <v>570</v>
      </c>
      <c r="E177" s="37" t="s">
        <v>584</v>
      </c>
      <c r="F177" s="10" t="s">
        <v>567</v>
      </c>
      <c r="G177" s="254">
        <v>165000</v>
      </c>
      <c r="H177" s="21"/>
      <c r="I177" s="3"/>
      <c r="J177" s="21"/>
      <c r="K177" s="11"/>
      <c r="L177" s="21"/>
      <c r="M177" s="11"/>
      <c r="N177" s="21"/>
      <c r="O177" s="11"/>
      <c r="P177" s="255">
        <v>165000</v>
      </c>
      <c r="Q177" s="11" t="s">
        <v>572</v>
      </c>
      <c r="R177" s="21"/>
      <c r="S177" s="11"/>
      <c r="T177" s="12"/>
    </row>
    <row r="178" spans="3:20" ht="18.95" customHeight="1">
      <c r="C178" s="13" t="s">
        <v>530</v>
      </c>
      <c r="D178" s="37" t="s">
        <v>553</v>
      </c>
      <c r="E178" s="37" t="s">
        <v>585</v>
      </c>
      <c r="F178" s="10" t="s">
        <v>455</v>
      </c>
      <c r="G178" s="25">
        <v>964000</v>
      </c>
      <c r="H178" s="21"/>
      <c r="I178" s="3"/>
      <c r="J178" s="21"/>
      <c r="K178" s="11"/>
      <c r="L178" s="21"/>
      <c r="M178" s="11"/>
      <c r="N178" s="21"/>
      <c r="O178" s="11"/>
      <c r="P178" s="21">
        <v>964000</v>
      </c>
      <c r="Q178" s="11" t="s">
        <v>555</v>
      </c>
      <c r="R178" s="21"/>
      <c r="S178" s="11"/>
      <c r="T178" s="12"/>
    </row>
    <row r="179" spans="3:20" ht="18.95" customHeight="1">
      <c r="C179" s="13" t="s">
        <v>530</v>
      </c>
      <c r="D179" s="37" t="s">
        <v>586</v>
      </c>
      <c r="E179" s="37" t="s">
        <v>587</v>
      </c>
      <c r="F179" s="10" t="s">
        <v>139</v>
      </c>
      <c r="G179" s="25">
        <v>16587</v>
      </c>
      <c r="H179" s="21">
        <v>16587</v>
      </c>
      <c r="I179" s="3"/>
      <c r="J179" s="21">
        <v>18948</v>
      </c>
      <c r="K179" s="11" t="s">
        <v>272</v>
      </c>
      <c r="L179" s="21">
        <v>19345</v>
      </c>
      <c r="M179" s="11" t="s">
        <v>305</v>
      </c>
      <c r="N179" s="21">
        <v>18290</v>
      </c>
      <c r="O179" s="11" t="s">
        <v>281</v>
      </c>
      <c r="P179" s="21"/>
      <c r="Q179" s="11"/>
      <c r="R179" s="21"/>
      <c r="S179" s="11"/>
      <c r="T179" s="12"/>
    </row>
    <row r="180" spans="3:20" ht="18.95" customHeight="1">
      <c r="C180" s="13" t="s">
        <v>530</v>
      </c>
      <c r="D180" s="37" t="s">
        <v>586</v>
      </c>
      <c r="E180" s="37" t="s">
        <v>588</v>
      </c>
      <c r="F180" s="10" t="s">
        <v>139</v>
      </c>
      <c r="G180" s="25">
        <v>31664</v>
      </c>
      <c r="H180" s="21">
        <v>31664</v>
      </c>
      <c r="I180" s="3"/>
      <c r="J180" s="21">
        <v>35764</v>
      </c>
      <c r="K180" s="11" t="s">
        <v>272</v>
      </c>
      <c r="L180" s="21">
        <v>36513</v>
      </c>
      <c r="M180" s="11" t="s">
        <v>305</v>
      </c>
      <c r="N180" s="21">
        <v>35094</v>
      </c>
      <c r="O180" s="11" t="s">
        <v>281</v>
      </c>
      <c r="P180" s="21"/>
      <c r="Q180" s="11"/>
      <c r="R180" s="21"/>
      <c r="S180" s="11"/>
      <c r="T180" s="12"/>
    </row>
    <row r="181" spans="3:20" ht="18.95" customHeight="1">
      <c r="C181" s="13" t="s">
        <v>530</v>
      </c>
      <c r="D181" s="37" t="s">
        <v>586</v>
      </c>
      <c r="E181" s="37" t="s">
        <v>589</v>
      </c>
      <c r="F181" s="10" t="s">
        <v>139</v>
      </c>
      <c r="G181" s="25">
        <v>40807</v>
      </c>
      <c r="H181" s="21">
        <v>40807</v>
      </c>
      <c r="I181" s="3"/>
      <c r="J181" s="21">
        <v>46090</v>
      </c>
      <c r="K181" s="11" t="s">
        <v>272</v>
      </c>
      <c r="L181" s="21">
        <v>47056</v>
      </c>
      <c r="M181" s="11" t="s">
        <v>305</v>
      </c>
      <c r="N181" s="21">
        <v>45867</v>
      </c>
      <c r="O181" s="11" t="s">
        <v>281</v>
      </c>
      <c r="P181" s="21"/>
      <c r="Q181" s="11"/>
      <c r="R181" s="21"/>
      <c r="S181" s="11"/>
      <c r="T181" s="12"/>
    </row>
    <row r="182" spans="3:20" ht="18.95" customHeight="1">
      <c r="C182" s="13" t="s">
        <v>530</v>
      </c>
      <c r="D182" s="37" t="s">
        <v>586</v>
      </c>
      <c r="E182" s="37" t="s">
        <v>590</v>
      </c>
      <c r="F182" s="10" t="s">
        <v>139</v>
      </c>
      <c r="G182" s="25">
        <v>51953</v>
      </c>
      <c r="H182" s="21">
        <v>51953</v>
      </c>
      <c r="I182" s="3"/>
      <c r="J182" s="21">
        <v>58679</v>
      </c>
      <c r="K182" s="11" t="s">
        <v>272</v>
      </c>
      <c r="L182" s="21">
        <v>59909</v>
      </c>
      <c r="M182" s="11" t="s">
        <v>305</v>
      </c>
      <c r="N182" s="21">
        <v>57588</v>
      </c>
      <c r="O182" s="11" t="s">
        <v>281</v>
      </c>
      <c r="P182" s="21"/>
      <c r="Q182" s="11"/>
      <c r="R182" s="21"/>
      <c r="S182" s="11"/>
      <c r="T182" s="12"/>
    </row>
    <row r="183" spans="3:20" ht="18.95" customHeight="1">
      <c r="C183" s="13" t="s">
        <v>530</v>
      </c>
      <c r="D183" s="37" t="s">
        <v>586</v>
      </c>
      <c r="E183" s="37" t="s">
        <v>591</v>
      </c>
      <c r="F183" s="10" t="s">
        <v>139</v>
      </c>
      <c r="G183" s="25">
        <v>2087</v>
      </c>
      <c r="H183" s="21">
        <v>2087</v>
      </c>
      <c r="I183" s="3"/>
      <c r="J183" s="21">
        <v>2637</v>
      </c>
      <c r="K183" s="11" t="s">
        <v>272</v>
      </c>
      <c r="L183" s="21">
        <v>2407</v>
      </c>
      <c r="M183" s="11" t="s">
        <v>305</v>
      </c>
      <c r="N183" s="21">
        <v>2305</v>
      </c>
      <c r="O183" s="11" t="s">
        <v>281</v>
      </c>
      <c r="P183" s="21"/>
      <c r="Q183" s="11"/>
      <c r="R183" s="21"/>
      <c r="S183" s="11"/>
      <c r="T183" s="12"/>
    </row>
    <row r="184" spans="3:20" ht="18.95" customHeight="1">
      <c r="C184" s="13" t="s">
        <v>530</v>
      </c>
      <c r="D184" s="37" t="s">
        <v>586</v>
      </c>
      <c r="E184" s="37" t="s">
        <v>592</v>
      </c>
      <c r="F184" s="10" t="s">
        <v>139</v>
      </c>
      <c r="G184" s="25">
        <v>4172</v>
      </c>
      <c r="H184" s="21">
        <v>4172</v>
      </c>
      <c r="I184" s="3"/>
      <c r="J184" s="21">
        <v>5425</v>
      </c>
      <c r="K184" s="11" t="s">
        <v>272</v>
      </c>
      <c r="L184" s="21">
        <v>4954</v>
      </c>
      <c r="M184" s="11" t="s">
        <v>305</v>
      </c>
      <c r="N184" s="21">
        <v>4840</v>
      </c>
      <c r="O184" s="11" t="s">
        <v>281</v>
      </c>
      <c r="P184" s="21"/>
      <c r="Q184" s="11"/>
      <c r="R184" s="21"/>
      <c r="S184" s="11"/>
      <c r="T184" s="12"/>
    </row>
    <row r="185" spans="3:20" ht="18.95" customHeight="1">
      <c r="C185" s="13" t="s">
        <v>593</v>
      </c>
      <c r="D185" s="37" t="s">
        <v>594</v>
      </c>
      <c r="E185" s="37" t="s">
        <v>595</v>
      </c>
      <c r="F185" s="10" t="s">
        <v>258</v>
      </c>
      <c r="G185" s="25">
        <v>8000</v>
      </c>
      <c r="H185" s="21"/>
      <c r="I185" s="3"/>
      <c r="J185" s="21"/>
      <c r="K185" s="11"/>
      <c r="L185" s="21">
        <v>8000</v>
      </c>
      <c r="M185" s="11" t="s">
        <v>380</v>
      </c>
      <c r="N185" s="21"/>
      <c r="O185" s="11"/>
      <c r="P185" s="21"/>
      <c r="Q185" s="11"/>
      <c r="R185" s="21"/>
      <c r="S185" s="11"/>
      <c r="T185" s="12"/>
    </row>
    <row r="186" spans="3:20" ht="18.95" customHeight="1">
      <c r="C186" s="13" t="s">
        <v>596</v>
      </c>
      <c r="D186" s="37" t="s">
        <v>597</v>
      </c>
      <c r="E186" s="37" t="s">
        <v>598</v>
      </c>
      <c r="F186" s="10" t="s">
        <v>258</v>
      </c>
      <c r="G186" s="25">
        <v>40000</v>
      </c>
      <c r="H186" s="21"/>
      <c r="I186" s="3"/>
      <c r="J186" s="21"/>
      <c r="K186" s="11"/>
      <c r="L186" s="21">
        <v>40000</v>
      </c>
      <c r="M186" s="11" t="s">
        <v>380</v>
      </c>
      <c r="N186" s="21"/>
      <c r="O186" s="11"/>
      <c r="P186" s="21"/>
      <c r="Q186" s="11"/>
      <c r="R186" s="21"/>
      <c r="S186" s="11"/>
      <c r="T186" s="12"/>
    </row>
    <row r="187" spans="3:20" ht="18.95" customHeight="1">
      <c r="C187" s="13" t="s">
        <v>599</v>
      </c>
      <c r="D187" s="37" t="s">
        <v>600</v>
      </c>
      <c r="E187" s="37" t="s">
        <v>601</v>
      </c>
      <c r="F187" s="10" t="s">
        <v>602</v>
      </c>
      <c r="G187" s="25">
        <v>850000</v>
      </c>
      <c r="H187" s="21"/>
      <c r="I187" s="3"/>
      <c r="J187" s="21"/>
      <c r="K187" s="11"/>
      <c r="L187" s="21">
        <v>850000</v>
      </c>
      <c r="M187" s="11" t="s">
        <v>603</v>
      </c>
      <c r="N187" s="21"/>
      <c r="O187" s="11"/>
      <c r="P187" s="21"/>
      <c r="Q187" s="11"/>
      <c r="R187" s="21"/>
      <c r="S187" s="11"/>
      <c r="T187" s="12"/>
    </row>
    <row r="188" spans="3:20" ht="18.95" customHeight="1">
      <c r="C188" s="13" t="s">
        <v>604</v>
      </c>
      <c r="D188" s="37" t="s">
        <v>605</v>
      </c>
      <c r="E188" s="37" t="s">
        <v>606</v>
      </c>
      <c r="F188" s="10" t="s">
        <v>258</v>
      </c>
      <c r="G188" s="25">
        <v>6900</v>
      </c>
      <c r="H188" s="21"/>
      <c r="I188" s="3"/>
      <c r="J188" s="21"/>
      <c r="K188" s="11"/>
      <c r="L188" s="21">
        <v>6900</v>
      </c>
      <c r="M188" s="11" t="s">
        <v>607</v>
      </c>
      <c r="N188" s="21"/>
      <c r="O188" s="11"/>
      <c r="P188" s="21"/>
      <c r="Q188" s="11"/>
      <c r="R188" s="21"/>
      <c r="S188" s="11"/>
      <c r="T188" s="12"/>
    </row>
    <row r="189" spans="3:20" ht="18.95" customHeight="1">
      <c r="C189" s="13" t="s">
        <v>614</v>
      </c>
      <c r="D189" s="37" t="s">
        <v>615</v>
      </c>
      <c r="E189" s="37" t="s">
        <v>616</v>
      </c>
      <c r="F189" s="10" t="s">
        <v>139</v>
      </c>
      <c r="G189" s="25">
        <v>3500</v>
      </c>
      <c r="H189" s="21"/>
      <c r="I189" s="3"/>
      <c r="J189" s="21"/>
      <c r="K189" s="11"/>
      <c r="L189" s="21">
        <v>3500</v>
      </c>
      <c r="M189" s="11" t="s">
        <v>380</v>
      </c>
      <c r="N189" s="21"/>
      <c r="O189" s="11"/>
      <c r="P189" s="21"/>
      <c r="Q189" s="11"/>
      <c r="R189" s="21"/>
      <c r="S189" s="11"/>
      <c r="T189" s="12"/>
    </row>
    <row r="190" spans="3:20" ht="18.95" customHeight="1">
      <c r="C190" s="13" t="s">
        <v>617</v>
      </c>
      <c r="D190" s="37" t="s">
        <v>618</v>
      </c>
      <c r="E190" s="37"/>
      <c r="F190" s="10" t="s">
        <v>258</v>
      </c>
      <c r="G190" s="25">
        <v>2400</v>
      </c>
      <c r="H190" s="21"/>
      <c r="I190" s="3"/>
      <c r="J190" s="21"/>
      <c r="K190" s="11"/>
      <c r="L190" s="21">
        <v>2400</v>
      </c>
      <c r="M190" s="11" t="s">
        <v>619</v>
      </c>
      <c r="N190" s="21"/>
      <c r="O190" s="11"/>
      <c r="P190" s="21"/>
      <c r="Q190" s="11"/>
      <c r="R190" s="21"/>
      <c r="S190" s="11"/>
      <c r="T190" s="12"/>
    </row>
    <row r="191" spans="3:20" ht="18.95" customHeight="1">
      <c r="C191" s="13" t="s">
        <v>620</v>
      </c>
      <c r="D191" s="37" t="s">
        <v>621</v>
      </c>
      <c r="E191" s="37" t="s">
        <v>622</v>
      </c>
      <c r="F191" s="10" t="s">
        <v>258</v>
      </c>
      <c r="G191" s="25">
        <v>3000</v>
      </c>
      <c r="H191" s="21"/>
      <c r="I191" s="3"/>
      <c r="J191" s="21"/>
      <c r="K191" s="11"/>
      <c r="L191" s="21">
        <v>3000</v>
      </c>
      <c r="M191" s="11" t="s">
        <v>380</v>
      </c>
      <c r="N191" s="21"/>
      <c r="O191" s="11"/>
      <c r="P191" s="21"/>
      <c r="Q191" s="11"/>
      <c r="R191" s="21"/>
      <c r="S191" s="11"/>
      <c r="T191" s="12"/>
    </row>
    <row r="192" spans="3:20" ht="18.95" customHeight="1">
      <c r="C192" s="13" t="s">
        <v>623</v>
      </c>
      <c r="D192" s="37" t="s">
        <v>621</v>
      </c>
      <c r="E192" s="37" t="s">
        <v>624</v>
      </c>
      <c r="F192" s="10" t="s">
        <v>258</v>
      </c>
      <c r="G192" s="25">
        <v>3500</v>
      </c>
      <c r="H192" s="21"/>
      <c r="I192" s="3"/>
      <c r="J192" s="21"/>
      <c r="K192" s="11"/>
      <c r="L192" s="21">
        <v>3500</v>
      </c>
      <c r="M192" s="11" t="s">
        <v>380</v>
      </c>
      <c r="N192" s="21"/>
      <c r="O192" s="11"/>
      <c r="P192" s="21"/>
      <c r="Q192" s="11"/>
      <c r="R192" s="21"/>
      <c r="S192" s="11"/>
      <c r="T192" s="12"/>
    </row>
    <row r="193" spans="3:20" ht="18.95" customHeight="1">
      <c r="C193" s="13" t="s">
        <v>625</v>
      </c>
      <c r="D193" s="37" t="s">
        <v>626</v>
      </c>
      <c r="E193" s="37" t="s">
        <v>627</v>
      </c>
      <c r="F193" s="10" t="s">
        <v>258</v>
      </c>
      <c r="G193" s="25">
        <v>7000</v>
      </c>
      <c r="H193" s="21"/>
      <c r="I193" s="3"/>
      <c r="J193" s="21"/>
      <c r="K193" s="11"/>
      <c r="L193" s="21">
        <v>7000</v>
      </c>
      <c r="M193" s="11" t="s">
        <v>380</v>
      </c>
      <c r="N193" s="21"/>
      <c r="O193" s="11"/>
      <c r="P193" s="21"/>
      <c r="Q193" s="11"/>
      <c r="R193" s="21"/>
      <c r="S193" s="11"/>
      <c r="T193" s="12"/>
    </row>
    <row r="194" spans="3:20" ht="18.95" customHeight="1">
      <c r="C194" s="13" t="s">
        <v>628</v>
      </c>
      <c r="D194" s="37" t="s">
        <v>629</v>
      </c>
      <c r="E194" s="37" t="s">
        <v>630</v>
      </c>
      <c r="F194" s="10" t="s">
        <v>631</v>
      </c>
      <c r="G194" s="25">
        <v>70000</v>
      </c>
      <c r="H194" s="21"/>
      <c r="I194" s="3"/>
      <c r="J194" s="21"/>
      <c r="K194" s="11"/>
      <c r="L194" s="21">
        <v>70000</v>
      </c>
      <c r="M194" s="11" t="s">
        <v>603</v>
      </c>
      <c r="N194" s="21"/>
      <c r="O194" s="11"/>
      <c r="P194" s="21"/>
      <c r="Q194" s="11"/>
      <c r="R194" s="21"/>
      <c r="S194" s="11"/>
      <c r="T194" s="12"/>
    </row>
    <row r="195" spans="3:20" ht="18.95" customHeight="1">
      <c r="C195" s="13" t="s">
        <v>639</v>
      </c>
      <c r="D195" s="37" t="s">
        <v>640</v>
      </c>
      <c r="E195" s="37" t="s">
        <v>641</v>
      </c>
      <c r="F195" s="10" t="s">
        <v>258</v>
      </c>
      <c r="G195" s="25">
        <v>8000</v>
      </c>
      <c r="H195" s="21"/>
      <c r="I195" s="3"/>
      <c r="J195" s="21"/>
      <c r="K195" s="11"/>
      <c r="L195" s="21">
        <v>8000</v>
      </c>
      <c r="M195" s="11" t="s">
        <v>619</v>
      </c>
      <c r="N195" s="21"/>
      <c r="O195" s="11"/>
      <c r="P195" s="21"/>
      <c r="Q195" s="11"/>
      <c r="R195" s="21"/>
      <c r="S195" s="11"/>
      <c r="T195" s="12"/>
    </row>
    <row r="196" spans="3:20" ht="18.95" customHeight="1">
      <c r="C196" s="13" t="s">
        <v>644</v>
      </c>
      <c r="D196" s="37" t="s">
        <v>645</v>
      </c>
      <c r="E196" s="37" t="s">
        <v>646</v>
      </c>
      <c r="F196" s="10" t="s">
        <v>258</v>
      </c>
      <c r="G196" s="25">
        <v>65000</v>
      </c>
      <c r="H196" s="21"/>
      <c r="I196" s="3"/>
      <c r="J196" s="21"/>
      <c r="K196" s="11"/>
      <c r="L196" s="21">
        <v>65000</v>
      </c>
      <c r="M196" s="11" t="s">
        <v>647</v>
      </c>
      <c r="N196" s="21"/>
      <c r="O196" s="11"/>
      <c r="P196" s="21"/>
      <c r="Q196" s="11"/>
      <c r="R196" s="21"/>
      <c r="S196" s="11"/>
      <c r="T196" s="12"/>
    </row>
    <row r="197" spans="3:20" ht="18.95" customHeight="1">
      <c r="C197" s="13" t="s">
        <v>648</v>
      </c>
      <c r="D197" s="37" t="s">
        <v>649</v>
      </c>
      <c r="E197" s="37" t="s">
        <v>650</v>
      </c>
      <c r="F197" s="10" t="s">
        <v>602</v>
      </c>
      <c r="G197" s="25">
        <v>360000</v>
      </c>
      <c r="H197" s="21"/>
      <c r="I197" s="3"/>
      <c r="J197" s="21"/>
      <c r="K197" s="11"/>
      <c r="L197" s="21">
        <v>360000</v>
      </c>
      <c r="M197" s="11" t="s">
        <v>647</v>
      </c>
      <c r="N197" s="21"/>
      <c r="O197" s="11"/>
      <c r="P197" s="21"/>
      <c r="Q197" s="11"/>
      <c r="R197" s="21"/>
      <c r="S197" s="11"/>
      <c r="T197" s="12"/>
    </row>
    <row r="198" spans="3:20" ht="18.95" customHeight="1">
      <c r="C198" s="13" t="s">
        <v>642</v>
      </c>
      <c r="D198" s="37" t="s">
        <v>643</v>
      </c>
      <c r="E198" s="37"/>
      <c r="F198" s="10" t="s">
        <v>610</v>
      </c>
      <c r="G198" s="25"/>
      <c r="H198" s="21"/>
      <c r="I198" s="3"/>
      <c r="J198" s="21"/>
      <c r="K198" s="11"/>
      <c r="L198" s="21"/>
      <c r="M198" s="11"/>
      <c r="N198" s="21"/>
      <c r="O198" s="11"/>
      <c r="P198" s="21"/>
      <c r="Q198" s="11"/>
      <c r="R198" s="21"/>
      <c r="S198" s="11"/>
      <c r="T198" s="12" t="s">
        <v>2113</v>
      </c>
    </row>
    <row r="199" spans="3:20" ht="18.95" customHeight="1">
      <c r="C199" s="13" t="s">
        <v>608</v>
      </c>
      <c r="D199" s="37" t="s">
        <v>609</v>
      </c>
      <c r="E199" s="37"/>
      <c r="F199" s="10" t="s">
        <v>610</v>
      </c>
      <c r="G199" s="25"/>
      <c r="H199" s="21"/>
      <c r="I199" s="3"/>
      <c r="J199" s="21"/>
      <c r="K199" s="11"/>
      <c r="L199" s="21"/>
      <c r="M199" s="11"/>
      <c r="N199" s="21"/>
      <c r="O199" s="11"/>
      <c r="P199" s="21"/>
      <c r="Q199" s="11"/>
      <c r="R199" s="21"/>
      <c r="S199" s="11"/>
      <c r="T199" s="12" t="s">
        <v>2113</v>
      </c>
    </row>
    <row r="200" spans="3:20" ht="18.95" customHeight="1">
      <c r="C200" s="13" t="s">
        <v>611</v>
      </c>
      <c r="D200" s="37" t="s">
        <v>612</v>
      </c>
      <c r="E200" s="37" t="s">
        <v>613</v>
      </c>
      <c r="F200" s="10" t="s">
        <v>567</v>
      </c>
      <c r="G200" s="25">
        <v>8143647</v>
      </c>
      <c r="H200" s="21"/>
      <c r="I200" s="3"/>
      <c r="J200" s="21"/>
      <c r="K200" s="11"/>
      <c r="L200" s="21"/>
      <c r="M200" s="11"/>
      <c r="N200" s="21"/>
      <c r="O200" s="11"/>
      <c r="P200" s="21"/>
      <c r="Q200" s="11"/>
      <c r="R200" s="21"/>
      <c r="S200" s="11"/>
      <c r="T200" s="12"/>
    </row>
    <row r="201" spans="3:20" ht="18.95" customHeight="1">
      <c r="C201" s="13" t="s">
        <v>632</v>
      </c>
      <c r="D201" s="37" t="s">
        <v>633</v>
      </c>
      <c r="E201" s="37" t="s">
        <v>634</v>
      </c>
      <c r="F201" s="10" t="s">
        <v>567</v>
      </c>
      <c r="G201" s="254">
        <v>197208</v>
      </c>
      <c r="H201" s="21"/>
      <c r="I201" s="3"/>
      <c r="J201" s="21"/>
      <c r="K201" s="11"/>
      <c r="L201" s="21"/>
      <c r="M201" s="11"/>
      <c r="N201" s="21"/>
      <c r="O201" s="11"/>
      <c r="P201" s="21"/>
      <c r="Q201" s="11"/>
      <c r="R201" s="21"/>
      <c r="S201" s="11"/>
      <c r="T201" s="12"/>
    </row>
    <row r="202" spans="3:20" ht="18.95" customHeight="1">
      <c r="C202" s="13" t="s">
        <v>635</v>
      </c>
      <c r="D202" s="37" t="s">
        <v>636</v>
      </c>
      <c r="E202" s="37" t="s">
        <v>634</v>
      </c>
      <c r="F202" s="10" t="s">
        <v>567</v>
      </c>
      <c r="G202" s="25">
        <v>48224</v>
      </c>
      <c r="H202" s="21"/>
      <c r="I202" s="3"/>
      <c r="J202" s="21"/>
      <c r="K202" s="11"/>
      <c r="L202" s="21"/>
      <c r="M202" s="11"/>
      <c r="N202" s="21"/>
      <c r="O202" s="11"/>
      <c r="P202" s="21"/>
      <c r="Q202" s="11"/>
      <c r="R202" s="21"/>
      <c r="S202" s="11"/>
      <c r="T202" s="12"/>
    </row>
    <row r="203" spans="3:20" ht="18.95" customHeight="1">
      <c r="C203" s="13" t="s">
        <v>637</v>
      </c>
      <c r="D203" s="37" t="s">
        <v>638</v>
      </c>
      <c r="E203" s="37" t="s">
        <v>634</v>
      </c>
      <c r="F203" s="10" t="s">
        <v>567</v>
      </c>
      <c r="G203" s="25">
        <v>102200</v>
      </c>
      <c r="H203" s="21"/>
      <c r="I203" s="3"/>
      <c r="J203" s="21"/>
      <c r="K203" s="11"/>
      <c r="L203" s="21"/>
      <c r="M203" s="11"/>
      <c r="N203" s="21"/>
      <c r="O203" s="11"/>
      <c r="P203" s="21"/>
      <c r="Q203" s="11"/>
      <c r="R203" s="21"/>
      <c r="S203" s="11"/>
      <c r="T203" s="12"/>
    </row>
    <row r="204" spans="3:20" ht="18.95" customHeight="1">
      <c r="C204" s="13" t="s">
        <v>651</v>
      </c>
      <c r="D204" s="37" t="s">
        <v>652</v>
      </c>
      <c r="E204" s="37" t="s">
        <v>653</v>
      </c>
      <c r="F204" s="10" t="s">
        <v>654</v>
      </c>
      <c r="G204" s="25" t="s">
        <v>655</v>
      </c>
      <c r="H204" s="21">
        <v>484</v>
      </c>
      <c r="I204" s="3" t="s">
        <v>656</v>
      </c>
      <c r="J204" s="21">
        <v>1335</v>
      </c>
      <c r="K204" s="11" t="s">
        <v>657</v>
      </c>
      <c r="L204" s="21">
        <v>607</v>
      </c>
      <c r="M204" s="11" t="s">
        <v>655</v>
      </c>
      <c r="N204" s="21"/>
      <c r="O204" s="11"/>
      <c r="P204" s="21"/>
      <c r="Q204" s="11"/>
      <c r="R204" s="21"/>
      <c r="S204" s="11"/>
      <c r="T204" s="12"/>
    </row>
    <row r="205" spans="3:20" ht="18.95" customHeight="1">
      <c r="C205" s="13" t="s">
        <v>658</v>
      </c>
      <c r="D205" s="37" t="s">
        <v>659</v>
      </c>
      <c r="E205" s="37" t="s">
        <v>653</v>
      </c>
      <c r="F205" s="10" t="s">
        <v>654</v>
      </c>
      <c r="G205" s="25" t="s">
        <v>655</v>
      </c>
      <c r="H205" s="21">
        <v>484</v>
      </c>
      <c r="I205" s="3" t="s">
        <v>656</v>
      </c>
      <c r="J205" s="21">
        <v>1335</v>
      </c>
      <c r="K205" s="11" t="s">
        <v>657</v>
      </c>
      <c r="L205" s="21">
        <v>607</v>
      </c>
      <c r="M205" s="11" t="s">
        <v>655</v>
      </c>
      <c r="N205" s="21"/>
      <c r="O205" s="11"/>
      <c r="P205" s="21"/>
      <c r="Q205" s="11"/>
      <c r="R205" s="21"/>
      <c r="S205" s="11"/>
      <c r="T205" s="12"/>
    </row>
    <row r="206" spans="3:20" ht="18.95" customHeight="1">
      <c r="C206" s="13" t="s">
        <v>660</v>
      </c>
      <c r="D206" s="37" t="s">
        <v>661</v>
      </c>
      <c r="E206" s="37" t="s">
        <v>662</v>
      </c>
      <c r="F206" s="10" t="s">
        <v>663</v>
      </c>
      <c r="G206" s="25" t="s">
        <v>655</v>
      </c>
      <c r="H206" s="21">
        <v>302</v>
      </c>
      <c r="I206" s="3" t="s">
        <v>656</v>
      </c>
      <c r="J206" s="21">
        <v>834</v>
      </c>
      <c r="K206" s="11" t="s">
        <v>657</v>
      </c>
      <c r="L206" s="21">
        <v>376</v>
      </c>
      <c r="M206" s="11" t="s">
        <v>655</v>
      </c>
      <c r="N206" s="21"/>
      <c r="O206" s="11"/>
      <c r="P206" s="21"/>
      <c r="Q206" s="11"/>
      <c r="R206" s="21"/>
      <c r="S206" s="11"/>
      <c r="T206" s="12"/>
    </row>
    <row r="207" spans="3:20" ht="18.95" customHeight="1">
      <c r="C207" s="13" t="s">
        <v>664</v>
      </c>
      <c r="D207" s="37" t="s">
        <v>665</v>
      </c>
      <c r="E207" s="37" t="s">
        <v>666</v>
      </c>
      <c r="F207" s="10" t="s">
        <v>663</v>
      </c>
      <c r="G207" s="25" t="s">
        <v>655</v>
      </c>
      <c r="H207" s="21">
        <v>151</v>
      </c>
      <c r="I207" s="3" t="s">
        <v>656</v>
      </c>
      <c r="J207" s="21">
        <v>928</v>
      </c>
      <c r="K207" s="11" t="s">
        <v>657</v>
      </c>
      <c r="L207" s="21">
        <v>223</v>
      </c>
      <c r="M207" s="11" t="s">
        <v>655</v>
      </c>
      <c r="N207" s="21"/>
      <c r="O207" s="11"/>
      <c r="P207" s="21"/>
      <c r="Q207" s="11"/>
      <c r="R207" s="21"/>
      <c r="S207" s="11"/>
      <c r="T207" s="12"/>
    </row>
    <row r="208" spans="3:20" ht="18.95" customHeight="1">
      <c r="C208" s="13" t="s">
        <v>667</v>
      </c>
      <c r="D208" s="37" t="s">
        <v>668</v>
      </c>
      <c r="E208" s="37" t="s">
        <v>669</v>
      </c>
      <c r="F208" s="10" t="s">
        <v>663</v>
      </c>
      <c r="G208" s="25" t="s">
        <v>655</v>
      </c>
      <c r="H208" s="21">
        <v>17</v>
      </c>
      <c r="I208" s="3" t="s">
        <v>656</v>
      </c>
      <c r="J208" s="21">
        <v>475</v>
      </c>
      <c r="K208" s="11" t="s">
        <v>657</v>
      </c>
      <c r="L208" s="21">
        <v>8</v>
      </c>
      <c r="M208" s="11" t="s">
        <v>655</v>
      </c>
      <c r="N208" s="21"/>
      <c r="O208" s="11"/>
      <c r="P208" s="21"/>
      <c r="Q208" s="11"/>
      <c r="R208" s="21"/>
      <c r="S208" s="11"/>
      <c r="T208" s="12"/>
    </row>
    <row r="209" spans="3:20" ht="18.95" customHeight="1">
      <c r="D209" s="37" t="s">
        <v>661</v>
      </c>
      <c r="E209" s="37" t="s">
        <v>903</v>
      </c>
      <c r="F209" s="10" t="s">
        <v>904</v>
      </c>
      <c r="G209" s="25" t="s">
        <v>655</v>
      </c>
      <c r="H209" s="21">
        <v>8968</v>
      </c>
      <c r="I209" s="3"/>
      <c r="J209" s="21">
        <v>48741</v>
      </c>
      <c r="K209" s="11" t="s">
        <v>657</v>
      </c>
      <c r="L209" s="21">
        <v>10327</v>
      </c>
      <c r="M209" s="11" t="s">
        <v>655</v>
      </c>
      <c r="N209" s="21"/>
      <c r="O209" s="11"/>
      <c r="P209" s="21"/>
      <c r="Q209" s="11"/>
      <c r="R209" s="21"/>
      <c r="S209" s="11"/>
      <c r="T209" s="12"/>
    </row>
    <row r="210" spans="3:20" ht="18.95" customHeight="1">
      <c r="C210" s="13" t="s">
        <v>670</v>
      </c>
      <c r="D210" s="37" t="s">
        <v>671</v>
      </c>
      <c r="E210" s="37" t="s">
        <v>672</v>
      </c>
      <c r="F210" s="10" t="s">
        <v>610</v>
      </c>
      <c r="G210" s="25">
        <v>273676</v>
      </c>
      <c r="H210" s="21"/>
      <c r="I210" s="3"/>
      <c r="J210" s="21"/>
      <c r="K210" s="11"/>
      <c r="L210" s="21"/>
      <c r="M210" s="11"/>
      <c r="N210" s="21"/>
      <c r="O210" s="11"/>
      <c r="P210" s="21"/>
      <c r="Q210" s="11"/>
      <c r="R210" s="21"/>
      <c r="S210" s="11"/>
      <c r="T210" s="12"/>
    </row>
    <row r="211" spans="3:20" ht="18.95" customHeight="1">
      <c r="C211" s="13" t="s">
        <v>673</v>
      </c>
      <c r="D211" s="37" t="s">
        <v>671</v>
      </c>
      <c r="E211" s="37" t="s">
        <v>674</v>
      </c>
      <c r="F211" s="10" t="s">
        <v>610</v>
      </c>
      <c r="G211" s="25">
        <v>304156</v>
      </c>
      <c r="H211" s="21"/>
      <c r="I211" s="3"/>
      <c r="J211" s="21"/>
      <c r="K211" s="11"/>
      <c r="L211" s="21"/>
      <c r="M211" s="11"/>
      <c r="N211" s="21"/>
      <c r="O211" s="11"/>
      <c r="P211" s="21"/>
      <c r="Q211" s="11"/>
      <c r="R211" s="21"/>
      <c r="S211" s="11"/>
      <c r="T211" s="12"/>
    </row>
    <row r="212" spans="3:20" ht="18.95" customHeight="1">
      <c r="C212" s="13" t="s">
        <v>675</v>
      </c>
      <c r="D212" s="37" t="s">
        <v>671</v>
      </c>
      <c r="E212" s="37" t="s">
        <v>676</v>
      </c>
      <c r="F212" s="10" t="s">
        <v>610</v>
      </c>
      <c r="G212" s="25">
        <v>440616</v>
      </c>
      <c r="H212" s="21"/>
      <c r="I212" s="3"/>
      <c r="J212" s="21"/>
      <c r="K212" s="11"/>
      <c r="L212" s="21"/>
      <c r="M212" s="11"/>
      <c r="N212" s="21"/>
      <c r="O212" s="11"/>
      <c r="P212" s="21"/>
      <c r="Q212" s="11"/>
      <c r="R212" s="21"/>
      <c r="S212" s="11"/>
      <c r="T212" s="12"/>
    </row>
    <row r="213" spans="3:20" ht="18.95" customHeight="1">
      <c r="C213" s="13" t="s">
        <v>677</v>
      </c>
      <c r="D213" s="37" t="s">
        <v>671</v>
      </c>
      <c r="E213" s="37" t="s">
        <v>678</v>
      </c>
      <c r="F213" s="10" t="s">
        <v>610</v>
      </c>
      <c r="G213" s="25">
        <v>414968</v>
      </c>
      <c r="H213" s="21"/>
      <c r="I213" s="3"/>
      <c r="J213" s="21"/>
      <c r="K213" s="11"/>
      <c r="L213" s="21"/>
      <c r="M213" s="11"/>
      <c r="N213" s="21"/>
      <c r="O213" s="11"/>
      <c r="P213" s="21"/>
      <c r="Q213" s="11"/>
      <c r="R213" s="21"/>
      <c r="S213" s="11"/>
      <c r="T213" s="12"/>
    </row>
    <row r="214" spans="3:20" ht="18.95" customHeight="1">
      <c r="C214" s="13" t="s">
        <v>679</v>
      </c>
      <c r="D214" s="37" t="s">
        <v>671</v>
      </c>
      <c r="E214" s="37" t="s">
        <v>680</v>
      </c>
      <c r="F214" s="10" t="s">
        <v>610</v>
      </c>
      <c r="G214" s="25">
        <v>485075</v>
      </c>
      <c r="H214" s="21"/>
      <c r="I214" s="3"/>
      <c r="J214" s="21"/>
      <c r="K214" s="11"/>
      <c r="L214" s="21"/>
      <c r="M214" s="11"/>
      <c r="N214" s="21"/>
      <c r="O214" s="11"/>
      <c r="P214" s="21"/>
      <c r="Q214" s="11"/>
      <c r="R214" s="21"/>
      <c r="S214" s="11"/>
      <c r="T214" s="12"/>
    </row>
    <row r="215" spans="3:20" ht="18.95" customHeight="1">
      <c r="C215" s="13" t="s">
        <v>681</v>
      </c>
      <c r="D215" s="37" t="s">
        <v>671</v>
      </c>
      <c r="E215" s="37" t="s">
        <v>682</v>
      </c>
      <c r="F215" s="10" t="s">
        <v>610</v>
      </c>
      <c r="G215" s="25">
        <v>436224</v>
      </c>
      <c r="H215" s="21"/>
      <c r="I215" s="3"/>
      <c r="J215" s="21"/>
      <c r="K215" s="11"/>
      <c r="L215" s="21"/>
      <c r="M215" s="11"/>
      <c r="N215" s="21"/>
      <c r="O215" s="11"/>
      <c r="P215" s="21"/>
      <c r="Q215" s="11"/>
      <c r="R215" s="21"/>
      <c r="S215" s="11"/>
      <c r="T215" s="12"/>
    </row>
    <row r="216" spans="3:20" ht="18.95" customHeight="1">
      <c r="C216" s="13" t="s">
        <v>683</v>
      </c>
      <c r="D216" s="37" t="s">
        <v>671</v>
      </c>
      <c r="E216" s="37" t="s">
        <v>684</v>
      </c>
      <c r="F216" s="10" t="s">
        <v>610</v>
      </c>
      <c r="G216" s="25">
        <v>172068</v>
      </c>
      <c r="H216" s="21"/>
      <c r="I216" s="3"/>
      <c r="J216" s="21"/>
      <c r="K216" s="11"/>
      <c r="L216" s="21"/>
      <c r="M216" s="11"/>
      <c r="N216" s="21"/>
      <c r="O216" s="11"/>
      <c r="P216" s="21"/>
      <c r="Q216" s="11"/>
      <c r="R216" s="21"/>
      <c r="S216" s="11"/>
      <c r="T216" s="12"/>
    </row>
    <row r="217" spans="3:20" ht="18.95" customHeight="1">
      <c r="C217" s="13" t="s">
        <v>685</v>
      </c>
      <c r="D217" s="37" t="s">
        <v>671</v>
      </c>
      <c r="E217" s="37" t="s">
        <v>686</v>
      </c>
      <c r="F217" s="10" t="s">
        <v>610</v>
      </c>
      <c r="G217" s="25">
        <v>226122</v>
      </c>
      <c r="H217" s="21"/>
      <c r="I217" s="3"/>
      <c r="J217" s="21"/>
      <c r="K217" s="11"/>
      <c r="L217" s="21"/>
      <c r="M217" s="11"/>
      <c r="N217" s="21"/>
      <c r="O217" s="11"/>
      <c r="P217" s="21"/>
      <c r="Q217" s="11"/>
      <c r="R217" s="21"/>
      <c r="S217" s="11"/>
      <c r="T217" s="12"/>
    </row>
    <row r="218" spans="3:20" ht="18.95" customHeight="1">
      <c r="C218" s="13" t="s">
        <v>687</v>
      </c>
      <c r="D218" s="37" t="s">
        <v>671</v>
      </c>
      <c r="E218" s="37" t="s">
        <v>688</v>
      </c>
      <c r="F218" s="10" t="s">
        <v>610</v>
      </c>
      <c r="G218" s="25">
        <v>211653</v>
      </c>
      <c r="H218" s="21"/>
      <c r="I218" s="3"/>
      <c r="J218" s="21"/>
      <c r="K218" s="11"/>
      <c r="L218" s="21"/>
      <c r="M218" s="11"/>
      <c r="N218" s="21"/>
      <c r="O218" s="11"/>
      <c r="P218" s="21"/>
      <c r="Q218" s="11"/>
      <c r="R218" s="21"/>
      <c r="S218" s="11"/>
      <c r="T218" s="12"/>
    </row>
    <row r="219" spans="3:20" ht="18.95" customHeight="1">
      <c r="C219" s="13" t="s">
        <v>689</v>
      </c>
      <c r="D219" s="37" t="s">
        <v>671</v>
      </c>
      <c r="E219" s="37" t="s">
        <v>690</v>
      </c>
      <c r="F219" s="10" t="s">
        <v>610</v>
      </c>
      <c r="G219" s="25">
        <v>215907</v>
      </c>
      <c r="H219" s="21"/>
      <c r="I219" s="3"/>
      <c r="J219" s="21"/>
      <c r="K219" s="11"/>
      <c r="L219" s="21"/>
      <c r="M219" s="11"/>
      <c r="N219" s="21"/>
      <c r="O219" s="11"/>
      <c r="P219" s="21"/>
      <c r="Q219" s="11"/>
      <c r="R219" s="21"/>
      <c r="S219" s="11"/>
      <c r="T219" s="12"/>
    </row>
    <row r="220" spans="3:20" ht="18.95" customHeight="1">
      <c r="D220" s="37"/>
      <c r="E220" s="37"/>
      <c r="F220" s="10"/>
      <c r="G220" s="25"/>
      <c r="H220" s="21"/>
      <c r="I220" s="3"/>
      <c r="J220" s="21"/>
      <c r="K220" s="11"/>
      <c r="L220" s="21"/>
      <c r="M220" s="11"/>
      <c r="N220" s="21"/>
      <c r="O220" s="11"/>
      <c r="P220" s="21"/>
      <c r="Q220" s="11"/>
      <c r="R220" s="21"/>
      <c r="S220" s="11"/>
      <c r="T220" s="12"/>
    </row>
    <row r="221" spans="3:20" ht="18.95" customHeight="1">
      <c r="D221" s="37"/>
      <c r="E221" s="37"/>
      <c r="F221" s="10"/>
      <c r="G221" s="25"/>
      <c r="H221" s="21"/>
      <c r="I221" s="3"/>
      <c r="J221" s="21"/>
      <c r="K221" s="11"/>
      <c r="L221" s="21"/>
      <c r="M221" s="11"/>
      <c r="N221" s="21"/>
      <c r="O221" s="11"/>
      <c r="P221" s="21"/>
      <c r="Q221" s="11"/>
      <c r="R221" s="21"/>
      <c r="S221" s="11"/>
      <c r="T221" s="12"/>
    </row>
    <row r="222" spans="3:20" ht="18.95" customHeight="1">
      <c r="D222" s="37"/>
      <c r="E222" s="37"/>
      <c r="F222" s="10"/>
      <c r="G222" s="25"/>
      <c r="H222" s="21"/>
      <c r="I222" s="3"/>
      <c r="J222" s="21"/>
      <c r="K222" s="11"/>
      <c r="L222" s="21"/>
      <c r="M222" s="11"/>
      <c r="N222" s="21"/>
      <c r="O222" s="11"/>
      <c r="P222" s="21"/>
      <c r="Q222" s="11"/>
      <c r="R222" s="21"/>
      <c r="S222" s="11"/>
      <c r="T222" s="12"/>
    </row>
    <row r="223" spans="3:20" ht="18.95" customHeight="1">
      <c r="D223" s="37"/>
      <c r="E223" s="37"/>
      <c r="F223" s="10"/>
      <c r="G223" s="25"/>
      <c r="H223" s="21"/>
      <c r="I223" s="3"/>
      <c r="J223" s="21"/>
      <c r="K223" s="11"/>
      <c r="L223" s="21"/>
      <c r="M223" s="11"/>
      <c r="N223" s="21"/>
      <c r="O223" s="11"/>
      <c r="P223" s="21"/>
      <c r="Q223" s="11"/>
      <c r="R223" s="21"/>
      <c r="S223" s="11"/>
      <c r="T223" s="12"/>
    </row>
    <row r="224" spans="3:20" ht="18.95" customHeight="1">
      <c r="D224" s="37"/>
      <c r="E224" s="37"/>
      <c r="F224" s="10"/>
      <c r="G224" s="25"/>
      <c r="H224" s="21"/>
      <c r="I224" s="3"/>
      <c r="J224" s="21"/>
      <c r="K224" s="11"/>
      <c r="L224" s="21"/>
      <c r="M224" s="11"/>
      <c r="N224" s="21"/>
      <c r="O224" s="11"/>
      <c r="P224" s="21"/>
      <c r="Q224" s="11"/>
      <c r="R224" s="21"/>
      <c r="S224" s="11"/>
      <c r="T224" s="12"/>
    </row>
    <row r="225" spans="4:20" ht="18.95" customHeight="1">
      <c r="D225" s="37"/>
      <c r="E225" s="37"/>
      <c r="F225" s="10"/>
      <c r="G225" s="25"/>
      <c r="H225" s="21"/>
      <c r="I225" s="3"/>
      <c r="J225" s="21"/>
      <c r="K225" s="11"/>
      <c r="L225" s="21"/>
      <c r="M225" s="11"/>
      <c r="N225" s="21"/>
      <c r="O225" s="11"/>
      <c r="P225" s="21"/>
      <c r="Q225" s="11"/>
      <c r="R225" s="21"/>
      <c r="S225" s="11"/>
      <c r="T225" s="12"/>
    </row>
    <row r="226" spans="4:20" ht="18.95" customHeight="1">
      <c r="D226" s="37"/>
      <c r="E226" s="37"/>
      <c r="F226" s="10"/>
      <c r="G226" s="25"/>
      <c r="H226" s="21"/>
      <c r="I226" s="3"/>
      <c r="J226" s="21"/>
      <c r="K226" s="11"/>
      <c r="L226" s="21"/>
      <c r="M226" s="11"/>
      <c r="N226" s="21"/>
      <c r="O226" s="11"/>
      <c r="P226" s="21"/>
      <c r="Q226" s="11"/>
      <c r="R226" s="21"/>
      <c r="S226" s="11"/>
      <c r="T226" s="12"/>
    </row>
    <row r="227" spans="4:20" ht="18.95" customHeight="1">
      <c r="D227" s="37"/>
      <c r="E227" s="37"/>
      <c r="F227" s="10"/>
      <c r="G227" s="25"/>
      <c r="H227" s="21"/>
      <c r="I227" s="3"/>
      <c r="J227" s="21"/>
      <c r="K227" s="11"/>
      <c r="L227" s="21"/>
      <c r="M227" s="11"/>
      <c r="N227" s="21"/>
      <c r="O227" s="11"/>
      <c r="P227" s="21"/>
      <c r="Q227" s="11"/>
      <c r="R227" s="21"/>
      <c r="S227" s="11"/>
      <c r="T227" s="12"/>
    </row>
    <row r="228" spans="4:20" ht="18.95" customHeight="1">
      <c r="D228" s="37"/>
      <c r="E228" s="37"/>
      <c r="F228" s="10"/>
      <c r="G228" s="25"/>
      <c r="H228" s="21"/>
      <c r="I228" s="3"/>
      <c r="J228" s="21"/>
      <c r="K228" s="11"/>
      <c r="L228" s="21"/>
      <c r="M228" s="11"/>
      <c r="N228" s="21"/>
      <c r="O228" s="11"/>
      <c r="P228" s="21"/>
      <c r="Q228" s="11"/>
      <c r="R228" s="21"/>
      <c r="S228" s="11"/>
      <c r="T228" s="12"/>
    </row>
    <row r="229" spans="4:20" ht="18.95" customHeight="1">
      <c r="D229" s="37"/>
      <c r="E229" s="37"/>
      <c r="F229" s="10"/>
      <c r="G229" s="25"/>
      <c r="H229" s="21"/>
      <c r="I229" s="3"/>
      <c r="J229" s="21"/>
      <c r="K229" s="11"/>
      <c r="L229" s="21"/>
      <c r="M229" s="11"/>
      <c r="N229" s="21"/>
      <c r="O229" s="11"/>
      <c r="P229" s="21"/>
      <c r="Q229" s="11"/>
      <c r="R229" s="21"/>
      <c r="S229" s="11"/>
      <c r="T229" s="12"/>
    </row>
    <row r="230" spans="4:20" ht="18.95" customHeight="1">
      <c r="D230" s="37"/>
      <c r="E230" s="37"/>
      <c r="F230" s="10"/>
      <c r="G230" s="25"/>
      <c r="H230" s="21"/>
      <c r="I230" s="3"/>
      <c r="J230" s="21"/>
      <c r="K230" s="11"/>
      <c r="L230" s="21"/>
      <c r="M230" s="11"/>
      <c r="N230" s="21"/>
      <c r="O230" s="11"/>
      <c r="P230" s="21"/>
      <c r="Q230" s="11"/>
      <c r="R230" s="21"/>
      <c r="S230" s="11"/>
      <c r="T230" s="12"/>
    </row>
    <row r="231" spans="4:20" ht="18.95" customHeight="1">
      <c r="D231" s="37"/>
      <c r="E231" s="37"/>
      <c r="F231" s="10"/>
      <c r="G231" s="25"/>
      <c r="H231" s="21"/>
      <c r="I231" s="3"/>
      <c r="J231" s="21"/>
      <c r="K231" s="11"/>
      <c r="L231" s="21"/>
      <c r="M231" s="11"/>
      <c r="N231" s="21"/>
      <c r="O231" s="11"/>
      <c r="P231" s="21"/>
      <c r="Q231" s="11"/>
      <c r="R231" s="21"/>
      <c r="S231" s="11"/>
      <c r="T231" s="12"/>
    </row>
    <row r="232" spans="4:20" ht="18.95" customHeight="1">
      <c r="D232" s="37"/>
      <c r="E232" s="37"/>
      <c r="F232" s="10"/>
      <c r="G232" s="25"/>
      <c r="H232" s="21"/>
      <c r="I232" s="3"/>
      <c r="J232" s="21"/>
      <c r="K232" s="11"/>
      <c r="L232" s="21"/>
      <c r="M232" s="11"/>
      <c r="N232" s="21"/>
      <c r="O232" s="11"/>
      <c r="P232" s="21"/>
      <c r="Q232" s="11"/>
      <c r="R232" s="21"/>
      <c r="S232" s="11"/>
      <c r="T232" s="12"/>
    </row>
    <row r="233" spans="4:20" ht="18.95" customHeight="1">
      <c r="D233" s="37"/>
      <c r="E233" s="37"/>
      <c r="F233" s="10"/>
      <c r="G233" s="25"/>
      <c r="H233" s="21"/>
      <c r="I233" s="3"/>
      <c r="J233" s="21"/>
      <c r="K233" s="11"/>
      <c r="L233" s="21"/>
      <c r="M233" s="11"/>
      <c r="N233" s="21"/>
      <c r="O233" s="11"/>
      <c r="P233" s="21"/>
      <c r="Q233" s="11"/>
      <c r="R233" s="21"/>
      <c r="S233" s="11"/>
      <c r="T233" s="12"/>
    </row>
    <row r="234" spans="4:20" ht="18.95" customHeight="1">
      <c r="D234" s="37"/>
      <c r="E234" s="37"/>
      <c r="F234" s="10"/>
      <c r="G234" s="25"/>
      <c r="H234" s="21"/>
      <c r="I234" s="3"/>
      <c r="J234" s="21"/>
      <c r="K234" s="11"/>
      <c r="L234" s="21"/>
      <c r="M234" s="11"/>
      <c r="N234" s="21"/>
      <c r="O234" s="11"/>
      <c r="P234" s="21"/>
      <c r="Q234" s="11"/>
      <c r="R234" s="21"/>
      <c r="S234" s="11"/>
      <c r="T234" s="12"/>
    </row>
    <row r="235" spans="4:20" ht="18.95" customHeight="1">
      <c r="D235" s="37"/>
      <c r="E235" s="37"/>
      <c r="F235" s="10"/>
      <c r="G235" s="25"/>
      <c r="H235" s="21"/>
      <c r="I235" s="3"/>
      <c r="J235" s="21"/>
      <c r="K235" s="11"/>
      <c r="L235" s="21"/>
      <c r="M235" s="11"/>
      <c r="N235" s="21"/>
      <c r="O235" s="11"/>
      <c r="P235" s="21"/>
      <c r="Q235" s="11"/>
      <c r="R235" s="21"/>
      <c r="S235" s="11"/>
      <c r="T235" s="12"/>
    </row>
    <row r="236" spans="4:20" ht="18.95" customHeight="1">
      <c r="D236" s="37"/>
      <c r="E236" s="37"/>
      <c r="F236" s="10"/>
      <c r="G236" s="25"/>
      <c r="H236" s="21"/>
      <c r="I236" s="3"/>
      <c r="J236" s="21"/>
      <c r="K236" s="11"/>
      <c r="L236" s="21"/>
      <c r="M236" s="11"/>
      <c r="N236" s="21"/>
      <c r="O236" s="11"/>
      <c r="P236" s="21"/>
      <c r="Q236" s="11"/>
      <c r="R236" s="21"/>
      <c r="S236" s="11"/>
      <c r="T236" s="12"/>
    </row>
    <row r="237" spans="4:20" ht="18.95" customHeight="1">
      <c r="D237" s="37"/>
      <c r="E237" s="37"/>
      <c r="F237" s="10"/>
      <c r="G237" s="25"/>
      <c r="H237" s="21"/>
      <c r="I237" s="3"/>
      <c r="J237" s="21"/>
      <c r="K237" s="11"/>
      <c r="L237" s="21"/>
      <c r="M237" s="11"/>
      <c r="N237" s="21"/>
      <c r="O237" s="11"/>
      <c r="P237" s="21"/>
      <c r="Q237" s="11"/>
      <c r="R237" s="21"/>
      <c r="S237" s="11"/>
      <c r="T237" s="12"/>
    </row>
    <row r="238" spans="4:20" ht="18.95" customHeight="1">
      <c r="D238" s="37"/>
      <c r="E238" s="37"/>
      <c r="F238" s="10"/>
      <c r="G238" s="25"/>
      <c r="H238" s="21"/>
      <c r="I238" s="3"/>
      <c r="J238" s="21"/>
      <c r="K238" s="11"/>
      <c r="L238" s="21"/>
      <c r="M238" s="11"/>
      <c r="N238" s="21"/>
      <c r="O238" s="11"/>
      <c r="P238" s="21"/>
      <c r="Q238" s="11"/>
      <c r="R238" s="21"/>
      <c r="S238" s="11"/>
      <c r="T238" s="12"/>
    </row>
    <row r="239" spans="4:20" ht="18.95" customHeight="1">
      <c r="D239" s="37"/>
      <c r="E239" s="37"/>
      <c r="F239" s="10"/>
      <c r="G239" s="25"/>
      <c r="H239" s="21"/>
      <c r="I239" s="3"/>
      <c r="J239" s="21"/>
      <c r="K239" s="11"/>
      <c r="L239" s="21"/>
      <c r="M239" s="11"/>
      <c r="N239" s="21"/>
      <c r="O239" s="11"/>
      <c r="P239" s="21"/>
      <c r="Q239" s="11"/>
      <c r="R239" s="21"/>
      <c r="S239" s="11"/>
      <c r="T239" s="12"/>
    </row>
    <row r="240" spans="4:20" ht="18.95" customHeight="1">
      <c r="D240" s="37"/>
      <c r="E240" s="37"/>
      <c r="F240" s="10"/>
      <c r="G240" s="25"/>
      <c r="H240" s="21"/>
      <c r="I240" s="3"/>
      <c r="J240" s="21"/>
      <c r="K240" s="11"/>
      <c r="L240" s="21"/>
      <c r="M240" s="11"/>
      <c r="N240" s="21"/>
      <c r="O240" s="11"/>
      <c r="P240" s="21"/>
      <c r="Q240" s="11"/>
      <c r="R240" s="21"/>
      <c r="S240" s="11"/>
      <c r="T240" s="12"/>
    </row>
    <row r="241" spans="4:20" ht="18.95" customHeight="1">
      <c r="D241" s="37"/>
      <c r="E241" s="37"/>
      <c r="F241" s="10"/>
      <c r="G241" s="25"/>
      <c r="H241" s="21"/>
      <c r="I241" s="3"/>
      <c r="J241" s="21"/>
      <c r="K241" s="11"/>
      <c r="L241" s="21"/>
      <c r="M241" s="11"/>
      <c r="N241" s="21"/>
      <c r="O241" s="11"/>
      <c r="P241" s="21"/>
      <c r="Q241" s="11"/>
      <c r="R241" s="21"/>
      <c r="S241" s="11"/>
      <c r="T241" s="12"/>
    </row>
    <row r="242" spans="4:20" ht="18.95" customHeight="1">
      <c r="D242" s="37"/>
      <c r="E242" s="37"/>
      <c r="F242" s="10"/>
      <c r="G242" s="25"/>
      <c r="H242" s="21"/>
      <c r="I242" s="3"/>
      <c r="J242" s="21"/>
      <c r="K242" s="11"/>
      <c r="L242" s="21"/>
      <c r="M242" s="11"/>
      <c r="N242" s="21"/>
      <c r="O242" s="11"/>
      <c r="P242" s="21"/>
      <c r="Q242" s="11"/>
      <c r="R242" s="21"/>
      <c r="S242" s="11"/>
      <c r="T242" s="12"/>
    </row>
    <row r="243" spans="4:20" ht="18.95" customHeight="1">
      <c r="D243" s="37"/>
      <c r="E243" s="37"/>
      <c r="F243" s="10"/>
      <c r="G243" s="25"/>
      <c r="H243" s="21"/>
      <c r="I243" s="3"/>
      <c r="J243" s="21"/>
      <c r="K243" s="11"/>
      <c r="L243" s="21"/>
      <c r="M243" s="11"/>
      <c r="N243" s="21"/>
      <c r="O243" s="11"/>
      <c r="P243" s="21"/>
      <c r="Q243" s="11"/>
      <c r="R243" s="21"/>
      <c r="S243" s="11"/>
      <c r="T243" s="12"/>
    </row>
  </sheetData>
  <mergeCells count="15">
    <mergeCell ref="R2:S2"/>
    <mergeCell ref="T2:T3"/>
    <mergeCell ref="A2:A3"/>
    <mergeCell ref="L2:M2"/>
    <mergeCell ref="B2:B3"/>
    <mergeCell ref="C2:C3"/>
    <mergeCell ref="L1:P1"/>
    <mergeCell ref="F2:F3"/>
    <mergeCell ref="G2:G3"/>
    <mergeCell ref="J2:K2"/>
    <mergeCell ref="N2:O2"/>
    <mergeCell ref="D1:K1"/>
    <mergeCell ref="E2:E3"/>
    <mergeCell ref="D2:D3"/>
    <mergeCell ref="P2:Q2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8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15</vt:i4>
      </vt:variant>
    </vt:vector>
  </HeadingPairs>
  <TitlesOfParts>
    <vt:vector size="27" baseType="lpstr">
      <vt:lpstr>설계서용지</vt:lpstr>
      <vt:lpstr>원가계산</vt:lpstr>
      <vt:lpstr>총괄표</vt:lpstr>
      <vt:lpstr>내역서</vt:lpstr>
      <vt:lpstr>일대목차</vt:lpstr>
      <vt:lpstr>일위대가</vt:lpstr>
      <vt:lpstr>일위노임</vt:lpstr>
      <vt:lpstr>합산자재</vt:lpstr>
      <vt:lpstr>단가조사</vt:lpstr>
      <vt:lpstr>한전불입금및사용전검사비</vt:lpstr>
      <vt:lpstr>한전불입금및사용전검사비(전기차)</vt:lpstr>
      <vt:lpstr>옵션</vt:lpstr>
      <vt:lpstr>내역서!Print_Area</vt:lpstr>
      <vt:lpstr>설계서용지!Print_Area</vt:lpstr>
      <vt:lpstr>원가계산!Print_Area</vt:lpstr>
      <vt:lpstr>일위노임!Print_Area</vt:lpstr>
      <vt:lpstr>일위대가!Print_Area</vt:lpstr>
      <vt:lpstr>총괄표!Print_Area</vt:lpstr>
      <vt:lpstr>한전불입금및사용전검사비!Print_Area</vt:lpstr>
      <vt:lpstr>'한전불입금및사용전검사비(전기차)'!Print_Area</vt:lpstr>
      <vt:lpstr>내역서!Print_Titles</vt:lpstr>
      <vt:lpstr>단가조사!Print_Titles</vt:lpstr>
      <vt:lpstr>일대목차!Print_Titles</vt:lpstr>
      <vt:lpstr>일위노임!Print_Titles</vt:lpstr>
      <vt:lpstr>일위대가!Print_Titles</vt:lpstr>
      <vt:lpstr>총괄표!Print_Titles</vt:lpstr>
      <vt:lpstr>합산자재!Print_Titles</vt:lpstr>
    </vt:vector>
  </TitlesOfParts>
  <Company>이지테크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이지테크</dc:creator>
  <cp:lastModifiedBy>user</cp:lastModifiedBy>
  <cp:lastPrinted>2026-08-24T08:13:59Z</cp:lastPrinted>
  <dcterms:created xsi:type="dcterms:W3CDTF">2002-09-09T02:35:17Z</dcterms:created>
  <dcterms:modified xsi:type="dcterms:W3CDTF">2026-08-26T08:14:35Z</dcterms:modified>
</cp:coreProperties>
</file>