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계약업무\01.공사현황\01.공사대장\13. 2026년 공사\재산관리과\호저면 행정복지센터 및 주민자치센터 신축공사(소방)\"/>
    </mc:Choice>
  </mc:AlternateContent>
  <xr:revisionPtr revIDLastSave="0" documentId="8_{1290AFA4-D593-44E1-9F0B-2EA437AF0764}" xr6:coauthVersionLast="47" xr6:coauthVersionMax="47" xr10:uidLastSave="{00000000-0000-0000-0000-000000000000}"/>
  <bookViews>
    <workbookView xWindow="-120" yWindow="-120" windowWidth="29040" windowHeight="15840" tabRatio="724" firstSheet="3" activeTab="3" xr2:uid="{00000000-000D-0000-FFFF-FFFF00000000}"/>
  </bookViews>
  <sheets>
    <sheet name="설계서용지" sheetId="17" state="hidden" r:id="rId1"/>
    <sheet name="원가계산" sheetId="16" state="hidden" r:id="rId2"/>
    <sheet name="총괄표" sheetId="11" state="hidden" r:id="rId3"/>
    <sheet name="내역서" sheetId="10" r:id="rId4"/>
    <sheet name="일대목차" sheetId="12" state="hidden" r:id="rId5"/>
    <sheet name="일위대가" sheetId="9" state="hidden" r:id="rId6"/>
    <sheet name="일위노임" sheetId="15" state="hidden" r:id="rId7"/>
    <sheet name="합산자재" sheetId="6" state="hidden" r:id="rId8"/>
    <sheet name="단가조사" sheetId="7" state="hidden" r:id="rId9"/>
    <sheet name="옵션" sheetId="5" state="hidden" r:id="rId10"/>
  </sheets>
  <definedNames>
    <definedName name="_">#N/A</definedName>
    <definedName name="__IntlFixup" hidden="1">TRUE</definedName>
    <definedName name="__JJ132" localSheetId="0">#REF!</definedName>
    <definedName name="__JJ132">#REF!</definedName>
    <definedName name="__JK132" localSheetId="0">#REF!</definedName>
    <definedName name="__JK132">#REF!</definedName>
    <definedName name="__JN132" localSheetId="0">#REF!</definedName>
    <definedName name="__JN132">#REF!</definedName>
    <definedName name="__p1" localSheetId="0">#REF!</definedName>
    <definedName name="__p1">#REF!</definedName>
    <definedName name="_1">#N/A</definedName>
    <definedName name="_95년_포상금_지급내역" localSheetId="0">#REF!</definedName>
    <definedName name="_95년_포상금_지급내역">#REF!</definedName>
    <definedName name="_Fill" localSheetId="0" hidden="1">#REF!</definedName>
    <definedName name="_Fill" hidden="1">#REF!</definedName>
    <definedName name="_h1">#REF!</definedName>
    <definedName name="_HPP1">#REF!</definedName>
    <definedName name="_JJ132" localSheetId="0">#REF!</definedName>
    <definedName name="_JJ132">#REF!</definedName>
    <definedName name="_JJ21">#REF!</definedName>
    <definedName name="_JK132" localSheetId="0">#REF!</definedName>
    <definedName name="_JK132">#REF!</definedName>
    <definedName name="_JK21">#REF!</definedName>
    <definedName name="_JN132" localSheetId="0">#REF!</definedName>
    <definedName name="_JN132">#REF!</definedName>
    <definedName name="_JN2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p1" localSheetId="0">#REF!</definedName>
    <definedName name="_p1">#REF!</definedName>
    <definedName name="_Parse_In" localSheetId="0" hidden="1">#REF!</definedName>
    <definedName name="_Parse_In" hidden="1">#REF!</definedName>
    <definedName name="_Regression_Int" hidden="1">1</definedName>
    <definedName name="_Sort" localSheetId="0" hidden="1">#REF!</definedName>
    <definedName name="_Sort" hidden="1">#REF!</definedName>
    <definedName name="_SUM1">#REF!</definedName>
    <definedName name="_SUM10">#REF!</definedName>
    <definedName name="_SUM11">#REF!</definedName>
    <definedName name="_SUM12">#REF!</definedName>
    <definedName name="_SUM13">#REF!</definedName>
    <definedName name="_SUM14">#REF!</definedName>
    <definedName name="_SUM15">#REF!</definedName>
    <definedName name="_SUM16">#REF!</definedName>
    <definedName name="_SUM17">#REF!</definedName>
    <definedName name="_SUM18">#REF!</definedName>
    <definedName name="_SUM19">#REF!</definedName>
    <definedName name="_SUM2">#REF!</definedName>
    <definedName name="_SUM3">#REF!</definedName>
    <definedName name="_SUM4">#REF!</definedName>
    <definedName name="_SUM5">#REF!</definedName>
    <definedName name="_SUM6">#REF!</definedName>
    <definedName name="_SUM7">#REF!</definedName>
    <definedName name="_SUM8">#REF!</definedName>
    <definedName name="_SUM9">#REF!</definedName>
    <definedName name="\a">#REF!</definedName>
    <definedName name="\b">#REF!</definedName>
    <definedName name="\c">#N/A</definedName>
    <definedName name="\d">#REF!</definedName>
    <definedName name="\e">#N/A</definedName>
    <definedName name="\i">#REF!</definedName>
    <definedName name="\m">#N/A</definedName>
    <definedName name="\p">#N/A</definedName>
    <definedName name="\u">#N/A</definedName>
    <definedName name="\x">#N/A</definedName>
    <definedName name="\z">#REF!</definedName>
    <definedName name="a" localSheetId="0">[0]!집</definedName>
    <definedName name="a">#REF!</definedName>
    <definedName name="AA" localSheetId="0">#REF!</definedName>
    <definedName name="AAA">BlankMacro1</definedName>
    <definedName name="AB">#REF!</definedName>
    <definedName name="AH">#REF!</definedName>
    <definedName name="AJH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JH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lf">#REF!</definedName>
    <definedName name="ASS">#REF!</definedName>
    <definedName name="B" localSheetId="0">#REF!</definedName>
    <definedName name="b">#REF!</definedName>
    <definedName name="BA">#REF!</definedName>
    <definedName name="BB">#REF!</definedName>
    <definedName name="bbb">BlankMacro1</definedName>
    <definedName name="BOX형수로집계" localSheetId="0">#REF!</definedName>
    <definedName name="BOX형수로집계">#REF!</definedName>
    <definedName name="BT">#REF!</definedName>
    <definedName name="BTP">#REF!</definedName>
    <definedName name="C_">#N/A</definedName>
    <definedName name="ccc">BlankMacro1</definedName>
    <definedName name="CODE" localSheetId="0">#REF!</definedName>
    <definedName name="CV_1C" localSheetId="0">#REF!</definedName>
    <definedName name="CV_1C">#REF!</definedName>
    <definedName name="cvbnml">BlankMacro1</definedName>
    <definedName name="D" localSheetId="0">BlankMacro1</definedName>
    <definedName name="d">#REF!</definedName>
    <definedName name="DAN">#REF!</definedName>
    <definedName name="DANGA">#REF!,#REF!</definedName>
    <definedName name="danga2">#REF!,#REF!</definedName>
    <definedName name="data">#REF!</definedName>
    <definedName name="_xlnm.Database" localSheetId="0">#REF!</definedName>
    <definedName name="_xlnm.Database">#REF!</definedName>
    <definedName name="dd" localSheetId="0">BlankMacro1</definedName>
    <definedName name="DDD" localSheetId="0">BlankMacro1</definedName>
    <definedName name="ddddd" localSheetId="0" hidden="1">#REF!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S" localSheetId="0">BlankMacro1</definedName>
    <definedName name="DDW" localSheetId="0">BlankMacro1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d">BlankMacro1</definedName>
    <definedName name="DKD" localSheetId="0">BlankMacro1</definedName>
    <definedName name="DKE" localSheetId="0">BlankMacro1</definedName>
    <definedName name="DKGK">BlankMacro1</definedName>
    <definedName name="drsg">#REF!</definedName>
    <definedName name="DS" localSheetId="0">BlankMacro1</definedName>
    <definedName name="DWS" localSheetId="0">BlankMacro1</definedName>
    <definedName name="E" localSheetId="0">BlankMacro1</definedName>
    <definedName name="eass">BlankMacro1</definedName>
    <definedName name="edgh">#REF!</definedName>
    <definedName name="edtgh">#REF!</definedName>
    <definedName name="ee" localSheetId="0" hidden="1">{#N/A,#N/A,FALSE,"단가표지"}</definedName>
    <definedName name="ee" hidden="1">{#N/A,#N/A,FALSE,"단가표지"}</definedName>
    <definedName name="EEE">BlankMacro1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XE" localSheetId="0">BlankMacro1</definedName>
    <definedName name="f" localSheetId="0">#REF!</definedName>
    <definedName name="FFFF">BlankMacro1</definedName>
    <definedName name="fffffff">BlankMacro1</definedName>
    <definedName name="FH">#REF!</definedName>
    <definedName name="FHFH" localSheetId="0" hidden="1">#REF!</definedName>
    <definedName name="FHFH" hidden="1">#REF!</definedName>
    <definedName name="FHFK" localSheetId="0" hidden="1">#REF!</definedName>
    <definedName name="FHFK" hidden="1">#REF!</definedName>
    <definedName name="FKLDFAJFKDLS">BlankMacro1</definedName>
    <definedName name="G">#REF!</definedName>
    <definedName name="GAB">#REF!</definedName>
    <definedName name="GEMCO" localSheetId="0" hidden="1">#REF!</definedName>
    <definedName name="GEMCO" hidden="1">#REF!</definedName>
    <definedName name="gfgdfg" localSheetId="0" hidden="1">#REF!</definedName>
    <definedName name="gfgdfg" hidden="1">#REF!</definedName>
    <definedName name="gg">BlankMacro1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HJHJ">BlankMacro1</definedName>
    <definedName name="h">#REF!</definedName>
    <definedName name="H100x100x6x8t_단중">#REF!</definedName>
    <definedName name="H125x125x6.5x9t_단중">#REF!</definedName>
    <definedName name="H150x100x6x9t_단중">#REF!</definedName>
    <definedName name="HA">#REF!</definedName>
    <definedName name="han_code" localSheetId="0">#REF!</definedName>
    <definedName name="hardwar" localSheetId="0" hidden="1">#REF!</definedName>
    <definedName name="hardwar" hidden="1">#REF!</definedName>
    <definedName name="HB">#REF!</definedName>
    <definedName name="HD">#REF!</definedName>
    <definedName name="hgju">BlankMacro1</definedName>
    <definedName name="hhhh">BlankMacro1</definedName>
    <definedName name="HPP">#REF!</definedName>
    <definedName name="HT">#REF!</definedName>
    <definedName name="HTML_CodePage" hidden="1">949</definedName>
    <definedName name="HTML_Control" localSheetId="0" hidden="1">{"'단계별시설공사비'!$A$3:$K$51"}</definedName>
    <definedName name="HTML_Control" hidden="1">{"'단계별시설공사비'!$A$3:$K$51"}</definedName>
    <definedName name="HTML_Description" hidden="1">""</definedName>
    <definedName name="HTML_Email" hidden="1">""</definedName>
    <definedName name="HTML_Header" hidden="1">"사업비총괄"</definedName>
    <definedName name="HTML_LastUpdate" hidden="1">"01-06-17"</definedName>
    <definedName name="HTML_LineAfter" hidden="1">FALSE</definedName>
    <definedName name="HTML_LineBefore" hidden="1">FALSE</definedName>
    <definedName name="HTML_Name" hidden="1">"김정호"</definedName>
    <definedName name="HTML_OBDlg2" hidden="1">TRUE</definedName>
    <definedName name="HTML_OBDlg4" hidden="1">TRUE</definedName>
    <definedName name="HTML_OS" hidden="1">0</definedName>
    <definedName name="HTML_PathFile" hidden="1">"C:\My Documents\6.htm"</definedName>
    <definedName name="HTML_Title" hidden="1">"비용산출"</definedName>
    <definedName name="I">#REF!</definedName>
    <definedName name="ID" localSheetId="0">#REF!,#REF!</definedName>
    <definedName name="ii">BlankMacro1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">#REF!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PP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">#REF!</definedName>
    <definedName name="KA">#REF!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>BlankMacro1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kkkk">BlankMacro1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">#REF!</definedName>
    <definedName name="LA">#REF!</definedName>
    <definedName name="labor">#REF!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B">#REF!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>BlankMacro1</definedName>
    <definedName name="llllll">BlankMacro1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P___4">#REF!</definedName>
    <definedName name="LT">#REF!</definedName>
    <definedName name="M">#REF!</definedName>
    <definedName name="Macro10">#REF!</definedName>
    <definedName name="Macro12">#REF!</definedName>
    <definedName name="Macro13">#REF!</definedName>
    <definedName name="Macro14">#REF!</definedName>
    <definedName name="Macro2" localSheetId="0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ONEY">#REF!,#REF!</definedName>
    <definedName name="monitor" localSheetId="0">#REF!</definedName>
    <definedName name="MP">#REF!</definedName>
    <definedName name="MR">#REF!</definedName>
    <definedName name="MS">#REF!</definedName>
    <definedName name="N" localSheetId="0">#REF!</definedName>
    <definedName name="N">#REF!</definedName>
    <definedName name="NA">#REF!</definedName>
    <definedName name="ＮＥＹＯＫ">#REF!</definedName>
    <definedName name="NH">#REF!</definedName>
    <definedName name="NI">#REF!</definedName>
    <definedName name="NO.">#REF!</definedName>
    <definedName name="NOIM">#REF!</definedName>
    <definedName name="O">#REF!</definedName>
    <definedName name="OA">#REF!</definedName>
    <definedName name="OB">#REF!</definedName>
    <definedName name="OD">#REF!</definedName>
    <definedName name="ooo" localSheetId="0" hidden="1">#REF!</definedName>
    <definedName name="ooo" hidden="1">#REF!</definedName>
    <definedName name="ooooooo">BlankMacro1</definedName>
    <definedName name="OPOP" localSheetId="0" hidden="1">#REF!</definedName>
    <definedName name="OPOP" hidden="1">#REF!</definedName>
    <definedName name="OPP" localSheetId="0" hidden="1">#REF!</definedName>
    <definedName name="OPP" hidden="1">#REF!</definedName>
    <definedName name="OPPP" localSheetId="0" hidden="1">#REF!</definedName>
    <definedName name="OPPP" hidden="1">#REF!</definedName>
    <definedName name="P" localSheetId="0">#REF!</definedName>
    <definedName name="P">#REF!</definedName>
    <definedName name="PA">#REF!</definedName>
    <definedName name="PB">#REF!</definedName>
    <definedName name="PH">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oi">BlankMacro1</definedName>
    <definedName name="_xlnm.Print_Area" localSheetId="3">내역서!$A$1:$Q$211</definedName>
    <definedName name="_xlnm.Print_Area" localSheetId="0">설계서용지!$A$1:$O$34</definedName>
    <definedName name="_xlnm.Print_Area" localSheetId="1">원가계산!$A$1:$Q$38</definedName>
    <definedName name="_xlnm.Print_Area" localSheetId="6">일위노임!$A$1:$T$130</definedName>
    <definedName name="_xlnm.Print_Area" localSheetId="5">일위대가!$A$1:$Q$240</definedName>
    <definedName name="_xlnm.Print_Area" localSheetId="2">총괄표!$A$1:$Q$107</definedName>
    <definedName name="_xlnm.Print_Area">#REF!</definedName>
    <definedName name="PRINT_AREA_MI" localSheetId="0">#REF!</definedName>
    <definedName name="Print_Area_MI">#REF!</definedName>
    <definedName name="PRINT_TILTES">#REF!</definedName>
    <definedName name="print_titil">#REF!</definedName>
    <definedName name="_xlnm.Print_Titles" localSheetId="3">내역서!$1:$3</definedName>
    <definedName name="_xlnm.Print_Titles" localSheetId="8">단가조사!$1:$3</definedName>
    <definedName name="_xlnm.Print_Titles" localSheetId="0">#REF!</definedName>
    <definedName name="_xlnm.Print_Titles" localSheetId="4">일대목차!$1:$3</definedName>
    <definedName name="_xlnm.Print_Titles" localSheetId="6">일위노임!$1:$3</definedName>
    <definedName name="_xlnm.Print_Titles" localSheetId="5">일위대가!$1:$3</definedName>
    <definedName name="_xlnm.Print_Titles" localSheetId="2">총괄표!$1:$3</definedName>
    <definedName name="_xlnm.Print_Titles" localSheetId="7">합산자재!$1:$3</definedName>
    <definedName name="_xlnm.Print_Titles">#REF!</definedName>
    <definedName name="printer">#REF!</definedName>
    <definedName name="PRINTER_AREA">#REF!</definedName>
    <definedName name="printer_Titles">#REF!</definedName>
    <definedName name="printer_ttitle">#REF!</definedName>
    <definedName name="PRINTTITLES">#REF!</definedName>
    <definedName name="Q" localSheetId="0">BlankMacro1</definedName>
    <definedName name="Q">#REF!</definedName>
    <definedName name="qw" localSheetId="0" hidden="1">{#N/A,#N/A,FALSE,"단가표지"}</definedName>
    <definedName name="qw" hidden="1">{#N/A,#N/A,FALSE,"단가표지"}</definedName>
    <definedName name="RA">#REF!</definedName>
    <definedName name="range1">#REF!</definedName>
    <definedName name="range2">#REF!</definedName>
    <definedName name="range3">#REF!</definedName>
    <definedName name="RB">#REF!</definedName>
    <definedName name="RD">#REF!</definedName>
    <definedName name="RE">#REF!</definedName>
    <definedName name="_xlnm.Recorder">#REF!</definedName>
    <definedName name="RF">#REF!</definedName>
    <definedName name="RG">#REF!</definedName>
    <definedName name="RGY">BlankMacro1</definedName>
    <definedName name="RH">#REF!</definedName>
    <definedName name="RI">#REF!</definedName>
    <definedName name="RK" localSheetId="0" hidden="1">#REF!</definedName>
    <definedName name="RK" hidden="1">#REF!</definedName>
    <definedName name="rrr">BlankMacro1</definedName>
    <definedName name="rtr">BlankMacro1</definedName>
    <definedName name="rty">BlankMacro1</definedName>
    <definedName name="RTYUI">BlankMacro1</definedName>
    <definedName name="rtyuu">BlankMacro1</definedName>
    <definedName name="s" localSheetId="0">#N/A</definedName>
    <definedName name="SA">#REF!</definedName>
    <definedName name="SAN">#REF!</definedName>
    <definedName name="SIZE" localSheetId="0">#REF!</definedName>
    <definedName name="SIZE">#REF!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SS" localSheetId="0">#REF!</definedName>
    <definedName name="S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ST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T" localSheetId="0">BlankMacro1</definedName>
    <definedName name="test">#REF!</definedName>
    <definedName name="test2">#REF!</definedName>
    <definedName name="TITLES_PRINT">#REF!</definedName>
    <definedName name="TL">#REF!</definedName>
    <definedName name="TREE">BlankMacro1</definedName>
    <definedName name="TRY">BlankMacro1</definedName>
    <definedName name="TTTT" localSheetId="0" hidden="1">#REF!</definedName>
    <definedName name="TTTT" hidden="1">#REF!</definedName>
    <definedName name="TTTTTTTTTTY">BlankMacro1</definedName>
    <definedName name="TYTY">BlankMacro1</definedName>
    <definedName name="tyu">BlankMacro1</definedName>
    <definedName name="TYUI">BlankMacro1</definedName>
    <definedName name="tyuio">BlankMacro1</definedName>
    <definedName name="U">#REF!</definedName>
    <definedName name="UIOP">BlankMacro1</definedName>
    <definedName name="UL">#REF!</definedName>
    <definedName name="uuu">BlankMacro1</definedName>
    <definedName name="V" localSheetId="0">BlankMacro1</definedName>
    <definedName name="VAT">#REF!</definedName>
    <definedName name="vvv">BlankMacro1</definedName>
    <definedName name="W" localSheetId="0">BlankMacro1</definedName>
    <definedName name="wm.조골재1" localSheetId="0" hidden="1">{#N/A,#N/A,FALSE,"조골재"}</definedName>
    <definedName name="wm.조골재1" hidden="1">{#N/A,#N/A,FALSE,"조골재"}</definedName>
    <definedName name="WOFYQL">#REF!</definedName>
    <definedName name="WON">#REF!</definedName>
    <definedName name="wrn.2번." localSheetId="0" hidden="1">{#N/A,#N/A,FALSE,"2~8번"}</definedName>
    <definedName name="wrn.2번." hidden="1">{#N/A,#N/A,FALSE,"2~8번"}</definedName>
    <definedName name="wrn.97년._.사업계획._.및._.예산지침." localSheetId="0" hidden="1">{#N/A,#N/A,TRUE,"1";#N/A,#N/A,TRUE,"2";#N/A,#N/A,TRUE,"3";#N/A,#N/A,TRUE,"4";#N/A,#N/A,TRUE,"5";#N/A,#N/A,TRUE,"6";#N/A,#N/A,TRUE,"7"}</definedName>
    <definedName name="wrn.97년._.사업계획._.및._.예산지침." hidden="1">{#N/A,#N/A,TRUE,"1";#N/A,#N/A,TRUE,"2";#N/A,#N/A,TRUE,"3";#N/A,#N/A,TRUE,"4";#N/A,#N/A,TRUE,"5";#N/A,#N/A,TRUE,"6";#N/A,#N/A,TRUE,"7"}</definedName>
    <definedName name="wrn.abc." localSheetId="0" hidden="1">{#N/A,#N/A,TRUE,"천상그린44PY"}</definedName>
    <definedName name="wrn.abc." hidden="1">{#N/A,#N/A,TRUE,"천상그린44PY"}</definedName>
    <definedName name="wrn.골재소요량." localSheetId="0" hidden="1">{#N/A,#N/A,FALSE,"골재소요량";#N/A,#N/A,FALSE,"골재소요량"}</definedName>
    <definedName name="wrn.골재소요량." hidden="1">{#N/A,#N/A,FALSE,"골재소요량";#N/A,#N/A,FALSE,"골재소요량"}</definedName>
    <definedName name="wrn.구조2." localSheetId="0" hidden="1">{#N/A,#N/A,FALSE,"구조2"}</definedName>
    <definedName name="wrn.구조2." hidden="1">{#N/A,#N/A,FALSE,"구조2"}</definedName>
    <definedName name="wrn.단가표지." localSheetId="0" hidden="1">{#N/A,#N/A,FALSE,"단가표지"}</definedName>
    <definedName name="wrn.단가표지." hidden="1">{#N/A,#N/A,FALSE,"단가표지"}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운반시간." localSheetId="0" hidden="1">{#N/A,#N/A,FALSE,"운반시간"}</definedName>
    <definedName name="wrn.운반시간." hidden="1">{#N/A,#N/A,FALSE,"운반시간"}</definedName>
    <definedName name="wrn.이정표." localSheetId="0" hidden="1">{#N/A,#N/A,FALSE,"이정표"}</definedName>
    <definedName name="wrn.이정표." hidden="1">{#N/A,#N/A,FALSE,"이정표"}</definedName>
    <definedName name="wrn.조골재." localSheetId="0" hidden="1">{#N/A,#N/A,FALSE,"조골재"}</definedName>
    <definedName name="wrn.조골재." hidden="1">{#N/A,#N/A,FALSE,"조골재"}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지." localSheetId="0" hidden="1">{#N/A,#N/A,FALSE,"표지"}</definedName>
    <definedName name="wrn.표지." hidden="1">{#N/A,#N/A,FALSE,"표지"}</definedName>
    <definedName name="wrn.표지목차." localSheetId="0" hidden="1">{#N/A,#N/A,FALSE,"표지목차"}</definedName>
    <definedName name="wrn.표지목차." hidden="1">{#N/A,#N/A,FALSE,"표지목차"}</definedName>
    <definedName name="wrn.혼합골재." localSheetId="0" hidden="1">{#N/A,#N/A,FALSE,"혼합골재"}</definedName>
    <definedName name="wrn.혼합골재." hidden="1">{#N/A,#N/A,FALSE,"혼합골재"}</definedName>
    <definedName name="WT">#REF!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" localSheetId="0">BlankMacro1</definedName>
    <definedName name="xxx">BlankMacro1</definedName>
    <definedName name="Y" localSheetId="0">BlankMacro1</definedName>
    <definedName name="ytrre">BlankMacro1</definedName>
    <definedName name="yyy">BlankMacro1</definedName>
    <definedName name="yyyyyyyyyyyyu">BlankMacro1</definedName>
    <definedName name="Z" localSheetId="0">BlankMacro1</definedName>
    <definedName name="Z_4F74ED08_7DE6_11D4_BC29_005004C1F3AD_.wvu.PrintTitles" localSheetId="0" hidden="1">#REF!</definedName>
    <definedName name="Z_4F74ED08_7DE6_11D4_BC29_005004C1F3AD_.wvu.PrintTitles" hidden="1">#REF!</definedName>
    <definedName name="zhdk" localSheetId="0">#REF!</definedName>
    <definedName name="zx" localSheetId="0" hidden="1">#REF!</definedName>
    <definedName name="zx" hidden="1">#REF!</definedName>
    <definedName name="zzz" localSheetId="0">BlankMacro1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25x25x3t_단중">#REF!</definedName>
    <definedName name="ㄱ30x30x5t_단중">#REF!</definedName>
    <definedName name="ㄱ40x40x5t_단중">#REF!</definedName>
    <definedName name="ㄱ50x50x6t_단중">#REF!</definedName>
    <definedName name="ㄱ60x60x6t_단중">#REF!</definedName>
    <definedName name="ㄱ65x65x6t_단중">#REF!</definedName>
    <definedName name="ㄱ75x75x9t_단중">#REF!</definedName>
    <definedName name="ㄱㄱㄱ">BlankMacro1</definedName>
    <definedName name="ㄱㄷㄷ">BlankMacro1</definedName>
    <definedName name="가" localSheetId="0">BlankMacro1</definedName>
    <definedName name="가가" localSheetId="0">BlankMacro1</definedName>
    <definedName name="가나">BlankMacro1</definedName>
    <definedName name="가라">BlankMacro1</definedName>
    <definedName name="가모">BlankMacro1</definedName>
    <definedName name="가사">BlankMacro1</definedName>
    <definedName name="가아" localSheetId="0" hidden="1">#REF!</definedName>
    <definedName name="가아" hidden="1">#REF!</definedName>
    <definedName name="가오">BlankMacro1</definedName>
    <definedName name="가하">BlankMacro1</definedName>
    <definedName name="간선변경">BlankMacro1</definedName>
    <definedName name="간접노무비">#REF!</definedName>
    <definedName name="감감">감감</definedName>
    <definedName name="갑">#REF!</definedName>
    <definedName name="강감찬" localSheetId="0">#REF!</definedName>
    <definedName name="강감찬">#REF!</definedName>
    <definedName name="강강">#REF!</definedName>
    <definedName name="강병창">BlankMacro1</definedName>
    <definedName name="강아지" localSheetId="0" hidden="1">#REF!</definedName>
    <definedName name="강아지" hidden="1">#REF!</definedName>
    <definedName name="거ㅏ" localSheetId="0" hidden="1">#REF!</definedName>
    <definedName name="거ㅏ" hidden="1">#REF!</definedName>
    <definedName name="건설기계운전기사">#REF!</definedName>
    <definedName name="건설페기물처리비">BlankMacro1</definedName>
    <definedName name="견">#REF!,#REF!</definedName>
    <definedName name="결표지" localSheetId="0" hidden="1">{#N/A,#N/A,FALSE,"표지"}</definedName>
    <definedName name="결표지" hidden="1">{#N/A,#N/A,FALSE,"표지"}</definedName>
    <definedName name="경계점말뚝">#REF!</definedName>
    <definedName name="경비">#REF!</definedName>
    <definedName name="경비계">#REF!</definedName>
    <definedName name="계">#REF!</definedName>
    <definedName name="계_장_공">#REF!</definedName>
    <definedName name="계약단가" localSheetId="0">#REF!</definedName>
    <definedName name="계약단가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고급">#REF!</definedName>
    <definedName name="고철" localSheetId="0">#REF!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시설">#REF!</definedName>
    <definedName name="공급가액">#REF!</definedName>
    <definedName name="공량">#REF!</definedName>
    <definedName name="공사명">#REF!</definedName>
    <definedName name="공사비" localSheetId="0">#REF!</definedName>
    <definedName name="공사비">#REF!</definedName>
    <definedName name="공업용뇌관2" localSheetId="0">#REF!</definedName>
    <definedName name="공업용뇌관2">#REF!</definedName>
    <definedName name="공통가설" localSheetId="0" hidden="1">#REF!</definedName>
    <definedName name="공통가설" hidden="1">#REF!</definedName>
    <definedName name="관경">#REF!</definedName>
    <definedName name="관급">#REF!,#REF!,#REF!</definedName>
    <definedName name="관급계">#REF!</definedName>
    <definedName name="관급자재2">관급자재2</definedName>
    <definedName name="관급자재대">관급자재대</definedName>
    <definedName name="관급자재비">#REF!</definedName>
    <definedName name="관급자재표">관급자재2</definedName>
    <definedName name="관급집계">BlankMacro1</definedName>
    <definedName name="교부승인">BlankMacro1</definedName>
    <definedName name="교육" localSheetId="0">#REF!</definedName>
    <definedName name="교육">#REF!</definedName>
    <definedName name="교통" localSheetId="0">#REF!</definedName>
    <definedName name="교통">#REF!</definedName>
    <definedName name="구산갑지" localSheetId="0" hidden="1">#REF!</definedName>
    <definedName name="구산갑지" hidden="1">#REF!</definedName>
    <definedName name="그래픽" localSheetId="0">#REF!</definedName>
    <definedName name="기간" localSheetId="0">#REF!</definedName>
    <definedName name="기간">#REF!</definedName>
    <definedName name="기계설치공">#REF!</definedName>
    <definedName name="기록행수">COUNTA(#REF!)</definedName>
    <definedName name="기자재수량">#REF!</definedName>
    <definedName name="기타경비">#REF!</definedName>
    <definedName name="김김김" localSheetId="0" hidden="1">{#N/A,#N/A,FALSE,"속도"}</definedName>
    <definedName name="김김김" hidden="1">{#N/A,#N/A,FALSE,"속도"}</definedName>
    <definedName name="김유신">#REF!</definedName>
    <definedName name="ㄳㄷㄷ">BlankMacro1</definedName>
    <definedName name="ㄴㄴ">BlankMacro1</definedName>
    <definedName name="나" localSheetId="0">#REF!</definedName>
    <definedName name="나나">BlankMacro1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#REF!</definedName>
    <definedName name="남덕" localSheetId="0">BlankMacro1</definedName>
    <definedName name="남산내역">BlankMacro1</definedName>
    <definedName name="내역" localSheetId="0">BlankMacro1</definedName>
    <definedName name="내역1">BlankMacro1</definedName>
    <definedName name="내역단가">#REF!</definedName>
    <definedName name="내역샘플">BlankMacro1</definedName>
    <definedName name="내역서">BlankMacro1</definedName>
    <definedName name="내역서다" localSheetId="0">BlankMacro1</definedName>
    <definedName name="내역웃기네">BlankMacro1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계">#REF!</definedName>
    <definedName name="노무비">#REF!</definedName>
    <definedName name="노무비1">#REF!</definedName>
    <definedName name="노무비2">#REF!</definedName>
    <definedName name="노무비3">#REF!</definedName>
    <definedName name="노무비소계">#REF!</definedName>
    <definedName name="노무비합계">#REF!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 localSheetId="0">#REF!</definedName>
    <definedName name="노임">#REF!</definedName>
    <definedName name="노임단가">#REF!</definedName>
    <definedName name="ㄷ100x50x5x7.5t_단중">#REF!</definedName>
    <definedName name="ㄷ125x65x6x8t_단중">#REF!</definedName>
    <definedName name="ㄷ75x40x5x7t_단중">#REF!</definedName>
    <definedName name="ㄷㄱ">ㄷㄱ</definedName>
    <definedName name="ㄷㄱㄷㄱ">BlankMacro1</definedName>
    <definedName name="다" localSheetId="0">BlankMacro1</definedName>
    <definedName name="다이너마이트2" localSheetId="0">#REF!</definedName>
    <definedName name="다이너마이트2">#REF!</definedName>
    <definedName name="다하">BlankMacro1</definedName>
    <definedName name="단_가" localSheetId="0">#REF!</definedName>
    <definedName name="단_가2" localSheetId="0">#REF!</definedName>
    <definedName name="단_가3" localSheetId="0">#REF!</definedName>
    <definedName name="단_가4" localSheetId="0">#REF!</definedName>
    <definedName name="단_가5" localSheetId="0">#REF!</definedName>
    <definedName name="단_가6" localSheetId="0">#REF!</definedName>
    <definedName name="단가" localSheetId="0">#REF!,#REF!</definedName>
    <definedName name="단가">#REF!</definedName>
    <definedName name="단가2">#REF!,#REF!</definedName>
    <definedName name="단가노임">#REF!</definedName>
    <definedName name="단가대비">#REF!</definedName>
    <definedName name="단가대비표">#REF!</definedName>
    <definedName name="단가비교표">#REF!,#REF!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최종">#REF!</definedName>
    <definedName name="단같">#N/A</definedName>
    <definedName name="단같1">#N/A</definedName>
    <definedName name="단같2">#N/A</definedName>
    <definedName name="단같3">#N/A</definedName>
    <definedName name="단같4">#N/A</definedName>
    <definedName name="단순공종" localSheetId="0">#REF!</definedName>
    <definedName name="단순공종">#REF!</definedName>
    <definedName name="단위공량1" localSheetId="0">#REF!</definedName>
    <definedName name="단위공량10" localSheetId="0">#REF!</definedName>
    <definedName name="단위공량11" localSheetId="0">#REF!</definedName>
    <definedName name="단위공량12" localSheetId="0">#REF!</definedName>
    <definedName name="단위공량13" localSheetId="0">#REF!</definedName>
    <definedName name="단위공량14" localSheetId="0">#REF!</definedName>
    <definedName name="단위공량15" localSheetId="0">#REF!</definedName>
    <definedName name="단위공량16" localSheetId="0">#REF!</definedName>
    <definedName name="단위공량17" localSheetId="0">#REF!</definedName>
    <definedName name="단위공량2" localSheetId="0">#REF!</definedName>
    <definedName name="단위공량3" localSheetId="0">#REF!</definedName>
    <definedName name="단위공량4" localSheetId="0">#REF!</definedName>
    <definedName name="단위공량5" localSheetId="0">#REF!</definedName>
    <definedName name="단위공량6" localSheetId="0">#REF!</definedName>
    <definedName name="단위공량7" localSheetId="0">#REF!</definedName>
    <definedName name="단위공량8" localSheetId="0">#REF!</definedName>
    <definedName name="단위공량9" localSheetId="0">#REF!</definedName>
    <definedName name="대" localSheetId="0">BlankMacro1</definedName>
    <definedName name="대가단가범위">#REF!</definedName>
    <definedName name="대가단최종">#REF!</definedName>
    <definedName name="대가목록">#REF!</definedName>
    <definedName name="대경설비" localSheetId="0" hidden="1">#REF!</definedName>
    <definedName name="대경설비" hidden="1">#REF!</definedName>
    <definedName name="대관">BlankMacro1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기질">#REF!</definedName>
    <definedName name="대기질측정" localSheetId="0">#REF!</definedName>
    <definedName name="대기질측정">#REF!</definedName>
    <definedName name="대상" localSheetId="0">BlankMacro1</definedName>
    <definedName name="대안설정" localSheetId="0">#REF!</definedName>
    <definedName name="대안설정">#REF!</definedName>
    <definedName name="덕_트_공">#REF!</definedName>
    <definedName name="덕흥흥건축" localSheetId="0" hidden="1">#REF!</definedName>
    <definedName name="덕흥흥건축" hidden="1">#REF!</definedName>
    <definedName name="도_장_공">#REF!</definedName>
    <definedName name="도급공사">#REF!</definedName>
    <definedName name="도급공사비">#REF!</definedName>
    <definedName name="도급예산액">#REF!</definedName>
    <definedName name="도급예상액">#REF!</definedName>
    <definedName name="도라">BlankMacro1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동" localSheetId="0">#REF!</definedName>
    <definedName name="동식물상" localSheetId="0">#REF!</definedName>
    <definedName name="동식물상">#REF!</definedName>
    <definedName name="ㄹㄹㄹ" localSheetId="0" hidden="1">#REF!</definedName>
    <definedName name="ㄹㄹㄹ" hidden="1">#REF!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ㄷㄱ">BlankMacro1</definedName>
    <definedName name="ㄹㅇㄹㅇ" localSheetId="0" hidden="1">#REF!</definedName>
    <definedName name="ㄹㅇㄹㅇ" hidden="1">#REF!</definedName>
    <definedName name="라" localSheetId="0">BlankMacro1</definedName>
    <definedName name="라라">BlankMacro1</definedName>
    <definedName name="라랄">BlankMacro1</definedName>
    <definedName name="라사">BlankMacro1</definedName>
    <definedName name="라인">BlankMacro1</definedName>
    <definedName name="라호">BlankMacro1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램프">#REF!</definedName>
    <definedName name="로로">BlankMacro1</definedName>
    <definedName name="로사">BlankMacro1</definedName>
    <definedName name="로아">BlankMacro1</definedName>
    <definedName name="롤로">BlankMacro1</definedName>
    <definedName name="류인숙" localSheetId="0">#REF!</definedName>
    <definedName name="류인숙1" localSheetId="0">#REF!</definedName>
    <definedName name="류인숙2" localSheetId="0">#REF!</definedName>
    <definedName name="ㄺㄱ">BlankMacro1</definedName>
    <definedName name="ㄺㄷㅇ">BlankMacro1</definedName>
    <definedName name="ㅀㄳ">BlankMacro1</definedName>
    <definedName name="ㅁ" localSheetId="0">설계서용지!ㅁ</definedName>
    <definedName name="ㅁ" hidden="1">#REF!</definedName>
    <definedName name="ㅁ1" localSheetId="0">#REF!</definedName>
    <definedName name="ㅁ1">#REF!</definedName>
    <definedName name="ㅁ219">#REF!</definedName>
    <definedName name="ㅁㅁㅁ">#REF!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마" localSheetId="0">BlankMacro1</definedName>
    <definedName name="막모래">#REF!</definedName>
    <definedName name="막자갈">#REF!</definedName>
    <definedName name="말" localSheetId="0">BlankMacro1</definedName>
    <definedName name="명수" localSheetId="0">#REF!</definedName>
    <definedName name="명수">#REF!</definedName>
    <definedName name="목____도">#REF!</definedName>
    <definedName name="목공">관급자재2</definedName>
    <definedName name="문화재" localSheetId="0">#REF!</definedName>
    <definedName name="문화재">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ㅂ" hidden="1">#REF!</definedName>
    <definedName name="ㅂㅁㅌㅊ">BlankMacro1</definedName>
    <definedName name="ㅂㅂ" localSheetId="0" hidden="1">{#N/A,#N/A,FALSE,"표지"}</definedName>
    <definedName name="ㅂㅂ" hidden="1">{#N/A,#N/A,FALSE,"표지"}</definedName>
    <definedName name="ㅂㅂㅂㅂ">BlankMacro1</definedName>
    <definedName name="ㅂㅈ" localSheetId="0" hidden="1">{#N/A,#N/A,TRUE,"1";#N/A,#N/A,TRUE,"2";#N/A,#N/A,TRUE,"3";#N/A,#N/A,TRUE,"4";#N/A,#N/A,TRUE,"5";#N/A,#N/A,TRUE,"6";#N/A,#N/A,TRUE,"7"}</definedName>
    <definedName name="ㅂㅈ" hidden="1">{#N/A,#N/A,TRUE,"1";#N/A,#N/A,TRUE,"2";#N/A,#N/A,TRUE,"3";#N/A,#N/A,TRUE,"4";#N/A,#N/A,TRUE,"5";#N/A,#N/A,TRUE,"6";#N/A,#N/A,TRUE,"7"}</definedName>
    <definedName name="바" localSheetId="0">BlankMacro1</definedName>
    <definedName name="박창수" localSheetId="0" hidden="1">{#N/A,#N/A,FALSE,"표지"}</definedName>
    <definedName name="박창수" hidden="1">{#N/A,#N/A,FALSE,"표지"}</definedName>
    <definedName name="방송" localSheetId="0">BlankMacro1</definedName>
    <definedName name="배_관_공">#REF!</definedName>
    <definedName name="백색페인트" localSheetId="0">#REF!</definedName>
    <definedName name="백색페인트">#REF!</definedName>
    <definedName name="번호">#REF!</definedName>
    <definedName name="범위">INDIRECT("재고!A2:G" &amp; 기록행수)</definedName>
    <definedName name="보_온_공">#REF!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일러">BlankMacro1</definedName>
    <definedName name="보정계수1" localSheetId="0">#REF!</definedName>
    <definedName name="보정계수1">#REF!</definedName>
    <definedName name="보정계수2" localSheetId="0">#REF!</definedName>
    <definedName name="보정계수2">#REF!</definedName>
    <definedName name="보정계수3" localSheetId="0">#REF!</definedName>
    <definedName name="보정계수3">#REF!</definedName>
    <definedName name="보조" localSheetId="0">#REF!</definedName>
    <definedName name="보조">#REF!</definedName>
    <definedName name="보통공종" localSheetId="0">#REF!</definedName>
    <definedName name="보통공종">#REF!</definedName>
    <definedName name="보통인부" localSheetId="0">#REF!</definedName>
    <definedName name="보통인부">#REF!</definedName>
    <definedName name="복잡공종" localSheetId="0">#REF!</definedName>
    <definedName name="복잡공종">#REF!</definedName>
    <definedName name="부가가치세">#REF!</definedName>
    <definedName name="부가세">#REF!</definedName>
    <definedName name="부대원본" localSheetId="0" hidden="1">{#N/A,#N/A,FALSE,"토공2"}</definedName>
    <definedName name="부대원본" hidden="1">{#N/A,#N/A,FALSE,"토공2"}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전반" localSheetId="0">BlankMacro1</definedName>
    <definedName name="분전반1">BlankMacro1</definedName>
    <definedName name="비_계_공">#REF!</definedName>
    <definedName name="비닐전화선" localSheetId="0">#REF!</definedName>
    <definedName name="비닐전화선">#REF!</definedName>
    <definedName name="뿌로마이드" localSheetId="0">#REF!</definedName>
    <definedName name="뿌로마이드">#REF!</definedName>
    <definedName name="ㅅ436">#N/A</definedName>
    <definedName name="ㅅ교">BlankMacro1</definedName>
    <definedName name="ㅅㅅ" localSheetId="0" hidden="1">#REF!</definedName>
    <definedName name="ㅅㅅ" hidden="1">#REF!</definedName>
    <definedName name="ㅅㅅㅅㅅㅅㅅㅅㅅㅅㅅㅅㅅㅅㅅㅅㅅㅅㅅㅅㅅ">BlankMacro1</definedName>
    <definedName name="ㅅㅅㅆㅆㅆ" localSheetId="0" hidden="1">{#N/A,#N/A,FALSE,"표지"}</definedName>
    <definedName name="ㅅㅅㅆㅆㅆ" hidden="1">{#N/A,#N/A,FALSE,"표지"}</definedName>
    <definedName name="ㅅ효">BlankMacro1</definedName>
    <definedName name="사" localSheetId="0">BlankMacro1</definedName>
    <definedName name="사라">BlankMacro1</definedName>
    <definedName name="사막">BlankMacro1</definedName>
    <definedName name="사사">BlankMacro1</definedName>
    <definedName name="사용전검사비">BlankMacro1</definedName>
    <definedName name="사정" localSheetId="0">#REF!</definedName>
    <definedName name="사정">#REF!</definedName>
    <definedName name="사후환경조사" localSheetId="0">#REF!</definedName>
    <definedName name="사후환경조사">#REF!</definedName>
    <definedName name="산">BlankMacro1</definedName>
    <definedName name="산소" localSheetId="0">#REF!</definedName>
    <definedName name="산업" localSheetId="0">#REF!</definedName>
    <definedName name="산업">#REF!</definedName>
    <definedName name="산재보험료">#REF!</definedName>
    <definedName name="산표">#REF!</definedName>
    <definedName name="삼우설비" localSheetId="0" hidden="1">#REF!</definedName>
    <definedName name="삼우설비" hidden="1">#REF!</definedName>
    <definedName name="서호">BlankMacro1</definedName>
    <definedName name="선관">#REF!</definedName>
    <definedName name="선택" localSheetId="0">#REF!</definedName>
    <definedName name="선택">#REF!</definedName>
    <definedName name="설" localSheetId="0" hidden="1">#REF!</definedName>
    <definedName name="설" hidden="1">#REF!</definedName>
    <definedName name="설계규모" localSheetId="0">#REF!</definedName>
    <definedName name="설계규모">#REF!</definedName>
    <definedName name="설계내역서" localSheetId="0">BlankMacro1</definedName>
    <definedName name="설계서용지">BlankMacro1</definedName>
    <definedName name="설변사유" localSheetId="0" hidden="1">{#N/A,#N/A,TRUE,"1";#N/A,#N/A,TRUE,"2";#N/A,#N/A,TRUE,"3";#N/A,#N/A,TRUE,"4";#N/A,#N/A,TRUE,"5";#N/A,#N/A,TRUE,"6";#N/A,#N/A,TRUE,"7"}</definedName>
    <definedName name="설변사유" hidden="1">{#N/A,#N/A,TRUE,"1";#N/A,#N/A,TRUE,"2";#N/A,#N/A,TRUE,"3";#N/A,#N/A,TRUE,"4";#N/A,#N/A,TRUE,"5";#N/A,#N/A,TRUE,"6";#N/A,#N/A,TRUE,"7"}</definedName>
    <definedName name="섹션오일페이퍼">#REF!</definedName>
    <definedName name="소계">#REF!</definedName>
    <definedName name="소방공량산출서" localSheetId="0">BlankMacro1</definedName>
    <definedName name="소방내역" localSheetId="0">BlankMacro1</definedName>
    <definedName name="소방내역서" localSheetId="0">BlankMacro1</definedName>
    <definedName name="소방단가">BlankMacro1</definedName>
    <definedName name="소방단가조사서">BlankMacro1</definedName>
    <definedName name="소방일위">BlankMacro1</definedName>
    <definedName name="소음진동" localSheetId="0">#REF!</definedName>
    <definedName name="소음진동">#REF!</definedName>
    <definedName name="쇼ㅕ">BlankMacro1</definedName>
    <definedName name="쇼ㅕㅑ">BlankMacro1</definedName>
    <definedName name="쇼ㅕㅑㅔ">BlankMacro1</definedName>
    <definedName name="수량집계밀">#REF!</definedName>
    <definedName name="수량집계양">#REF!</definedName>
    <definedName name="수리수문" localSheetId="0">#REF!</definedName>
    <definedName name="수리수문">#REF!</definedName>
    <definedName name="수정">#REF!</definedName>
    <definedName name="수질" localSheetId="0">#REF!</definedName>
    <definedName name="수질">#REF!</definedName>
    <definedName name="수질측정" localSheetId="0">#REF!</definedName>
    <definedName name="수질측정">#REF!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">#REF!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원가">#REF!</definedName>
    <definedName name="스튜디오소계">#REF!</definedName>
    <definedName name="시공측량사">#REF!</definedName>
    <definedName name="시리">BlankMacro1</definedName>
    <definedName name="시멘트">#REF!</definedName>
    <definedName name="실행적용임금" localSheetId="0">#REF!</definedName>
    <definedName name="실행적용임금">#REF!</definedName>
    <definedName name="심도조사기계손료" localSheetId="0">#REF!</definedName>
    <definedName name="심도조사기계손료">#REF!</definedName>
    <definedName name="ㅇ227">#REF!</definedName>
    <definedName name="ㅇㄹㄹ" localSheetId="0" hidden="1">#REF!</definedName>
    <definedName name="ㅇㄹ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localSheetId="0">BlankMacro1</definedName>
    <definedName name="ㅇㅇ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ㅇㅇ">BlankMacro1</definedName>
    <definedName name="아" localSheetId="0">BlankMacro1</definedName>
    <definedName name="아늘믿" localSheetId="0">BlankMacro1</definedName>
    <definedName name="아니" localSheetId="0">BlankMacro1</definedName>
    <definedName name="아다" localSheetId="0">BlankMacro1</definedName>
    <definedName name="아디" localSheetId="0">BlankMacro1</definedName>
    <definedName name="아서" localSheetId="0">BlankMacro1</definedName>
    <definedName name="아세틸렌" localSheetId="0">#REF!</definedName>
    <definedName name="아아">BlankMacro1</definedName>
    <definedName name="아호">BlankMacro1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악취">#REF!</definedName>
    <definedName name="안전관리비">#REF!</definedName>
    <definedName name="압량">BlankMacro1</definedName>
    <definedName name="압량1">BlankMacro1</definedName>
    <definedName name="압량초등">BlankMacro1</definedName>
    <definedName name="약">#REF!</definedName>
    <definedName name="어">BlankMacro1</definedName>
    <definedName name="어야">BlankMacro1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양고">BlankMacro1</definedName>
    <definedName name="예정공정표4월분" localSheetId="0" hidden="1">{#N/A,#N/A,TRUE,"1";#N/A,#N/A,TRUE,"2";#N/A,#N/A,TRUE,"3";#N/A,#N/A,TRUE,"4";#N/A,#N/A,TRUE,"5";#N/A,#N/A,TRUE,"6";#N/A,#N/A,TRUE,"7"}</definedName>
    <definedName name="예정공정표4월분" hidden="1">{#N/A,#N/A,TRUE,"1";#N/A,#N/A,TRUE,"2";#N/A,#N/A,TRUE,"3";#N/A,#N/A,TRUE,"4";#N/A,#N/A,TRUE,"5";#N/A,#N/A,TRUE,"6";#N/A,#N/A,TRUE,"7"}</definedName>
    <definedName name="오나">BlankMacro1</definedName>
    <definedName name="오노">BlankMacro1</definedName>
    <definedName name="오배수" localSheetId="0" hidden="1">{#N/A,#N/A,TRUE,"천상그린44PY"}</definedName>
    <definedName name="오배수" hidden="1">{#N/A,#N/A,TRUE,"천상그린44PY"}</definedName>
    <definedName name="오배수입상" localSheetId="0" hidden="1">{#N/A,#N/A,TRUE,"천상그린44PY"}</definedName>
    <definedName name="오배수입상" hidden="1">{#N/A,#N/A,TRUE,"천상그린44PY"}</definedName>
    <definedName name="오수맨홀수량2">#REF!</definedName>
    <definedName name="오수맨홀집계" localSheetId="0">#REF!</definedName>
    <definedName name="오수맨홀집계">#REF!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왕">#REF!</definedName>
    <definedName name="왜">BlankMacro1</definedName>
    <definedName name="왜관">BlankMacro1</definedName>
    <definedName name="왜관초등">BlankMacro1</definedName>
    <definedName name="외주의뢰1" localSheetId="0" hidden="1">#REF!</definedName>
    <definedName name="외주의뢰1" hidden="1">#REF!</definedName>
    <definedName name="요아">BlankMacro1</definedName>
    <definedName name="요약문" localSheetId="0">#REF!</definedName>
    <definedName name="요약문">#REF!</definedName>
    <definedName name="용역개요" localSheetId="0">#REF!</definedName>
    <definedName name="용역개요">#REF!</definedName>
    <definedName name="용접공_일반">#REF!</definedName>
    <definedName name="용접기손료" localSheetId="0">#REF!</definedName>
    <definedName name="용접봉16" localSheetId="0">#REF!</definedName>
    <definedName name="운반">#REF!</definedName>
    <definedName name="운반계">#REF!</definedName>
    <definedName name="원">#REF!</definedName>
    <definedName name="원_가_계_산_서">#REF!</definedName>
    <definedName name="원가" localSheetId="0">BlankMacro1</definedName>
    <definedName name="원가1">BlankMacro1</definedName>
    <definedName name="원가3">BlankMacro1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">설계서용지!템플리트모듈6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위락경관">#REF!</definedName>
    <definedName name="위생공중보건" localSheetId="0">#REF!</definedName>
    <definedName name="위생공중보건">#REF!</definedName>
    <definedName name="유관순" localSheetId="0">#REF!</definedName>
    <definedName name="유관순">#REF!</definedName>
    <definedName name="육상동식물" localSheetId="0">#REF!</definedName>
    <definedName name="육상동식물">#REF!</definedName>
    <definedName name="육수동식물" localSheetId="0">#REF!</definedName>
    <definedName name="육수동식물">#REF!</definedName>
    <definedName name="은정이">BlankMacro1</definedName>
    <definedName name="이순신" localSheetId="0">#REF!</definedName>
    <definedName name="이순신">#REF!</definedName>
    <definedName name="이윤">#REF!</definedName>
    <definedName name="이율곡" localSheetId="0">#REF!</definedName>
    <definedName name="이율곡">#REF!</definedName>
    <definedName name="인건비">#REF!</definedName>
    <definedName name="인구" localSheetId="0">#REF!</definedName>
    <definedName name="인구">#REF!</definedName>
    <definedName name="인상익" localSheetId="0">BlankMacro1</definedName>
    <definedName name="인원산출표">BlankMacro1</definedName>
    <definedName name="인월수" localSheetId="0">#REF!</definedName>
    <definedName name="인월수">#REF!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테리어소계">#REF!</definedName>
    <definedName name="일" localSheetId="0" hidden="1">#REF!</definedName>
    <definedName name="일" hidden="1">#REF!</definedName>
    <definedName name="일1">#REF!</definedName>
    <definedName name="일2">#REF!</definedName>
    <definedName name="일3">#REF!</definedName>
    <definedName name="일4">#REF!</definedName>
    <definedName name="일5">#REF!</definedName>
    <definedName name="일6">#REF!</definedName>
    <definedName name="일7">#REF!</definedName>
    <definedName name="일8">#REF!</definedName>
    <definedName name="일반관리비">#REF!</definedName>
    <definedName name="일수" localSheetId="0">#REF!</definedName>
    <definedName name="일수">#REF!</definedName>
    <definedName name="일위" localSheetId="0">#REF!,#REF!</definedName>
    <definedName name="일위">#REF!</definedName>
    <definedName name="일위단가">#REF!</definedName>
    <definedName name="일위대가">#REF!</definedName>
    <definedName name="일위대가목록">BlankMacro1</definedName>
    <definedName name="일위목록">BlankMacro1</definedName>
    <definedName name="일위샘플">BlankMacro1</definedName>
    <definedName name="일위호표">#REF!</definedName>
    <definedName name="일조장해" localSheetId="0">#REF!</definedName>
    <definedName name="일조장해">#REF!</definedName>
    <definedName name="잉크" localSheetId="0">#REF!</definedName>
    <definedName name="잉크">#REF!</definedName>
    <definedName name="ㅈㄷㄱ">BlankMacro1</definedName>
    <definedName name="ㅈㅈㅈㅈㅈㅈㅈㅈㅈㅈㅂ">BlankMacro1</definedName>
    <definedName name="자" localSheetId="0">BlankMacro1</definedName>
    <definedName name="자갈25">#REF!</definedName>
    <definedName name="자동제어1차공량산출" localSheetId="0">BlankMacro1</definedName>
    <definedName name="자동차OD" localSheetId="0">#REF!</definedName>
    <definedName name="자동차OD">#REF!</definedName>
    <definedName name="자료" localSheetId="0">#REF!</definedName>
    <definedName name="자재">#REF!</definedName>
    <definedName name="자재단가">#REF!</definedName>
    <definedName name="자재단가근거" localSheetId="0" hidden="1">#REF!</definedName>
    <definedName name="자재단가근거" hidden="1">#REF!</definedName>
    <definedName name="작은금액인월수_X2" localSheetId="0">#REF!</definedName>
    <definedName name="작은금액인월수_X2">#REF!</definedName>
    <definedName name="잔액">#REF!</definedName>
    <definedName name="장산교">#REF!</definedName>
    <definedName name="재료계">#REF!</definedName>
    <definedName name="재료비">#REF!</definedName>
    <definedName name="재료비1">#REF!</definedName>
    <definedName name="재료비2">#REF!</definedName>
    <definedName name="재료비3">#REF!</definedName>
    <definedName name="재료비합계">#REF!</definedName>
    <definedName name="저감방안수립" localSheetId="0">#REF!</definedName>
    <definedName name="저감방안수립">#REF!</definedName>
    <definedName name="저기">BlankMacro1</definedName>
    <definedName name="적용임금" localSheetId="0">#REF!</definedName>
    <definedName name="적용임금">#REF!</definedName>
    <definedName name="전관방송공량">#REF!</definedName>
    <definedName name="전기" localSheetId="0" hidden="1">#REF!</definedName>
    <definedName name="전기" hidden="1">#REF!</definedName>
    <definedName name="전기공사" localSheetId="0" hidden="1">#REF!</definedName>
    <definedName name="전기공사" hidden="1">#REF!</definedName>
    <definedName name="전기내역" localSheetId="0">BlankMacro1</definedName>
    <definedName name="전기내역1" localSheetId="0">BlankMacro1</definedName>
    <definedName name="전기변경1">BlankMacro1</definedName>
    <definedName name="전기변경3">BlankMacro1</definedName>
    <definedName name="전등">#REF!</definedName>
    <definedName name="전력간선">BlankMacro1</definedName>
    <definedName name="전자조합">#REF!</definedName>
    <definedName name="전파장해" localSheetId="0">#REF!</definedName>
    <definedName name="전파장해">#REF!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명장치소계">#REF!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평가">#REF!</definedName>
    <definedName name="주거" localSheetId="0">#REF!</definedName>
    <definedName name="주거">#REF!</definedName>
    <definedName name="주민의견수렴" localSheetId="0">#REF!</definedName>
    <definedName name="주민의견수렴">#REF!</definedName>
    <definedName name="중강당내역서">#REF!</definedName>
    <definedName name="중강딩공량">#REF!</definedName>
    <definedName name="중급" localSheetId="0">#REF!</definedName>
    <definedName name="중급">#REF!</definedName>
    <definedName name="중급기능사" localSheetId="0">#REF!</definedName>
    <definedName name="중급기능사">#REF!</definedName>
    <definedName name="중급기술자" localSheetId="0">#REF!</definedName>
    <definedName name="중급기술자">#REF!</definedName>
    <definedName name="지구단위" localSheetId="0">#REF!</definedName>
    <definedName name="지구단위">#REF!</definedName>
    <definedName name="지원">BlankMacro1</definedName>
    <definedName name="지원앱">BlankMacro1</definedName>
    <definedName name="지적기사_1급">#REF!</definedName>
    <definedName name="지적기사_2급">#REF!</definedName>
    <definedName name="직접경비">#REF!</definedName>
    <definedName name="직접노무비">#REF!</definedName>
    <definedName name="진성">BlankMacro1</definedName>
    <definedName name="진성초등">BlankMacro1</definedName>
    <definedName name="집">집</definedName>
    <definedName name="집계">BlankMacro1</definedName>
    <definedName name="집계서" localSheetId="0">BlankMacro1</definedName>
    <definedName name="집계표">#REF!</definedName>
    <definedName name="집계표2">집</definedName>
    <definedName name="집계표5">관급자재2</definedName>
    <definedName name="짱">#REF!</definedName>
    <definedName name="차" localSheetId="0">BlankMacro1</definedName>
    <definedName name="창">#N/A</definedName>
    <definedName name="창호">#N/A</definedName>
    <definedName name="창호2">창호2</definedName>
    <definedName name="철____공">#REF!</definedName>
    <definedName name="철_골_공">#REF!</definedName>
    <definedName name="초급" localSheetId="0">#REF!</definedName>
    <definedName name="초급">#REF!</definedName>
    <definedName name="초급엔지니어링" localSheetId="0">#REF!</definedName>
    <definedName name="초급엔지니어링">#REF!</definedName>
    <definedName name="총" localSheetId="0">BlankMacro1</definedName>
    <definedName name="총_원_가">#REF!</definedName>
    <definedName name="총공" localSheetId="0" hidden="1">{#N/A,#N/A,FALSE,"운반시간"}</definedName>
    <definedName name="총공" hidden="1">{#N/A,#N/A,FALSE,"운반시간"}</definedName>
    <definedName name="총괄관급">총괄관급</definedName>
    <definedName name="총원가">#REF!</definedName>
    <definedName name="총집계" localSheetId="0">BlankMacro1</definedName>
    <definedName name="최대값" localSheetId="0">#REF!</definedName>
    <definedName name="최대값">#REF!</definedName>
    <definedName name="최소값" localSheetId="0">#REF!</definedName>
    <definedName name="최소값">#REF!</definedName>
    <definedName name="축열식심야전기온돌공사" localSheetId="0">BlankMacro1</definedName>
    <definedName name="친모래">#REF!</definedName>
    <definedName name="ㅋㅋ" localSheetId="0">BlankMacro1</definedName>
    <definedName name="코딩" localSheetId="0">#REF!</definedName>
    <definedName name="코딩">#REF!</definedName>
    <definedName name="코어" localSheetId="0">#REF!</definedName>
    <definedName name="코어천공" localSheetId="0">#REF!</definedName>
    <definedName name="템플리트모듈1" localSheetId="0">BlankMacro1</definedName>
    <definedName name="템플리트모듈2" localSheetId="0">BlankMacro1</definedName>
    <definedName name="템플리트모듈3" localSheetId="0">BlankMacro1</definedName>
    <definedName name="템플리트모듈4" localSheetId="0">BlankMacro1</definedName>
    <definedName name="템플리트모듈5" localSheetId="0">BlankMacro1</definedName>
    <definedName name="템플리트모듈6" localSheetId="0">BlankMacro1</definedName>
    <definedName name="토목설계" localSheetId="0" hidden="1">{#N/A,#N/A,FALSE,"골재소요량";#N/A,#N/A,FALSE,"골재소요량"}</definedName>
    <definedName name="토목설계" hidden="1">{#N/A,#N/A,FALSE,"골재소요량";#N/A,#N/A,FALSE,"골재소요량"}</definedName>
    <definedName name="토양">#REF!</definedName>
    <definedName name="토적표" localSheetId="0" hidden="1">#REF!</definedName>
    <definedName name="토적표" hidden="1">#REF!</definedName>
    <definedName name="토지이용" localSheetId="0">#REF!</definedName>
    <definedName name="토지이용">#REF!</definedName>
    <definedName name="통신" localSheetId="0">BlankMacro1</definedName>
    <definedName name="통신갑지" localSheetId="0">BlankMacro1</definedName>
    <definedName name="통신일위대가" localSheetId="0">BlankMacro1</definedName>
    <definedName name="통신집계" localSheetId="0">BlankMacro1</definedName>
    <definedName name="특급" localSheetId="0">#REF!</definedName>
    <definedName name="특급">#REF!</definedName>
    <definedName name="특별인부" localSheetId="0">#REF!</definedName>
    <definedName name="특별인부">#REF!</definedName>
    <definedName name="ㅍ3">#N/A</definedName>
    <definedName name="파">#REF!</definedName>
    <definedName name="파카손료" localSheetId="0">#REF!</definedName>
    <definedName name="파카손료">#REF!</definedName>
    <definedName name="파호">BlankMacro1</definedName>
    <definedName name="평균" localSheetId="0">#REF!</definedName>
    <definedName name="평균">#REF!</definedName>
    <definedName name="폐기물" localSheetId="0">#REF!</definedName>
    <definedName name="폐기물">#REF!</definedName>
    <definedName name="폐기물내역서">설계서용지!템플리트모듈6</definedName>
    <definedName name="폐기물집계표">집</definedName>
    <definedName name="표지2" localSheetId="0" hidden="1">{#N/A,#N/A,FALSE,"단가표지"}</definedName>
    <definedName name="표지2" hidden="1">{#N/A,#N/A,FALSE,"단가표지"}</definedName>
    <definedName name="품_______명" localSheetId="0">#REF!</definedName>
    <definedName name="품_______명">#REF!</definedName>
    <definedName name="품목">#REF!</definedName>
    <definedName name="품위내역서" localSheetId="0">BlankMacro1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관공">#REF!</definedName>
    <definedName name="ㅎㄹㄹ">BlankMacro1</definedName>
    <definedName name="ㅎㄹㅇ">BlankMacro1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ㅎ">BlankMacro1</definedName>
    <definedName name="하나">BlankMacro1</definedName>
    <definedName name="하나2">BlankMacro1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라">BlankMacro1</definedName>
    <definedName name="하리">BlankMacro1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이">BlankMacro1</definedName>
    <definedName name="하히">BlankMacro1</definedName>
    <definedName name="한전" localSheetId="0" hidden="1">#REF!</definedName>
    <definedName name="한전" hidden="1">#REF!</definedName>
    <definedName name="한전수탁비">#REF!</definedName>
    <definedName name="합계" localSheetId="0">#REF!</definedName>
    <definedName name="합계">#REF!</definedName>
    <definedName name="합계1">#REF!</definedName>
    <definedName name="합계2">#REF!</definedName>
    <definedName name="합계3">#REF!</definedName>
    <definedName name="항목1" localSheetId="0">#REF!</definedName>
    <definedName name="항목1">#REF!</definedName>
    <definedName name="항목2" localSheetId="0">#REF!</definedName>
    <definedName name="항목2">#REF!</definedName>
    <definedName name="항목3" localSheetId="0">#REF!</definedName>
    <definedName name="항목3">#REF!</definedName>
    <definedName name="항목4" localSheetId="0">#REF!</definedName>
    <definedName name="항목4">#REF!</definedName>
    <definedName name="항목5" localSheetId="0">#REF!</definedName>
    <definedName name="항목5">#REF!</definedName>
    <definedName name="항목6" localSheetId="0">#REF!</definedName>
    <definedName name="항목6">#REF!</definedName>
    <definedName name="허균" localSheetId="0">#REF!</definedName>
    <definedName name="허균">#REF!</definedName>
    <definedName name="허하">BlankMacro1</definedName>
    <definedName name="현장정착액" localSheetId="0">#REF!</definedName>
    <definedName name="현장정착액">#REF!</definedName>
    <definedName name="현흥">BlankMacro1</definedName>
    <definedName name="현흥초">BlankMacro1</definedName>
    <definedName name="현흥초등">BlankMacro1</definedName>
    <definedName name="형틀목공">#REF!</definedName>
    <definedName name="호">#N/A</definedName>
    <definedName name="호나">BlankMacro1</definedName>
    <definedName name="호라">BlankMacro1</definedName>
    <definedName name="호로">BlankMacro1</definedName>
    <definedName name="호사">BlankMacro1</definedName>
    <definedName name="호아">BlankMacro1</definedName>
    <definedName name="호지니">#REF!</definedName>
    <definedName name="호하">BlankMacro1</definedName>
    <definedName name="호호">BlankMacro1</definedName>
    <definedName name="호ㅓㅎㄹ">BlankMacro1</definedName>
    <definedName name="환경개요" localSheetId="0">#REF!</definedName>
    <definedName name="환경개요">#REF!</definedName>
    <definedName name="환경규모" localSheetId="0">#REF!</definedName>
    <definedName name="환경규모">#REF!</definedName>
    <definedName name="횟수" localSheetId="0">#REF!</definedName>
    <definedName name="횟수">#REF!</definedName>
    <definedName name="ㅏ">BlankMacro1</definedName>
    <definedName name="ㅏㅏ">BlankMacro1</definedName>
    <definedName name="ㅏㅏㅏ">BlankMacro1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ㅐ">BlankMacro1</definedName>
    <definedName name="ㅑㅑㅑ" localSheetId="0">BlankMacro1</definedName>
    <definedName name="ㅑㅑ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ㅗㅛ">BlankMacro1</definedName>
    <definedName name="ㅔㅐㅑㅕ">BlankMacro1</definedName>
    <definedName name="ㅕ168">#REF!</definedName>
    <definedName name="ㅕㅕㅕㅕㅕㅕㅕㅕㅕㅕㅕㅕㅕㅕㅛ">BlankMacro1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햐ㅕㄹ혀ㅑ">BlankMacro1</definedName>
    <definedName name="ㅗㅗ" localSheetId="0">BlankMacro1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ㅛㄱ">BlankMacro1</definedName>
    <definedName name="ㅛㅅㄱ">BlankMacro1</definedName>
    <definedName name="ㅛㅕㅑ">BlankMacro1</definedName>
    <definedName name="ㅛㅛㅕㅕㅛㅕㅅ">BlankMacro1</definedName>
    <definedName name="ㅛㅛㅛㅛ" localSheetId="0" hidden="1">#REF!</definedName>
    <definedName name="ㅛㅛㅛㅛ" hidden="1">#REF!</definedName>
    <definedName name="ㅛㅛㅛㅛㅛ">BlankMacro1</definedName>
    <definedName name="ㅜ" localSheetId="0" hidden="1">#REF!</definedName>
    <definedName name="ㅜ" hidden="1">#REF!</definedName>
    <definedName name="ㅜㅜ" localSheetId="0">BlankMacro1</definedName>
    <definedName name="ㅠ61">#REF!</definedName>
    <definedName name="ㅡㅏㅑㅓ">BlankMacro1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ㅣ">BlankMacro1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5" i="16" l="1"/>
  <c r="O29" i="11" l="1"/>
  <c r="O55" i="11"/>
  <c r="O81" i="11"/>
  <c r="O107" i="11"/>
  <c r="AE193" i="10"/>
  <c r="AE167" i="10"/>
  <c r="AE149" i="10"/>
  <c r="AE131" i="10"/>
  <c r="AE88" i="10"/>
  <c r="AE63" i="10"/>
  <c r="AE49" i="10"/>
  <c r="AE17" i="10"/>
  <c r="K5" i="9"/>
  <c r="L5" i="9" s="1"/>
  <c r="M5" i="9"/>
  <c r="N5" i="9" s="1"/>
  <c r="L6" i="9"/>
  <c r="N6" i="9"/>
  <c r="L7" i="9"/>
  <c r="N7" i="9"/>
  <c r="H8" i="9"/>
  <c r="M8" i="9"/>
  <c r="L9" i="9"/>
  <c r="N9" i="9"/>
  <c r="O10" i="9"/>
  <c r="K13" i="9"/>
  <c r="L13" i="9" s="1"/>
  <c r="M13" i="9"/>
  <c r="N13" i="9" s="1"/>
  <c r="L14" i="9"/>
  <c r="N14" i="9"/>
  <c r="L15" i="9"/>
  <c r="N15" i="9"/>
  <c r="H16" i="9"/>
  <c r="M16" i="9"/>
  <c r="L17" i="9"/>
  <c r="N17" i="9"/>
  <c r="O18" i="9"/>
  <c r="K21" i="9"/>
  <c r="L21" i="9" s="1"/>
  <c r="M21" i="9"/>
  <c r="N21" i="9" s="1"/>
  <c r="L22" i="9"/>
  <c r="N22" i="9"/>
  <c r="L23" i="9"/>
  <c r="N23" i="9"/>
  <c r="H24" i="9"/>
  <c r="M24" i="9"/>
  <c r="L25" i="9"/>
  <c r="N25" i="9"/>
  <c r="O26" i="9"/>
  <c r="K29" i="9"/>
  <c r="L29" i="9" s="1"/>
  <c r="M29" i="9"/>
  <c r="N29" i="9" s="1"/>
  <c r="L30" i="9"/>
  <c r="N30" i="9"/>
  <c r="L31" i="9"/>
  <c r="N31" i="9"/>
  <c r="H32" i="9"/>
  <c r="M32" i="9"/>
  <c r="L33" i="9"/>
  <c r="N33" i="9"/>
  <c r="O34" i="9"/>
  <c r="K37" i="9"/>
  <c r="L37" i="9" s="1"/>
  <c r="M37" i="9"/>
  <c r="N37" i="9" s="1"/>
  <c r="L38" i="9"/>
  <c r="N38" i="9"/>
  <c r="L39" i="9"/>
  <c r="N39" i="9"/>
  <c r="H40" i="9"/>
  <c r="M40" i="9"/>
  <c r="H41" i="9"/>
  <c r="M41" i="9"/>
  <c r="L42" i="9"/>
  <c r="N42" i="9"/>
  <c r="O43" i="9"/>
  <c r="K46" i="9"/>
  <c r="L46" i="9" s="1"/>
  <c r="M46" i="9"/>
  <c r="N46" i="9" s="1"/>
  <c r="L47" i="9"/>
  <c r="N47" i="9"/>
  <c r="H48" i="9"/>
  <c r="M48" i="9"/>
  <c r="L49" i="9"/>
  <c r="N49" i="9"/>
  <c r="O50" i="9"/>
  <c r="K53" i="9"/>
  <c r="L53" i="9" s="1"/>
  <c r="M53" i="9"/>
  <c r="N53" i="9" s="1"/>
  <c r="H54" i="9"/>
  <c r="M54" i="9"/>
  <c r="H55" i="9"/>
  <c r="M55" i="9"/>
  <c r="L56" i="9"/>
  <c r="N56" i="9"/>
  <c r="O57" i="9"/>
  <c r="K60" i="9"/>
  <c r="L60" i="9" s="1"/>
  <c r="M60" i="9"/>
  <c r="N60" i="9" s="1"/>
  <c r="K61" i="9"/>
  <c r="L61" i="9" s="1"/>
  <c r="M61" i="9"/>
  <c r="N61" i="9" s="1"/>
  <c r="K62" i="9"/>
  <c r="L62" i="9" s="1"/>
  <c r="M62" i="9"/>
  <c r="N62" i="9" s="1"/>
  <c r="K63" i="9"/>
  <c r="L63" i="9" s="1"/>
  <c r="M63" i="9"/>
  <c r="N63" i="9" s="1"/>
  <c r="K64" i="9"/>
  <c r="L64" i="9" s="1"/>
  <c r="M64" i="9"/>
  <c r="N64" i="9" s="1"/>
  <c r="H65" i="9"/>
  <c r="M65" i="9"/>
  <c r="L66" i="9"/>
  <c r="N66" i="9"/>
  <c r="O67" i="9"/>
  <c r="K70" i="9"/>
  <c r="L70" i="9" s="1"/>
  <c r="M70" i="9"/>
  <c r="N70" i="9" s="1"/>
  <c r="H71" i="9"/>
  <c r="M71" i="9"/>
  <c r="L72" i="9"/>
  <c r="N72" i="9"/>
  <c r="O73" i="9"/>
  <c r="K76" i="9"/>
  <c r="L76" i="9" s="1"/>
  <c r="M76" i="9"/>
  <c r="N76" i="9" s="1"/>
  <c r="H77" i="9"/>
  <c r="M77" i="9"/>
  <c r="L78" i="9"/>
  <c r="N78" i="9"/>
  <c r="O79" i="9"/>
  <c r="K82" i="9"/>
  <c r="L82" i="9" s="1"/>
  <c r="M82" i="9"/>
  <c r="N82" i="9" s="1"/>
  <c r="H83" i="9"/>
  <c r="M83" i="9"/>
  <c r="L84" i="9"/>
  <c r="N84" i="9"/>
  <c r="O85" i="9"/>
  <c r="K88" i="9"/>
  <c r="L88" i="9" s="1"/>
  <c r="M88" i="9"/>
  <c r="N88" i="9" s="1"/>
  <c r="H89" i="9"/>
  <c r="M89" i="9"/>
  <c r="L90" i="9"/>
  <c r="N90" i="9"/>
  <c r="O91" i="9"/>
  <c r="K94" i="9"/>
  <c r="L94" i="9" s="1"/>
  <c r="M94" i="9"/>
  <c r="N94" i="9" s="1"/>
  <c r="H95" i="9"/>
  <c r="M95" i="9"/>
  <c r="L96" i="9"/>
  <c r="N96" i="9"/>
  <c r="O97" i="9"/>
  <c r="K100" i="9"/>
  <c r="L100" i="9" s="1"/>
  <c r="M100" i="9"/>
  <c r="N100" i="9" s="1"/>
  <c r="L101" i="9"/>
  <c r="N101" i="9"/>
  <c r="H102" i="9"/>
  <c r="M102" i="9"/>
  <c r="L103" i="9"/>
  <c r="N103" i="9"/>
  <c r="O104" i="9"/>
  <c r="K107" i="9"/>
  <c r="L107" i="9" s="1"/>
  <c r="M107" i="9"/>
  <c r="N107" i="9" s="1"/>
  <c r="L108" i="9"/>
  <c r="N108" i="9"/>
  <c r="H109" i="9"/>
  <c r="M109" i="9"/>
  <c r="L110" i="9"/>
  <c r="N110" i="9"/>
  <c r="O111" i="9"/>
  <c r="K114" i="9"/>
  <c r="L114" i="9" s="1"/>
  <c r="M114" i="9"/>
  <c r="N114" i="9" s="1"/>
  <c r="L115" i="9"/>
  <c r="N115" i="9"/>
  <c r="H116" i="9"/>
  <c r="M116" i="9"/>
  <c r="L117" i="9"/>
  <c r="N117" i="9"/>
  <c r="O118" i="9"/>
  <c r="K121" i="9"/>
  <c r="L121" i="9" s="1"/>
  <c r="M121" i="9"/>
  <c r="N121" i="9" s="1"/>
  <c r="L122" i="9"/>
  <c r="N122" i="9"/>
  <c r="L123" i="9"/>
  <c r="N123" i="9"/>
  <c r="H124" i="9"/>
  <c r="M124" i="9"/>
  <c r="L125" i="9"/>
  <c r="N125" i="9"/>
  <c r="O126" i="9"/>
  <c r="K129" i="9"/>
  <c r="L129" i="9" s="1"/>
  <c r="M129" i="9"/>
  <c r="N129" i="9" s="1"/>
  <c r="L130" i="9"/>
  <c r="N130" i="9"/>
  <c r="L131" i="9"/>
  <c r="N131" i="9"/>
  <c r="H132" i="9"/>
  <c r="M132" i="9"/>
  <c r="L133" i="9"/>
  <c r="N133" i="9"/>
  <c r="O134" i="9"/>
  <c r="K137" i="9"/>
  <c r="L137" i="9" s="1"/>
  <c r="M137" i="9"/>
  <c r="N137" i="9" s="1"/>
  <c r="H138" i="9"/>
  <c r="M138" i="9"/>
  <c r="L139" i="9"/>
  <c r="N139" i="9"/>
  <c r="O140" i="9"/>
  <c r="K143" i="9"/>
  <c r="L143" i="9" s="1"/>
  <c r="M143" i="9"/>
  <c r="N143" i="9" s="1"/>
  <c r="H144" i="9"/>
  <c r="M144" i="9"/>
  <c r="L145" i="9"/>
  <c r="N145" i="9"/>
  <c r="O146" i="9"/>
  <c r="K149" i="9"/>
  <c r="L149" i="9" s="1"/>
  <c r="M149" i="9"/>
  <c r="N149" i="9" s="1"/>
  <c r="H150" i="9"/>
  <c r="M150" i="9"/>
  <c r="L151" i="9"/>
  <c r="N151" i="9"/>
  <c r="O152" i="9"/>
  <c r="K155" i="9"/>
  <c r="L155" i="9" s="1"/>
  <c r="M155" i="9"/>
  <c r="N155" i="9" s="1"/>
  <c r="H156" i="9"/>
  <c r="M156" i="9"/>
  <c r="L157" i="9"/>
  <c r="N157" i="9"/>
  <c r="O158" i="9"/>
  <c r="K161" i="9"/>
  <c r="L161" i="9" s="1"/>
  <c r="M161" i="9"/>
  <c r="N161" i="9" s="1"/>
  <c r="H162" i="9"/>
  <c r="M162" i="9"/>
  <c r="L163" i="9"/>
  <c r="N163" i="9"/>
  <c r="O164" i="9"/>
  <c r="K167" i="9"/>
  <c r="L167" i="9"/>
  <c r="M167" i="9"/>
  <c r="N167" i="9" s="1"/>
  <c r="H168" i="9"/>
  <c r="M168" i="9"/>
  <c r="L169" i="9"/>
  <c r="N169" i="9"/>
  <c r="O170" i="9"/>
  <c r="K173" i="9"/>
  <c r="L173" i="9" s="1"/>
  <c r="M173" i="9"/>
  <c r="N173" i="9" s="1"/>
  <c r="H174" i="9"/>
  <c r="M174" i="9"/>
  <c r="L175" i="9"/>
  <c r="N175" i="9"/>
  <c r="O176" i="9"/>
  <c r="K179" i="9"/>
  <c r="L179" i="9" s="1"/>
  <c r="M179" i="9"/>
  <c r="N179" i="9" s="1"/>
  <c r="H180" i="9"/>
  <c r="M180" i="9"/>
  <c r="L181" i="9"/>
  <c r="N181" i="9"/>
  <c r="O182" i="9"/>
  <c r="K185" i="9"/>
  <c r="L185" i="9" s="1"/>
  <c r="M185" i="9"/>
  <c r="N185" i="9" s="1"/>
  <c r="H186" i="9"/>
  <c r="M186" i="9"/>
  <c r="L187" i="9"/>
  <c r="N187" i="9"/>
  <c r="O188" i="9"/>
  <c r="K191" i="9"/>
  <c r="L191" i="9" s="1"/>
  <c r="M191" i="9"/>
  <c r="N191" i="9" s="1"/>
  <c r="H192" i="9"/>
  <c r="M192" i="9"/>
  <c r="L193" i="9"/>
  <c r="N193" i="9"/>
  <c r="O194" i="9"/>
  <c r="K197" i="9"/>
  <c r="L197" i="9" s="1"/>
  <c r="M197" i="9"/>
  <c r="N197" i="9" s="1"/>
  <c r="H198" i="9"/>
  <c r="M198" i="9"/>
  <c r="L199" i="9"/>
  <c r="N199" i="9"/>
  <c r="O200" i="9"/>
  <c r="K203" i="9"/>
  <c r="L203" i="9" s="1"/>
  <c r="M203" i="9"/>
  <c r="N203" i="9" s="1"/>
  <c r="H204" i="9"/>
  <c r="M204" i="9"/>
  <c r="L205" i="9"/>
  <c r="N205" i="9"/>
  <c r="O206" i="9"/>
  <c r="K209" i="9"/>
  <c r="L209" i="9" s="1"/>
  <c r="M209" i="9"/>
  <c r="N209" i="9" s="1"/>
  <c r="H210" i="9"/>
  <c r="M210" i="9"/>
  <c r="L211" i="9"/>
  <c r="N211" i="9"/>
  <c r="O212" i="9"/>
  <c r="K215" i="9"/>
  <c r="L215" i="9" s="1"/>
  <c r="M215" i="9"/>
  <c r="N215" i="9" s="1"/>
  <c r="H216" i="9"/>
  <c r="M216" i="9"/>
  <c r="L217" i="9"/>
  <c r="N217" i="9"/>
  <c r="O218" i="9"/>
  <c r="K221" i="9"/>
  <c r="L221" i="9" s="1"/>
  <c r="M221" i="9"/>
  <c r="N221" i="9" s="1"/>
  <c r="H222" i="9"/>
  <c r="M222" i="9"/>
  <c r="L223" i="9"/>
  <c r="N223" i="9"/>
  <c r="O224" i="9"/>
  <c r="K227" i="9"/>
  <c r="L227" i="9" s="1"/>
  <c r="M227" i="9"/>
  <c r="N227" i="9" s="1"/>
  <c r="H228" i="9"/>
  <c r="M228" i="9"/>
  <c r="L229" i="9"/>
  <c r="N229" i="9"/>
  <c r="O230" i="9"/>
  <c r="H5" i="15"/>
  <c r="O5" i="15"/>
  <c r="AA5" i="15" s="1"/>
  <c r="Q5" i="15"/>
  <c r="H6" i="15"/>
  <c r="Q6" i="15"/>
  <c r="H8" i="15"/>
  <c r="O8" i="15"/>
  <c r="AA8" i="15" s="1"/>
  <c r="I9" i="15" s="1"/>
  <c r="Q8" i="15"/>
  <c r="H9" i="15"/>
  <c r="Q9" i="15"/>
  <c r="H11" i="15"/>
  <c r="O11" i="15"/>
  <c r="AA11" i="15" s="1"/>
  <c r="Q11" i="15"/>
  <c r="H12" i="15"/>
  <c r="Q12" i="15"/>
  <c r="H14" i="15"/>
  <c r="O14" i="15"/>
  <c r="AA14" i="15" s="1"/>
  <c r="Q14" i="15"/>
  <c r="H15" i="15"/>
  <c r="Q15" i="15"/>
  <c r="H17" i="15"/>
  <c r="O17" i="15"/>
  <c r="AC17" i="15" s="1"/>
  <c r="I19" i="15" s="1"/>
  <c r="O19" i="15" s="1"/>
  <c r="Q17" i="15"/>
  <c r="H18" i="15"/>
  <c r="O18" i="15"/>
  <c r="AD18" i="15" s="1"/>
  <c r="Q18" i="15"/>
  <c r="H19" i="15"/>
  <c r="Q19" i="15"/>
  <c r="H20" i="15"/>
  <c r="Q20" i="15"/>
  <c r="H22" i="15"/>
  <c r="O22" i="15"/>
  <c r="AA22" i="15" s="1"/>
  <c r="AA23" i="15" s="1"/>
  <c r="Q22" i="15"/>
  <c r="H23" i="15"/>
  <c r="Q23" i="15"/>
  <c r="H25" i="15"/>
  <c r="O25" i="15"/>
  <c r="AB25" i="15" s="1"/>
  <c r="AB27" i="15" s="1"/>
  <c r="Q25" i="15"/>
  <c r="H26" i="15"/>
  <c r="O26" i="15"/>
  <c r="AD26" i="15" s="1"/>
  <c r="Q26" i="15"/>
  <c r="H27" i="15"/>
  <c r="Q27" i="15"/>
  <c r="H28" i="15"/>
  <c r="Q28" i="15"/>
  <c r="H30" i="15"/>
  <c r="O30" i="15"/>
  <c r="AA30" i="15" s="1"/>
  <c r="Q30" i="15"/>
  <c r="H31" i="15"/>
  <c r="Q31" i="15"/>
  <c r="H33" i="15"/>
  <c r="O33" i="15"/>
  <c r="AA33" i="15" s="1"/>
  <c r="Q33" i="15"/>
  <c r="H34" i="15"/>
  <c r="Q34" i="15"/>
  <c r="H36" i="15"/>
  <c r="O36" i="15"/>
  <c r="AA36" i="15" s="1"/>
  <c r="AA37" i="15" s="1"/>
  <c r="Q36" i="15"/>
  <c r="H37" i="15"/>
  <c r="Q37" i="15"/>
  <c r="H39" i="15"/>
  <c r="O39" i="15"/>
  <c r="AA39" i="15" s="1"/>
  <c r="Q39" i="15"/>
  <c r="H40" i="15"/>
  <c r="Q40" i="15"/>
  <c r="H42" i="15"/>
  <c r="O42" i="15"/>
  <c r="AA42" i="15" s="1"/>
  <c r="AA43" i="15" s="1"/>
  <c r="Q42" i="15"/>
  <c r="H43" i="15"/>
  <c r="Q43" i="15"/>
  <c r="H45" i="15"/>
  <c r="O45" i="15"/>
  <c r="AA45" i="15" s="1"/>
  <c r="Q45" i="15"/>
  <c r="H46" i="15"/>
  <c r="Q46" i="15"/>
  <c r="H48" i="15"/>
  <c r="O48" i="15"/>
  <c r="AA48" i="15" s="1"/>
  <c r="Q48" i="15"/>
  <c r="H49" i="15"/>
  <c r="Q49" i="15"/>
  <c r="H51" i="15"/>
  <c r="O51" i="15"/>
  <c r="AA51" i="15" s="1"/>
  <c r="I52" i="15" s="1"/>
  <c r="O52" i="15" s="1"/>
  <c r="Q51" i="15"/>
  <c r="H52" i="15"/>
  <c r="Q52" i="15"/>
  <c r="H54" i="15"/>
  <c r="O54" i="15"/>
  <c r="AB54" i="15" s="1"/>
  <c r="Q54" i="15"/>
  <c r="H55" i="15"/>
  <c r="Q55" i="15"/>
  <c r="H57" i="15"/>
  <c r="O57" i="15"/>
  <c r="AB57" i="15" s="1"/>
  <c r="Q57" i="15"/>
  <c r="H58" i="15"/>
  <c r="Q58" i="15"/>
  <c r="H60" i="15"/>
  <c r="O60" i="15"/>
  <c r="AB60" i="15" s="1"/>
  <c r="AB61" i="15" s="1"/>
  <c r="Q60" i="15"/>
  <c r="H61" i="15"/>
  <c r="Q61" i="15"/>
  <c r="H63" i="15"/>
  <c r="O63" i="15"/>
  <c r="AA63" i="15" s="1"/>
  <c r="I64" i="15" s="1"/>
  <c r="O64" i="15" s="1"/>
  <c r="Q63" i="15"/>
  <c r="H64" i="15"/>
  <c r="Q64" i="15"/>
  <c r="H66" i="15"/>
  <c r="O66" i="15"/>
  <c r="AA66" i="15" s="1"/>
  <c r="I67" i="15" s="1"/>
  <c r="O67" i="15" s="1"/>
  <c r="Q66" i="15"/>
  <c r="H67" i="15"/>
  <c r="Q67" i="15"/>
  <c r="H69" i="15"/>
  <c r="O69" i="15"/>
  <c r="AA69" i="15" s="1"/>
  <c r="I70" i="15" s="1"/>
  <c r="O70" i="15" s="1"/>
  <c r="Q69" i="15"/>
  <c r="H70" i="15"/>
  <c r="Q70" i="15"/>
  <c r="H72" i="15"/>
  <c r="O72" i="15"/>
  <c r="AA72" i="15" s="1"/>
  <c r="AA73" i="15" s="1"/>
  <c r="Q72" i="15"/>
  <c r="H73" i="15"/>
  <c r="Q73" i="15"/>
  <c r="H75" i="15"/>
  <c r="O75" i="15"/>
  <c r="AA75" i="15" s="1"/>
  <c r="I76" i="15" s="1"/>
  <c r="O76" i="15" s="1"/>
  <c r="Q75" i="15"/>
  <c r="H76" i="15"/>
  <c r="Q76" i="15"/>
  <c r="H78" i="15"/>
  <c r="O78" i="15"/>
  <c r="AA78" i="15" s="1"/>
  <c r="AA79" i="15" s="1"/>
  <c r="Q78" i="15"/>
  <c r="H79" i="15"/>
  <c r="Q79" i="15"/>
  <c r="H81" i="15"/>
  <c r="O81" i="15"/>
  <c r="AA81" i="15" s="1"/>
  <c r="Q81" i="15"/>
  <c r="H82" i="15"/>
  <c r="Q82" i="15"/>
  <c r="H84" i="15"/>
  <c r="O84" i="15"/>
  <c r="AA84" i="15" s="1"/>
  <c r="AA85" i="15" s="1"/>
  <c r="Q84" i="15"/>
  <c r="H85" i="15"/>
  <c r="Q85" i="15"/>
  <c r="H87" i="15"/>
  <c r="O87" i="15"/>
  <c r="AA87" i="15" s="1"/>
  <c r="Q87" i="15"/>
  <c r="H88" i="15"/>
  <c r="Q88" i="15"/>
  <c r="H90" i="15"/>
  <c r="O90" i="15"/>
  <c r="AA90" i="15" s="1"/>
  <c r="Q90" i="15"/>
  <c r="H91" i="15"/>
  <c r="Q91" i="15"/>
  <c r="H93" i="15"/>
  <c r="O93" i="15"/>
  <c r="AA93" i="15" s="1"/>
  <c r="AA94" i="15" s="1"/>
  <c r="Q93" i="15"/>
  <c r="H94" i="15"/>
  <c r="Q94" i="15"/>
  <c r="H96" i="15"/>
  <c r="O96" i="15"/>
  <c r="AA96" i="15" s="1"/>
  <c r="AA97" i="15" s="1"/>
  <c r="Q96" i="15"/>
  <c r="H97" i="15"/>
  <c r="Q97" i="15"/>
  <c r="H99" i="15"/>
  <c r="O99" i="15"/>
  <c r="AA99" i="15" s="1"/>
  <c r="AA100" i="15" s="1"/>
  <c r="Q99" i="15"/>
  <c r="H100" i="15"/>
  <c r="Q100" i="15"/>
  <c r="H102" i="15"/>
  <c r="O102" i="15"/>
  <c r="AA102" i="15" s="1"/>
  <c r="I103" i="15" s="1"/>
  <c r="Q102" i="15"/>
  <c r="H103" i="15"/>
  <c r="Q103" i="15"/>
  <c r="H105" i="15"/>
  <c r="O105" i="15"/>
  <c r="AA105" i="15" s="1"/>
  <c r="Q105" i="15"/>
  <c r="H106" i="15"/>
  <c r="Q106" i="15"/>
  <c r="H108" i="15"/>
  <c r="O108" i="15"/>
  <c r="AA108" i="15" s="1"/>
  <c r="AA109" i="15" s="1"/>
  <c r="Q108" i="15"/>
  <c r="H109" i="15"/>
  <c r="Q109" i="15"/>
  <c r="I54" i="6"/>
  <c r="K95" i="9" s="1"/>
  <c r="I55" i="6"/>
  <c r="K54" i="9" s="1"/>
  <c r="I56" i="6"/>
  <c r="K40" i="9" s="1"/>
  <c r="I57" i="6"/>
  <c r="B25" i="5"/>
  <c r="D25" i="5" s="1"/>
  <c r="B24" i="5"/>
  <c r="D24" i="5" s="1"/>
  <c r="B23" i="5"/>
  <c r="D23" i="5" s="1"/>
  <c r="B22" i="5"/>
  <c r="B21" i="5"/>
  <c r="AE3" i="10"/>
  <c r="AD3" i="10"/>
  <c r="D13" i="5"/>
  <c r="F3" i="5"/>
  <c r="D22" i="5"/>
  <c r="D21" i="5"/>
  <c r="D12" i="5"/>
  <c r="D11" i="5"/>
  <c r="H13" i="6" s="1"/>
  <c r="L13" i="6" s="1"/>
  <c r="H25" i="6" l="1"/>
  <c r="I43" i="15"/>
  <c r="O43" i="15" s="1"/>
  <c r="H21" i="6"/>
  <c r="H100" i="9" s="1"/>
  <c r="AC100" i="9" s="1"/>
  <c r="AC101" i="9" s="1"/>
  <c r="H48" i="6"/>
  <c r="H221" i="9" s="1"/>
  <c r="I221" i="9" s="1"/>
  <c r="H20" i="6"/>
  <c r="H14" i="6"/>
  <c r="H23" i="6"/>
  <c r="L23" i="6" s="1"/>
  <c r="H43" i="6"/>
  <c r="H10" i="6"/>
  <c r="H70" i="9" s="1"/>
  <c r="O70" i="9" s="1"/>
  <c r="H42" i="6"/>
  <c r="H46" i="9" s="1"/>
  <c r="H9" i="6"/>
  <c r="H53" i="9" s="1"/>
  <c r="I53" i="9" s="1"/>
  <c r="H11" i="6"/>
  <c r="H76" i="9" s="1"/>
  <c r="H8" i="6"/>
  <c r="H46" i="6"/>
  <c r="L46" i="6" s="1"/>
  <c r="H44" i="6"/>
  <c r="H34" i="6"/>
  <c r="H197" i="9" s="1"/>
  <c r="I197" i="9" s="1"/>
  <c r="H33" i="6"/>
  <c r="H215" i="9" s="1"/>
  <c r="H12" i="6"/>
  <c r="H82" i="9" s="1"/>
  <c r="I82" i="9" s="1"/>
  <c r="P82" i="9" s="1"/>
  <c r="H36" i="6"/>
  <c r="H209" i="9" s="1"/>
  <c r="O209" i="9" s="1"/>
  <c r="H31" i="6"/>
  <c r="H167" i="9" s="1"/>
  <c r="H22" i="6"/>
  <c r="L22" i="6" s="1"/>
  <c r="H45" i="6"/>
  <c r="H179" i="9" s="1"/>
  <c r="H32" i="6"/>
  <c r="H173" i="9" s="1"/>
  <c r="H30" i="6"/>
  <c r="H161" i="9" s="1"/>
  <c r="H53" i="6"/>
  <c r="H41" i="6"/>
  <c r="H64" i="9" s="1"/>
  <c r="H29" i="6"/>
  <c r="H19" i="6"/>
  <c r="H7" i="6"/>
  <c r="L7" i="6" s="1"/>
  <c r="H52" i="6"/>
  <c r="L52" i="6" s="1"/>
  <c r="H40" i="6"/>
  <c r="L40" i="6" s="1"/>
  <c r="H28" i="6"/>
  <c r="L28" i="6" s="1"/>
  <c r="H18" i="6"/>
  <c r="H60" i="9" s="1"/>
  <c r="H6" i="6"/>
  <c r="H51" i="6"/>
  <c r="H39" i="6"/>
  <c r="H27" i="6"/>
  <c r="H143" i="9" s="1"/>
  <c r="H17" i="6"/>
  <c r="H94" i="9" s="1"/>
  <c r="I94" i="9" s="1"/>
  <c r="H5" i="6"/>
  <c r="H13" i="9" s="1"/>
  <c r="AC13" i="9" s="1"/>
  <c r="AC15" i="9" s="1"/>
  <c r="H50" i="6"/>
  <c r="H38" i="6"/>
  <c r="L38" i="6" s="1"/>
  <c r="H26" i="6"/>
  <c r="L26" i="6" s="1"/>
  <c r="H16" i="6"/>
  <c r="H88" i="9" s="1"/>
  <c r="I88" i="9" s="1"/>
  <c r="P88" i="9" s="1"/>
  <c r="H4" i="6"/>
  <c r="L4" i="6" s="1"/>
  <c r="H49" i="6"/>
  <c r="H227" i="9" s="1"/>
  <c r="I227" i="9" s="1"/>
  <c r="P227" i="9" s="1"/>
  <c r="H37" i="6"/>
  <c r="L25" i="6"/>
  <c r="H15" i="6"/>
  <c r="H47" i="6"/>
  <c r="H191" i="9" s="1"/>
  <c r="I191" i="9" s="1"/>
  <c r="P191" i="9" s="1"/>
  <c r="H35" i="6"/>
  <c r="L35" i="6" s="1"/>
  <c r="H24" i="6"/>
  <c r="L24" i="6" s="1"/>
  <c r="I79" i="15"/>
  <c r="O79" i="15" s="1"/>
  <c r="AA106" i="15"/>
  <c r="I106" i="15"/>
  <c r="G106" i="15" s="1"/>
  <c r="G222" i="9" s="1"/>
  <c r="I222" i="9" s="1"/>
  <c r="I100" i="15"/>
  <c r="O100" i="15" s="1"/>
  <c r="AB58" i="15"/>
  <c r="I58" i="15"/>
  <c r="O58" i="15" s="1"/>
  <c r="G67" i="15"/>
  <c r="G144" i="9" s="1"/>
  <c r="N144" i="9" s="1"/>
  <c r="N146" i="9" s="1"/>
  <c r="M23" i="12" s="1"/>
  <c r="N23" i="12" s="1"/>
  <c r="I23" i="15"/>
  <c r="O23" i="15" s="1"/>
  <c r="G70" i="15"/>
  <c r="G150" i="9" s="1"/>
  <c r="I150" i="9" s="1"/>
  <c r="I94" i="15"/>
  <c r="O94" i="15" s="1"/>
  <c r="AA76" i="15"/>
  <c r="AA67" i="15"/>
  <c r="L44" i="6"/>
  <c r="L56" i="6"/>
  <c r="O161" i="9"/>
  <c r="L48" i="6"/>
  <c r="L47" i="6"/>
  <c r="L36" i="6"/>
  <c r="L45" i="6"/>
  <c r="L34" i="6"/>
  <c r="L11" i="6"/>
  <c r="L41" i="6"/>
  <c r="L21" i="6"/>
  <c r="L9" i="6"/>
  <c r="P53" i="9"/>
  <c r="K24" i="9"/>
  <c r="O24" i="9" s="1"/>
  <c r="P221" i="9"/>
  <c r="L55" i="6"/>
  <c r="L27" i="6"/>
  <c r="I88" i="15"/>
  <c r="O88" i="15" s="1"/>
  <c r="AA88" i="15"/>
  <c r="I31" i="15"/>
  <c r="AA31" i="15"/>
  <c r="G9" i="15"/>
  <c r="G16" i="9" s="1"/>
  <c r="I16" i="9" s="1"/>
  <c r="O9" i="15"/>
  <c r="I61" i="15"/>
  <c r="O61" i="15" s="1"/>
  <c r="AA9" i="15"/>
  <c r="AA52" i="15"/>
  <c r="I85" i="15"/>
  <c r="O85" i="15" s="1"/>
  <c r="AA70" i="15"/>
  <c r="AA64" i="15"/>
  <c r="I109" i="15"/>
  <c r="O109" i="15" s="1"/>
  <c r="I37" i="15"/>
  <c r="O37" i="15" s="1"/>
  <c r="G64" i="15"/>
  <c r="G138" i="9" s="1"/>
  <c r="I138" i="9" s="1"/>
  <c r="G52" i="15"/>
  <c r="G109" i="9" s="1"/>
  <c r="I109" i="9" s="1"/>
  <c r="G43" i="15"/>
  <c r="G89" i="9" s="1"/>
  <c r="N89" i="9" s="1"/>
  <c r="N91" i="9" s="1"/>
  <c r="M15" i="12" s="1"/>
  <c r="N15" i="12" s="1"/>
  <c r="G76" i="15"/>
  <c r="G162" i="9" s="1"/>
  <c r="O221" i="9"/>
  <c r="O53" i="9"/>
  <c r="K60" i="11"/>
  <c r="L60" i="11" s="1"/>
  <c r="K210" i="9"/>
  <c r="O210" i="9" s="1"/>
  <c r="K192" i="9"/>
  <c r="O192" i="9" s="1"/>
  <c r="L54" i="6"/>
  <c r="I20" i="15"/>
  <c r="AD19" i="15"/>
  <c r="AA6" i="15"/>
  <c r="I6" i="15"/>
  <c r="AA12" i="15"/>
  <c r="I12" i="15"/>
  <c r="O12" i="15" s="1"/>
  <c r="I46" i="15"/>
  <c r="O46" i="15" s="1"/>
  <c r="AA46" i="15"/>
  <c r="N222" i="9"/>
  <c r="N224" i="9" s="1"/>
  <c r="M36" i="12" s="1"/>
  <c r="N36" i="12" s="1"/>
  <c r="O95" i="9"/>
  <c r="G103" i="15"/>
  <c r="G216" i="9" s="1"/>
  <c r="O103" i="15"/>
  <c r="L14" i="6"/>
  <c r="K48" i="9"/>
  <c r="O48" i="9" s="1"/>
  <c r="I64" i="9"/>
  <c r="P64" i="9" s="1"/>
  <c r="O64" i="9"/>
  <c r="H63" i="9"/>
  <c r="I73" i="15"/>
  <c r="O143" i="9"/>
  <c r="I143" i="9"/>
  <c r="L12" i="6"/>
  <c r="K65" i="9"/>
  <c r="O65" i="9" s="1"/>
  <c r="I215" i="9"/>
  <c r="O215" i="9"/>
  <c r="I49" i="15"/>
  <c r="O49" i="15" s="1"/>
  <c r="AA49" i="15"/>
  <c r="K55" i="9"/>
  <c r="O55" i="9" s="1"/>
  <c r="K41" i="9"/>
  <c r="O41" i="9" s="1"/>
  <c r="L57" i="6"/>
  <c r="I76" i="9"/>
  <c r="O76" i="9"/>
  <c r="K150" i="9"/>
  <c r="O150" i="9" s="1"/>
  <c r="K156" i="9"/>
  <c r="O156" i="9" s="1"/>
  <c r="K162" i="9"/>
  <c r="O162" i="9" s="1"/>
  <c r="K32" i="9"/>
  <c r="O32" i="9" s="1"/>
  <c r="K168" i="9"/>
  <c r="K8" i="9"/>
  <c r="O8" i="9" s="1"/>
  <c r="K83" i="9"/>
  <c r="O83" i="9" s="1"/>
  <c r="K144" i="9"/>
  <c r="O144" i="9" s="1"/>
  <c r="K186" i="9"/>
  <c r="O186" i="9" s="1"/>
  <c r="K77" i="9"/>
  <c r="O77" i="9" s="1"/>
  <c r="K180" i="9"/>
  <c r="O180" i="9" s="1"/>
  <c r="K198" i="9"/>
  <c r="O198" i="9" s="1"/>
  <c r="K16" i="9"/>
  <c r="K138" i="9"/>
  <c r="O138" i="9" s="1"/>
  <c r="K174" i="9"/>
  <c r="O174" i="9" s="1"/>
  <c r="K89" i="9"/>
  <c r="O89" i="9" s="1"/>
  <c r="K222" i="9"/>
  <c r="O222" i="9" s="1"/>
  <c r="K71" i="9"/>
  <c r="O71" i="9" s="1"/>
  <c r="K216" i="9"/>
  <c r="O216" i="9" s="1"/>
  <c r="I34" i="15"/>
  <c r="AA34" i="15"/>
  <c r="I162" i="9"/>
  <c r="L51" i="6"/>
  <c r="L37" i="6"/>
  <c r="H114" i="9"/>
  <c r="I27" i="15"/>
  <c r="AC19" i="15"/>
  <c r="K102" i="9"/>
  <c r="O102" i="9" s="1"/>
  <c r="P94" i="9"/>
  <c r="I161" i="9"/>
  <c r="L8" i="6"/>
  <c r="O94" i="9"/>
  <c r="O54" i="9"/>
  <c r="O179" i="9"/>
  <c r="I179" i="9"/>
  <c r="H155" i="9"/>
  <c r="L29" i="6"/>
  <c r="K116" i="9"/>
  <c r="O116" i="9" s="1"/>
  <c r="I82" i="15"/>
  <c r="AA82" i="15"/>
  <c r="I91" i="15"/>
  <c r="AA91" i="15"/>
  <c r="H107" i="9"/>
  <c r="AA103" i="15"/>
  <c r="K204" i="9"/>
  <c r="O204" i="9" s="1"/>
  <c r="H185" i="9"/>
  <c r="H37" i="9"/>
  <c r="M60" i="11"/>
  <c r="N60" i="11" s="1"/>
  <c r="AA40" i="15"/>
  <c r="I40" i="15"/>
  <c r="O40" i="15" s="1"/>
  <c r="H121" i="9"/>
  <c r="AD27" i="15"/>
  <c r="I28" i="15"/>
  <c r="O28" i="15" s="1"/>
  <c r="K124" i="9"/>
  <c r="O124" i="9" s="1"/>
  <c r="K132" i="9"/>
  <c r="O132" i="9" s="1"/>
  <c r="K228" i="9"/>
  <c r="P197" i="9"/>
  <c r="I97" i="15"/>
  <c r="O97" i="15" s="1"/>
  <c r="H21" i="9"/>
  <c r="L6" i="6"/>
  <c r="G19" i="15"/>
  <c r="G40" i="9" s="1"/>
  <c r="H137" i="9"/>
  <c r="I55" i="15"/>
  <c r="AB55" i="15"/>
  <c r="O173" i="9"/>
  <c r="I173" i="9"/>
  <c r="O197" i="9"/>
  <c r="I100" i="9"/>
  <c r="O100" i="9"/>
  <c r="L33" i="6"/>
  <c r="H61" i="9"/>
  <c r="L20" i="6"/>
  <c r="H129" i="9"/>
  <c r="K109" i="9"/>
  <c r="I13" i="9"/>
  <c r="L49" i="6"/>
  <c r="L16" i="6"/>
  <c r="H5" i="9"/>
  <c r="O40" i="9"/>
  <c r="I15" i="15"/>
  <c r="O15" i="15" s="1"/>
  <c r="AA15" i="15"/>
  <c r="M86" i="11"/>
  <c r="N86" i="11" s="1"/>
  <c r="K86" i="11"/>
  <c r="L86" i="11" s="1"/>
  <c r="H29" i="9" l="1"/>
  <c r="I70" i="9"/>
  <c r="L10" i="6"/>
  <c r="I209" i="9"/>
  <c r="L17" i="6"/>
  <c r="O82" i="9"/>
  <c r="L31" i="6"/>
  <c r="L18" i="6"/>
  <c r="L32" i="6"/>
  <c r="L43" i="6"/>
  <c r="L42" i="6"/>
  <c r="O13" i="9"/>
  <c r="L50" i="6"/>
  <c r="L5" i="6"/>
  <c r="H203" i="9"/>
  <c r="O203" i="9" s="1"/>
  <c r="G58" i="15"/>
  <c r="G124" i="9" s="1"/>
  <c r="I124" i="9" s="1"/>
  <c r="H149" i="9"/>
  <c r="O149" i="9" s="1"/>
  <c r="L53" i="6"/>
  <c r="L30" i="6"/>
  <c r="O191" i="9"/>
  <c r="I144" i="9"/>
  <c r="N150" i="9"/>
  <c r="N152" i="9" s="1"/>
  <c r="M24" i="12" s="1"/>
  <c r="N24" i="12" s="1"/>
  <c r="O88" i="9"/>
  <c r="L39" i="6"/>
  <c r="L15" i="6"/>
  <c r="O227" i="9"/>
  <c r="H62" i="9"/>
  <c r="L19" i="6"/>
  <c r="G23" i="15"/>
  <c r="G48" i="9" s="1"/>
  <c r="N48" i="9" s="1"/>
  <c r="N50" i="9" s="1"/>
  <c r="M9" i="12" s="1"/>
  <c r="N9" i="12" s="1"/>
  <c r="G100" i="15"/>
  <c r="G210" i="9" s="1"/>
  <c r="L210" i="9" s="1"/>
  <c r="G79" i="15"/>
  <c r="G168" i="9" s="1"/>
  <c r="O106" i="15"/>
  <c r="G37" i="15"/>
  <c r="G77" i="9" s="1"/>
  <c r="L77" i="9" s="1"/>
  <c r="N109" i="9"/>
  <c r="N111" i="9" s="1"/>
  <c r="M18" i="12" s="1"/>
  <c r="N18" i="12" s="1"/>
  <c r="G12" i="15"/>
  <c r="G24" i="9" s="1"/>
  <c r="L24" i="9" s="1"/>
  <c r="G94" i="15"/>
  <c r="G198" i="9" s="1"/>
  <c r="N198" i="9" s="1"/>
  <c r="N200" i="9" s="1"/>
  <c r="M32" i="12" s="1"/>
  <c r="N32" i="12" s="1"/>
  <c r="L109" i="9"/>
  <c r="AE109" i="9" s="1"/>
  <c r="AE111" i="9" s="1"/>
  <c r="AC111" i="9" s="1"/>
  <c r="G88" i="15"/>
  <c r="G186" i="9" s="1"/>
  <c r="L186" i="9" s="1"/>
  <c r="AD188" i="9" s="1"/>
  <c r="L16" i="9"/>
  <c r="AE16" i="9" s="1"/>
  <c r="AE18" i="9" s="1"/>
  <c r="AC18" i="9" s="1"/>
  <c r="N16" i="9"/>
  <c r="N18" i="9" s="1"/>
  <c r="M5" i="12" s="1"/>
  <c r="N5" i="12" s="1"/>
  <c r="I203" i="9"/>
  <c r="P203" i="9" s="1"/>
  <c r="N138" i="9"/>
  <c r="N140" i="9" s="1"/>
  <c r="M22" i="12" s="1"/>
  <c r="N22" i="12" s="1"/>
  <c r="I89" i="9"/>
  <c r="L162" i="9"/>
  <c r="AE162" i="9" s="1"/>
  <c r="AE164" i="9" s="1"/>
  <c r="AC164" i="9" s="1"/>
  <c r="G49" i="15"/>
  <c r="G102" i="9" s="1"/>
  <c r="I102" i="9" s="1"/>
  <c r="G97" i="15"/>
  <c r="G204" i="9" s="1"/>
  <c r="I204" i="9" s="1"/>
  <c r="G61" i="15"/>
  <c r="G132" i="9" s="1"/>
  <c r="L132" i="9" s="1"/>
  <c r="G31" i="15"/>
  <c r="G65" i="9" s="1"/>
  <c r="L65" i="9" s="1"/>
  <c r="O31" i="15"/>
  <c r="N162" i="9"/>
  <c r="N164" i="9" s="1"/>
  <c r="M26" i="12" s="1"/>
  <c r="N26" i="12" s="1"/>
  <c r="G109" i="15"/>
  <c r="G228" i="9" s="1"/>
  <c r="G28" i="15"/>
  <c r="G55" i="9" s="1"/>
  <c r="N55" i="9" s="1"/>
  <c r="G85" i="15"/>
  <c r="G180" i="9" s="1"/>
  <c r="I180" i="9" s="1"/>
  <c r="L222" i="9"/>
  <c r="AE222" i="9" s="1"/>
  <c r="AE224" i="9" s="1"/>
  <c r="AC224" i="9" s="1"/>
  <c r="O16" i="9"/>
  <c r="L138" i="9"/>
  <c r="AE138" i="9" s="1"/>
  <c r="AE140" i="9" s="1"/>
  <c r="AC140" i="9" s="1"/>
  <c r="O109" i="9"/>
  <c r="O228" i="9"/>
  <c r="G46" i="15"/>
  <c r="G95" i="9" s="1"/>
  <c r="O20" i="15"/>
  <c r="G20" i="15"/>
  <c r="G41" i="9" s="1"/>
  <c r="O107" i="9"/>
  <c r="AC107" i="9"/>
  <c r="AC108" i="9" s="1"/>
  <c r="I107" i="9"/>
  <c r="AC114" i="9"/>
  <c r="AC115" i="9" s="1"/>
  <c r="I114" i="9"/>
  <c r="O114" i="9"/>
  <c r="G73" i="15"/>
  <c r="G156" i="9" s="1"/>
  <c r="O73" i="15"/>
  <c r="O168" i="9"/>
  <c r="AC129" i="9"/>
  <c r="AC131" i="9" s="1"/>
  <c r="O129" i="9"/>
  <c r="I129" i="9"/>
  <c r="P76" i="9"/>
  <c r="P173" i="9"/>
  <c r="O185" i="9"/>
  <c r="I185" i="9"/>
  <c r="L150" i="9"/>
  <c r="P209" i="9"/>
  <c r="I121" i="9"/>
  <c r="O121" i="9"/>
  <c r="AC121" i="9"/>
  <c r="AC123" i="9" s="1"/>
  <c r="O63" i="9"/>
  <c r="I63" i="9"/>
  <c r="P63" i="9" s="1"/>
  <c r="O27" i="15"/>
  <c r="G27" i="15"/>
  <c r="G54" i="9" s="1"/>
  <c r="P143" i="9"/>
  <c r="O46" i="9"/>
  <c r="AC46" i="9"/>
  <c r="AC47" i="9" s="1"/>
  <c r="I46" i="9"/>
  <c r="AA13" i="9"/>
  <c r="AA14" i="9" s="1"/>
  <c r="H14" i="9" s="1"/>
  <c r="P13" i="9"/>
  <c r="L144" i="9"/>
  <c r="P144" i="9" s="1"/>
  <c r="P215" i="9"/>
  <c r="O137" i="9"/>
  <c r="I137" i="9"/>
  <c r="I61" i="9"/>
  <c r="P61" i="9" s="1"/>
  <c r="O61" i="9"/>
  <c r="AC21" i="9"/>
  <c r="AC23" i="9" s="1"/>
  <c r="I21" i="9"/>
  <c r="O21" i="9"/>
  <c r="O5" i="9"/>
  <c r="AC5" i="9"/>
  <c r="AC7" i="9" s="1"/>
  <c r="I5" i="9"/>
  <c r="O82" i="15"/>
  <c r="G82" i="15"/>
  <c r="G174" i="9" s="1"/>
  <c r="I155" i="9"/>
  <c r="O155" i="9"/>
  <c r="O60" i="9"/>
  <c r="I60" i="9"/>
  <c r="AD224" i="9"/>
  <c r="N40" i="9"/>
  <c r="I40" i="9"/>
  <c r="L40" i="9"/>
  <c r="P70" i="9"/>
  <c r="O37" i="9"/>
  <c r="AC37" i="9"/>
  <c r="AC39" i="9" s="1"/>
  <c r="I37" i="9"/>
  <c r="I216" i="9"/>
  <c r="L216" i="9"/>
  <c r="N216" i="9"/>
  <c r="N218" i="9" s="1"/>
  <c r="M35" i="12" s="1"/>
  <c r="N35" i="12" s="1"/>
  <c r="O91" i="15"/>
  <c r="G91" i="15"/>
  <c r="G192" i="9" s="1"/>
  <c r="G15" i="15"/>
  <c r="G32" i="9" s="1"/>
  <c r="P100" i="9"/>
  <c r="AD101" i="9"/>
  <c r="H101" i="9" s="1"/>
  <c r="I29" i="9"/>
  <c r="O29" i="9"/>
  <c r="AC29" i="9"/>
  <c r="AC31" i="9" s="1"/>
  <c r="P161" i="9"/>
  <c r="G40" i="15"/>
  <c r="G83" i="9" s="1"/>
  <c r="L89" i="9"/>
  <c r="P179" i="9"/>
  <c r="O34" i="15"/>
  <c r="G34" i="15"/>
  <c r="G71" i="9" s="1"/>
  <c r="O55" i="15"/>
  <c r="G55" i="15"/>
  <c r="G116" i="9" s="1"/>
  <c r="O167" i="9"/>
  <c r="I167" i="9"/>
  <c r="O6" i="15"/>
  <c r="G6" i="15"/>
  <c r="G8" i="9" s="1"/>
  <c r="I149" i="9" l="1"/>
  <c r="P149" i="9" s="1"/>
  <c r="N210" i="9"/>
  <c r="N212" i="9" s="1"/>
  <c r="M34" i="12" s="1"/>
  <c r="N34" i="12" s="1"/>
  <c r="I210" i="9"/>
  <c r="N124" i="9"/>
  <c r="N126" i="9" s="1"/>
  <c r="M20" i="12" s="1"/>
  <c r="N20" i="12" s="1"/>
  <c r="L124" i="9"/>
  <c r="P16" i="9"/>
  <c r="N102" i="9"/>
  <c r="N104" i="9" s="1"/>
  <c r="M17" i="12" s="1"/>
  <c r="N17" i="12" s="1"/>
  <c r="I24" i="9"/>
  <c r="N24" i="9"/>
  <c r="N26" i="9" s="1"/>
  <c r="M6" i="12" s="1"/>
  <c r="N6" i="12" s="1"/>
  <c r="AD111" i="9"/>
  <c r="P109" i="9"/>
  <c r="P124" i="9"/>
  <c r="L48" i="9"/>
  <c r="L50" i="9" s="1"/>
  <c r="K9" i="12" s="1"/>
  <c r="L9" i="12" s="1"/>
  <c r="L204" i="9"/>
  <c r="AD206" i="9" s="1"/>
  <c r="N204" i="9"/>
  <c r="N206" i="9" s="1"/>
  <c r="M33" i="12" s="1"/>
  <c r="N33" i="12" s="1"/>
  <c r="AD18" i="9"/>
  <c r="H17" i="9" s="1"/>
  <c r="L18" i="9"/>
  <c r="K5" i="12" s="1"/>
  <c r="L5" i="12" s="1"/>
  <c r="I168" i="9"/>
  <c r="N168" i="9"/>
  <c r="N170" i="9" s="1"/>
  <c r="M27" i="12" s="1"/>
  <c r="N27" i="12" s="1"/>
  <c r="I62" i="9"/>
  <c r="P62" i="9" s="1"/>
  <c r="O62" i="9"/>
  <c r="P89" i="9"/>
  <c r="L168" i="9"/>
  <c r="L170" i="9" s="1"/>
  <c r="K27" i="12" s="1"/>
  <c r="L27" i="12" s="1"/>
  <c r="I48" i="9"/>
  <c r="L111" i="9"/>
  <c r="K18" i="12" s="1"/>
  <c r="L18" i="12" s="1"/>
  <c r="L180" i="9"/>
  <c r="AD182" i="9" s="1"/>
  <c r="N180" i="9"/>
  <c r="N182" i="9" s="1"/>
  <c r="M29" i="12" s="1"/>
  <c r="N29" i="12" s="1"/>
  <c r="I55" i="9"/>
  <c r="P55" i="9" s="1"/>
  <c r="L102" i="9"/>
  <c r="AD104" i="9" s="1"/>
  <c r="L198" i="9"/>
  <c r="AE198" i="9" s="1"/>
  <c r="AE200" i="9" s="1"/>
  <c r="AC200" i="9" s="1"/>
  <c r="N77" i="9"/>
  <c r="N79" i="9" s="1"/>
  <c r="M13" i="12" s="1"/>
  <c r="N13" i="12" s="1"/>
  <c r="I77" i="9"/>
  <c r="L55" i="9"/>
  <c r="AE55" i="9" s="1"/>
  <c r="L188" i="9"/>
  <c r="K30" i="12" s="1"/>
  <c r="L30" i="12" s="1"/>
  <c r="I186" i="9"/>
  <c r="N186" i="9"/>
  <c r="N188" i="9" s="1"/>
  <c r="M30" i="12" s="1"/>
  <c r="N30" i="12" s="1"/>
  <c r="I198" i="9"/>
  <c r="AD164" i="9"/>
  <c r="H163" i="9" s="1"/>
  <c r="L140" i="9"/>
  <c r="K22" i="12" s="1"/>
  <c r="L22" i="12" s="1"/>
  <c r="AE186" i="9"/>
  <c r="AE188" i="9" s="1"/>
  <c r="AC188" i="9" s="1"/>
  <c r="H187" i="9" s="1"/>
  <c r="I187" i="9" s="1"/>
  <c r="P187" i="9" s="1"/>
  <c r="L164" i="9"/>
  <c r="K26" i="12" s="1"/>
  <c r="L26" i="12" s="1"/>
  <c r="AE132" i="9"/>
  <c r="AE134" i="9" s="1"/>
  <c r="AC134" i="9" s="1"/>
  <c r="AD134" i="9"/>
  <c r="L134" i="9"/>
  <c r="K21" i="12" s="1"/>
  <c r="L21" i="12" s="1"/>
  <c r="P162" i="9"/>
  <c r="P24" i="9"/>
  <c r="P222" i="9"/>
  <c r="H110" i="9"/>
  <c r="I110" i="9" s="1"/>
  <c r="P110" i="9" s="1"/>
  <c r="N228" i="9"/>
  <c r="N230" i="9" s="1"/>
  <c r="M37" i="12" s="1"/>
  <c r="N37" i="12" s="1"/>
  <c r="I228" i="9"/>
  <c r="L224" i="9"/>
  <c r="K36" i="12" s="1"/>
  <c r="L36" i="12" s="1"/>
  <c r="N65" i="9"/>
  <c r="N67" i="9" s="1"/>
  <c r="M11" i="12" s="1"/>
  <c r="N11" i="12" s="1"/>
  <c r="I65" i="9"/>
  <c r="N132" i="9"/>
  <c r="N134" i="9" s="1"/>
  <c r="M21" i="12" s="1"/>
  <c r="N21" i="12" s="1"/>
  <c r="I132" i="9"/>
  <c r="L228" i="9"/>
  <c r="AD140" i="9"/>
  <c r="H139" i="9" s="1"/>
  <c r="O139" i="9" s="1"/>
  <c r="P138" i="9"/>
  <c r="P210" i="9"/>
  <c r="AE150" i="9"/>
  <c r="AE152" i="9" s="1"/>
  <c r="AC152" i="9" s="1"/>
  <c r="AD152" i="9"/>
  <c r="L152" i="9"/>
  <c r="K24" i="12" s="1"/>
  <c r="L24" i="12" s="1"/>
  <c r="AE24" i="9"/>
  <c r="AE26" i="9" s="1"/>
  <c r="AC26" i="9" s="1"/>
  <c r="AD26" i="9"/>
  <c r="L26" i="9"/>
  <c r="K6" i="12" s="1"/>
  <c r="L6" i="12" s="1"/>
  <c r="I156" i="9"/>
  <c r="L156" i="9"/>
  <c r="N156" i="9"/>
  <c r="N158" i="9" s="1"/>
  <c r="M25" i="12" s="1"/>
  <c r="N25" i="12" s="1"/>
  <c r="P29" i="9"/>
  <c r="AA29" i="9"/>
  <c r="AA30" i="9" s="1"/>
  <c r="H30" i="9" s="1"/>
  <c r="AE77" i="9"/>
  <c r="AE79" i="9" s="1"/>
  <c r="AC79" i="9" s="1"/>
  <c r="L79" i="9"/>
  <c r="K13" i="12" s="1"/>
  <c r="L13" i="12" s="1"/>
  <c r="AD79" i="9"/>
  <c r="O101" i="9"/>
  <c r="I101" i="9"/>
  <c r="I116" i="9"/>
  <c r="L116" i="9"/>
  <c r="N116" i="9"/>
  <c r="N118" i="9" s="1"/>
  <c r="M19" i="12" s="1"/>
  <c r="N19" i="12" s="1"/>
  <c r="AE40" i="9"/>
  <c r="AE65" i="9"/>
  <c r="AE67" i="9" s="1"/>
  <c r="AC67" i="9" s="1"/>
  <c r="L67" i="9"/>
  <c r="K11" i="12" s="1"/>
  <c r="L11" i="12" s="1"/>
  <c r="AD67" i="9"/>
  <c r="AD115" i="9"/>
  <c r="H115" i="9" s="1"/>
  <c r="P114" i="9"/>
  <c r="P167" i="9"/>
  <c r="AD108" i="9"/>
  <c r="H108" i="9" s="1"/>
  <c r="P107" i="9"/>
  <c r="L54" i="9"/>
  <c r="N54" i="9"/>
  <c r="N57" i="9" s="1"/>
  <c r="M10" i="12" s="1"/>
  <c r="N10" i="12" s="1"/>
  <c r="I54" i="9"/>
  <c r="O14" i="9"/>
  <c r="I14" i="9"/>
  <c r="P150" i="9"/>
  <c r="H86" i="11"/>
  <c r="H60" i="11"/>
  <c r="I192" i="9"/>
  <c r="L192" i="9"/>
  <c r="N192" i="9"/>
  <c r="N194" i="9" s="1"/>
  <c r="M31" i="12" s="1"/>
  <c r="N31" i="12" s="1"/>
  <c r="AD47" i="9"/>
  <c r="H47" i="9" s="1"/>
  <c r="P46" i="9"/>
  <c r="P185" i="9"/>
  <c r="I71" i="9"/>
  <c r="L71" i="9"/>
  <c r="N71" i="9"/>
  <c r="N73" i="9" s="1"/>
  <c r="M12" i="12" s="1"/>
  <c r="N12" i="12" s="1"/>
  <c r="P40" i="9"/>
  <c r="N8" i="9"/>
  <c r="N10" i="9" s="1"/>
  <c r="M4" i="12" s="1"/>
  <c r="N4" i="12" s="1"/>
  <c r="L8" i="9"/>
  <c r="I8" i="9"/>
  <c r="I174" i="9"/>
  <c r="L174" i="9"/>
  <c r="N174" i="9"/>
  <c r="N176" i="9" s="1"/>
  <c r="M28" i="12" s="1"/>
  <c r="N28" i="12" s="1"/>
  <c r="L41" i="9"/>
  <c r="AE41" i="9" s="1"/>
  <c r="I41" i="9"/>
  <c r="N41" i="9"/>
  <c r="N43" i="9" s="1"/>
  <c r="M8" i="12" s="1"/>
  <c r="N8" i="12" s="1"/>
  <c r="P155" i="9"/>
  <c r="AE210" i="9"/>
  <c r="AE212" i="9" s="1"/>
  <c r="AC212" i="9" s="1"/>
  <c r="L212" i="9"/>
  <c r="K34" i="12" s="1"/>
  <c r="L34" i="12" s="1"/>
  <c r="AD212" i="9"/>
  <c r="P129" i="9"/>
  <c r="AB129" i="9"/>
  <c r="AB130" i="9" s="1"/>
  <c r="H130" i="9" s="1"/>
  <c r="P137" i="9"/>
  <c r="AE124" i="9"/>
  <c r="AE126" i="9" s="1"/>
  <c r="AC126" i="9" s="1"/>
  <c r="AD126" i="9"/>
  <c r="L126" i="9"/>
  <c r="K20" i="12" s="1"/>
  <c r="L20" i="12" s="1"/>
  <c r="I83" i="9"/>
  <c r="L83" i="9"/>
  <c r="N83" i="9"/>
  <c r="N85" i="9" s="1"/>
  <c r="M14" i="12" s="1"/>
  <c r="N14" i="12" s="1"/>
  <c r="H223" i="9"/>
  <c r="P60" i="9"/>
  <c r="AA21" i="9"/>
  <c r="AA22" i="9" s="1"/>
  <c r="H22" i="9" s="1"/>
  <c r="P21" i="9"/>
  <c r="I32" i="9"/>
  <c r="N32" i="9"/>
  <c r="N34" i="9" s="1"/>
  <c r="M7" i="12" s="1"/>
  <c r="N7" i="12" s="1"/>
  <c r="L32" i="9"/>
  <c r="AE216" i="9"/>
  <c r="AE218" i="9" s="1"/>
  <c r="AC218" i="9" s="1"/>
  <c r="AD218" i="9"/>
  <c r="L218" i="9"/>
  <c r="K35" i="12" s="1"/>
  <c r="L35" i="12" s="1"/>
  <c r="AE144" i="9"/>
  <c r="AE146" i="9" s="1"/>
  <c r="AC146" i="9" s="1"/>
  <c r="L146" i="9"/>
  <c r="K23" i="12" s="1"/>
  <c r="L23" i="12" s="1"/>
  <c r="AD146" i="9"/>
  <c r="AE89" i="9"/>
  <c r="AE91" i="9" s="1"/>
  <c r="AC91" i="9" s="1"/>
  <c r="L91" i="9"/>
  <c r="K15" i="12" s="1"/>
  <c r="L15" i="12" s="1"/>
  <c r="AD91" i="9"/>
  <c r="P37" i="9"/>
  <c r="AB37" i="9"/>
  <c r="AB38" i="9" s="1"/>
  <c r="H38" i="9" s="1"/>
  <c r="P5" i="9"/>
  <c r="AB5" i="9"/>
  <c r="AB6" i="9" s="1"/>
  <c r="H6" i="9" s="1"/>
  <c r="I95" i="9"/>
  <c r="L95" i="9"/>
  <c r="N95" i="9"/>
  <c r="N97" i="9" s="1"/>
  <c r="M16" i="12" s="1"/>
  <c r="N16" i="12" s="1"/>
  <c r="P121" i="9"/>
  <c r="AB121" i="9"/>
  <c r="AB122" i="9" s="1"/>
  <c r="H122" i="9" s="1"/>
  <c r="P216" i="9"/>
  <c r="P48" i="9" l="1"/>
  <c r="AD50" i="9"/>
  <c r="AE204" i="9"/>
  <c r="AE206" i="9" s="1"/>
  <c r="AC206" i="9" s="1"/>
  <c r="AE48" i="9"/>
  <c r="AE50" i="9" s="1"/>
  <c r="AC50" i="9" s="1"/>
  <c r="H49" i="9" s="1"/>
  <c r="O49" i="9" s="1"/>
  <c r="AE168" i="9"/>
  <c r="AE170" i="9" s="1"/>
  <c r="AC170" i="9" s="1"/>
  <c r="AD170" i="9"/>
  <c r="H169" i="9" s="1"/>
  <c r="L200" i="9"/>
  <c r="K32" i="12" s="1"/>
  <c r="L32" i="12" s="1"/>
  <c r="P204" i="9"/>
  <c r="L206" i="9"/>
  <c r="K33" i="12" s="1"/>
  <c r="L33" i="12" s="1"/>
  <c r="AE102" i="9"/>
  <c r="AE104" i="9" s="1"/>
  <c r="AC104" i="9" s="1"/>
  <c r="P102" i="9"/>
  <c r="L104" i="9"/>
  <c r="K17" i="12" s="1"/>
  <c r="L17" i="12" s="1"/>
  <c r="P168" i="9"/>
  <c r="O110" i="9"/>
  <c r="P180" i="9"/>
  <c r="AE180" i="9"/>
  <c r="AE182" i="9" s="1"/>
  <c r="AC182" i="9" s="1"/>
  <c r="H181" i="9" s="1"/>
  <c r="L182" i="9"/>
  <c r="K29" i="12" s="1"/>
  <c r="L29" i="12" s="1"/>
  <c r="H133" i="9"/>
  <c r="O133" i="9" s="1"/>
  <c r="AD200" i="9"/>
  <c r="H199" i="9" s="1"/>
  <c r="I199" i="9" s="1"/>
  <c r="P77" i="9"/>
  <c r="P198" i="9"/>
  <c r="P65" i="9"/>
  <c r="I163" i="9"/>
  <c r="O163" i="9"/>
  <c r="P186" i="9"/>
  <c r="O187" i="9"/>
  <c r="H103" i="9"/>
  <c r="I103" i="9" s="1"/>
  <c r="P103" i="9" s="1"/>
  <c r="I188" i="9"/>
  <c r="H30" i="12" s="1"/>
  <c r="H145" i="9"/>
  <c r="O145" i="9" s="1"/>
  <c r="P132" i="9"/>
  <c r="H78" i="9"/>
  <c r="O78" i="9" s="1"/>
  <c r="I139" i="9"/>
  <c r="P139" i="9" s="1"/>
  <c r="AE228" i="9"/>
  <c r="AE230" i="9" s="1"/>
  <c r="AC230" i="9" s="1"/>
  <c r="L230" i="9"/>
  <c r="K37" i="12" s="1"/>
  <c r="L37" i="12" s="1"/>
  <c r="AD230" i="9"/>
  <c r="P228" i="9"/>
  <c r="H125" i="9"/>
  <c r="I125" i="9" s="1"/>
  <c r="P125" i="9" s="1"/>
  <c r="AD43" i="9"/>
  <c r="H151" i="9"/>
  <c r="O151" i="9" s="1"/>
  <c r="L43" i="9"/>
  <c r="K8" i="12" s="1"/>
  <c r="L8" i="12" s="1"/>
  <c r="P41" i="9"/>
  <c r="H217" i="9"/>
  <c r="I217" i="9" s="1"/>
  <c r="H25" i="9"/>
  <c r="O25" i="9" s="1"/>
  <c r="P54" i="9"/>
  <c r="I223" i="9"/>
  <c r="O223" i="9"/>
  <c r="AE83" i="9"/>
  <c r="AE85" i="9" s="1"/>
  <c r="AC85" i="9" s="1"/>
  <c r="AD85" i="9"/>
  <c r="L85" i="9"/>
  <c r="K14" i="12" s="1"/>
  <c r="L14" i="12" s="1"/>
  <c r="O17" i="9"/>
  <c r="I17" i="9"/>
  <c r="P17" i="9" s="1"/>
  <c r="P192" i="9"/>
  <c r="AE43" i="9"/>
  <c r="AC43" i="9" s="1"/>
  <c r="AE156" i="9"/>
  <c r="AE158" i="9" s="1"/>
  <c r="AC158" i="9" s="1"/>
  <c r="AD158" i="9"/>
  <c r="L158" i="9"/>
  <c r="K25" i="12" s="1"/>
  <c r="L25" i="12" s="1"/>
  <c r="AE54" i="9"/>
  <c r="AE57" i="9" s="1"/>
  <c r="AC57" i="9" s="1"/>
  <c r="AD57" i="9"/>
  <c r="L57" i="9"/>
  <c r="K10" i="12" s="1"/>
  <c r="L10" i="12" s="1"/>
  <c r="I122" i="9"/>
  <c r="O122" i="9"/>
  <c r="O86" i="11"/>
  <c r="I86" i="11"/>
  <c r="P86" i="11" s="1"/>
  <c r="AD118" i="9"/>
  <c r="AE116" i="9"/>
  <c r="AE118" i="9" s="1"/>
  <c r="AC118" i="9" s="1"/>
  <c r="L118" i="9"/>
  <c r="K19" i="12" s="1"/>
  <c r="L19" i="12" s="1"/>
  <c r="O22" i="9"/>
  <c r="I22" i="9"/>
  <c r="P71" i="9"/>
  <c r="L97" i="9"/>
  <c r="K16" i="12" s="1"/>
  <c r="L16" i="12" s="1"/>
  <c r="AE95" i="9"/>
  <c r="AE97" i="9" s="1"/>
  <c r="AC97" i="9" s="1"/>
  <c r="AD97" i="9"/>
  <c r="O60" i="11"/>
  <c r="I60" i="11"/>
  <c r="P60" i="11" s="1"/>
  <c r="AE174" i="9"/>
  <c r="AE176" i="9" s="1"/>
  <c r="AC176" i="9" s="1"/>
  <c r="L176" i="9"/>
  <c r="K28" i="12" s="1"/>
  <c r="L28" i="12" s="1"/>
  <c r="AD176" i="9"/>
  <c r="P174" i="9"/>
  <c r="P8" i="9"/>
  <c r="P116" i="9"/>
  <c r="O38" i="9"/>
  <c r="I38" i="9"/>
  <c r="O130" i="9"/>
  <c r="I130" i="9"/>
  <c r="AE8" i="9"/>
  <c r="AE10" i="9" s="1"/>
  <c r="AC10" i="9" s="1"/>
  <c r="L10" i="9"/>
  <c r="K4" i="12" s="1"/>
  <c r="L4" i="12" s="1"/>
  <c r="AD10" i="9"/>
  <c r="P83" i="9"/>
  <c r="AE192" i="9"/>
  <c r="AE194" i="9" s="1"/>
  <c r="AC194" i="9" s="1"/>
  <c r="AD194" i="9"/>
  <c r="L194" i="9"/>
  <c r="K31" i="12" s="1"/>
  <c r="L31" i="12" s="1"/>
  <c r="P156" i="9"/>
  <c r="H205" i="9"/>
  <c r="P95" i="9"/>
  <c r="AE32" i="9"/>
  <c r="AE34" i="9" s="1"/>
  <c r="AC34" i="9" s="1"/>
  <c r="AD34" i="9"/>
  <c r="L34" i="9"/>
  <c r="K7" i="12" s="1"/>
  <c r="L7" i="12" s="1"/>
  <c r="M85" i="11"/>
  <c r="N85" i="11" s="1"/>
  <c r="M59" i="11"/>
  <c r="N59" i="11" s="1"/>
  <c r="I47" i="9"/>
  <c r="O47" i="9"/>
  <c r="P32" i="9"/>
  <c r="H211" i="9"/>
  <c r="P14" i="9"/>
  <c r="AD15" i="9"/>
  <c r="H15" i="9" s="1"/>
  <c r="O115" i="9"/>
  <c r="I115" i="9"/>
  <c r="P101" i="9"/>
  <c r="AE71" i="9"/>
  <c r="AE73" i="9" s="1"/>
  <c r="AC73" i="9" s="1"/>
  <c r="AD73" i="9"/>
  <c r="L73" i="9"/>
  <c r="K12" i="12" s="1"/>
  <c r="L12" i="12" s="1"/>
  <c r="O30" i="9"/>
  <c r="I30" i="9"/>
  <c r="I108" i="9"/>
  <c r="O108" i="9"/>
  <c r="I6" i="9"/>
  <c r="O6" i="9"/>
  <c r="H90" i="9"/>
  <c r="H66" i="9"/>
  <c r="I49" i="9" l="1"/>
  <c r="P49" i="9" s="1"/>
  <c r="I133" i="9"/>
  <c r="P133" i="9" s="1"/>
  <c r="I145" i="9"/>
  <c r="O103" i="9"/>
  <c r="P188" i="9"/>
  <c r="I78" i="9"/>
  <c r="I79" i="9" s="1"/>
  <c r="H229" i="9"/>
  <c r="I229" i="9" s="1"/>
  <c r="P163" i="9"/>
  <c r="I164" i="9"/>
  <c r="I140" i="9"/>
  <c r="H22" i="12" s="1"/>
  <c r="I22" i="12" s="1"/>
  <c r="H42" i="9"/>
  <c r="I42" i="9" s="1"/>
  <c r="P42" i="9" s="1"/>
  <c r="O125" i="9"/>
  <c r="H72" i="9"/>
  <c r="I72" i="9" s="1"/>
  <c r="H33" i="9"/>
  <c r="I33" i="9" s="1"/>
  <c r="P33" i="9" s="1"/>
  <c r="H157" i="9"/>
  <c r="O157" i="9" s="1"/>
  <c r="H193" i="9"/>
  <c r="I193" i="9" s="1"/>
  <c r="I104" i="9"/>
  <c r="H17" i="12" s="1"/>
  <c r="I151" i="9"/>
  <c r="I152" i="9" s="1"/>
  <c r="O217" i="9"/>
  <c r="O199" i="9"/>
  <c r="I25" i="9"/>
  <c r="P25" i="9" s="1"/>
  <c r="H96" i="9"/>
  <c r="O96" i="9" s="1"/>
  <c r="H84" i="9"/>
  <c r="O84" i="9" s="1"/>
  <c r="H175" i="9"/>
  <c r="I175" i="9" s="1"/>
  <c r="M83" i="11"/>
  <c r="N83" i="11" s="1"/>
  <c r="M57" i="11"/>
  <c r="N57" i="11" s="1"/>
  <c r="H117" i="9"/>
  <c r="O117" i="9" s="1"/>
  <c r="H9" i="9"/>
  <c r="O9" i="9" s="1"/>
  <c r="P115" i="9"/>
  <c r="I181" i="9"/>
  <c r="O181" i="9"/>
  <c r="M84" i="11"/>
  <c r="N84" i="11" s="1"/>
  <c r="M58" i="11"/>
  <c r="N58" i="11" s="1"/>
  <c r="P122" i="9"/>
  <c r="AD123" i="9"/>
  <c r="H123" i="9" s="1"/>
  <c r="I66" i="9"/>
  <c r="O66" i="9"/>
  <c r="P223" i="9"/>
  <c r="I224" i="9"/>
  <c r="P6" i="9"/>
  <c r="AD7" i="9"/>
  <c r="H7" i="9" s="1"/>
  <c r="I205" i="9"/>
  <c r="O205" i="9"/>
  <c r="I30" i="12"/>
  <c r="O30" i="12"/>
  <c r="O90" i="9"/>
  <c r="I90" i="9"/>
  <c r="P130" i="9"/>
  <c r="AD131" i="9"/>
  <c r="H131" i="9" s="1"/>
  <c r="H56" i="9"/>
  <c r="P108" i="9"/>
  <c r="I111" i="9"/>
  <c r="P30" i="9"/>
  <c r="AD31" i="9"/>
  <c r="H31" i="9" s="1"/>
  <c r="I15" i="9"/>
  <c r="O15" i="9"/>
  <c r="O211" i="9"/>
  <c r="I211" i="9"/>
  <c r="P38" i="9"/>
  <c r="AD39" i="9"/>
  <c r="H39" i="9" s="1"/>
  <c r="O169" i="9"/>
  <c r="I169" i="9"/>
  <c r="P47" i="9"/>
  <c r="I50" i="9"/>
  <c r="P217" i="9"/>
  <c r="I218" i="9"/>
  <c r="K59" i="11"/>
  <c r="L59" i="11" s="1"/>
  <c r="K85" i="11"/>
  <c r="L85" i="11" s="1"/>
  <c r="P145" i="9"/>
  <c r="I146" i="9"/>
  <c r="P22" i="9"/>
  <c r="AD23" i="9"/>
  <c r="H23" i="9" s="1"/>
  <c r="P199" i="9"/>
  <c r="I200" i="9"/>
  <c r="P140" i="9" l="1"/>
  <c r="P78" i="9"/>
  <c r="O22" i="12"/>
  <c r="O42" i="9"/>
  <c r="O193" i="9"/>
  <c r="I157" i="9"/>
  <c r="O229" i="9"/>
  <c r="O72" i="9"/>
  <c r="P104" i="9"/>
  <c r="P164" i="9"/>
  <c r="H26" i="12"/>
  <c r="P151" i="9"/>
  <c r="O33" i="9"/>
  <c r="I96" i="9"/>
  <c r="P96" i="9" s="1"/>
  <c r="I9" i="9"/>
  <c r="P9" i="9" s="1"/>
  <c r="O175" i="9"/>
  <c r="I84" i="9"/>
  <c r="I85" i="9" s="1"/>
  <c r="P229" i="9"/>
  <c r="I230" i="9"/>
  <c r="I117" i="9"/>
  <c r="P117" i="9" s="1"/>
  <c r="N81" i="11"/>
  <c r="M31" i="11" s="1"/>
  <c r="N31" i="11" s="1"/>
  <c r="N107" i="11"/>
  <c r="M32" i="11" s="1"/>
  <c r="N32" i="11" s="1"/>
  <c r="K83" i="11"/>
  <c r="L83" i="11" s="1"/>
  <c r="K57" i="11"/>
  <c r="L57" i="11" s="1"/>
  <c r="P211" i="9"/>
  <c r="I212" i="9"/>
  <c r="P181" i="9"/>
  <c r="I182" i="9"/>
  <c r="P205" i="9"/>
  <c r="I206" i="9"/>
  <c r="H13" i="12"/>
  <c r="P79" i="9"/>
  <c r="K84" i="11"/>
  <c r="L84" i="11" s="1"/>
  <c r="P15" i="9"/>
  <c r="I18" i="9"/>
  <c r="H24" i="12"/>
  <c r="P152" i="9"/>
  <c r="P218" i="9"/>
  <c r="H35" i="12"/>
  <c r="P66" i="9"/>
  <c r="I67" i="9"/>
  <c r="O56" i="9"/>
  <c r="I56" i="9"/>
  <c r="P146" i="9"/>
  <c r="H23" i="12"/>
  <c r="O17" i="12"/>
  <c r="I17" i="12"/>
  <c r="P193" i="9"/>
  <c r="I194" i="9"/>
  <c r="H9" i="12"/>
  <c r="P50" i="9"/>
  <c r="P169" i="9"/>
  <c r="I170" i="9"/>
  <c r="P175" i="9"/>
  <c r="I176" i="9"/>
  <c r="P22" i="12"/>
  <c r="I131" i="9"/>
  <c r="O131" i="9"/>
  <c r="I123" i="9"/>
  <c r="O123" i="9"/>
  <c r="P72" i="9"/>
  <c r="I73" i="9"/>
  <c r="K58" i="11"/>
  <c r="L58" i="11" s="1"/>
  <c r="O23" i="9"/>
  <c r="I23" i="9"/>
  <c r="P157" i="9"/>
  <c r="I158" i="9"/>
  <c r="P90" i="9"/>
  <c r="I91" i="9"/>
  <c r="P30" i="12"/>
  <c r="I7" i="9"/>
  <c r="O7" i="9"/>
  <c r="O31" i="9"/>
  <c r="I31" i="9"/>
  <c r="H36" i="12"/>
  <c r="P224" i="9"/>
  <c r="H18" i="12"/>
  <c r="P111" i="9"/>
  <c r="H32" i="12"/>
  <c r="P200" i="9"/>
  <c r="O39" i="9"/>
  <c r="I39" i="9"/>
  <c r="I97" i="9" l="1"/>
  <c r="H16" i="12" s="1"/>
  <c r="I118" i="9"/>
  <c r="H19" i="12" s="1"/>
  <c r="I19" i="12" s="1"/>
  <c r="P84" i="9"/>
  <c r="O26" i="12"/>
  <c r="I26" i="12"/>
  <c r="N55" i="11"/>
  <c r="M5" i="11" s="1"/>
  <c r="N5" i="11" s="1"/>
  <c r="N29" i="11" s="1"/>
  <c r="E10" i="16" s="1"/>
  <c r="L81" i="11"/>
  <c r="K31" i="11" s="1"/>
  <c r="L31" i="11" s="1"/>
  <c r="P230" i="9"/>
  <c r="H37" i="12"/>
  <c r="L107" i="11"/>
  <c r="K32" i="11" s="1"/>
  <c r="L32" i="11" s="1"/>
  <c r="I35" i="12"/>
  <c r="O35" i="12"/>
  <c r="I13" i="12"/>
  <c r="O13" i="12"/>
  <c r="P176" i="9"/>
  <c r="H28" i="12"/>
  <c r="H33" i="12"/>
  <c r="P206" i="9"/>
  <c r="O24" i="12"/>
  <c r="I24" i="12"/>
  <c r="P97" i="9"/>
  <c r="P170" i="9"/>
  <c r="H27" i="12"/>
  <c r="I9" i="12"/>
  <c r="O9" i="12"/>
  <c r="P194" i="9"/>
  <c r="H31" i="12"/>
  <c r="H29" i="12"/>
  <c r="P182" i="9"/>
  <c r="P85" i="9"/>
  <c r="H14" i="12"/>
  <c r="P123" i="9"/>
  <c r="I126" i="9"/>
  <c r="P131" i="9"/>
  <c r="I134" i="9"/>
  <c r="P23" i="9"/>
  <c r="I26" i="9"/>
  <c r="I32" i="12"/>
  <c r="O32" i="12"/>
  <c r="I36" i="12"/>
  <c r="O36" i="12"/>
  <c r="P31" i="9"/>
  <c r="I34" i="9"/>
  <c r="P56" i="9"/>
  <c r="I57" i="9"/>
  <c r="H11" i="12"/>
  <c r="P67" i="9"/>
  <c r="P7" i="9"/>
  <c r="I10" i="9"/>
  <c r="P91" i="9"/>
  <c r="H15" i="12"/>
  <c r="O19" i="12"/>
  <c r="P17" i="12"/>
  <c r="H34" i="12"/>
  <c r="P212" i="9"/>
  <c r="P18" i="9"/>
  <c r="H5" i="12"/>
  <c r="H25" i="12"/>
  <c r="P158" i="9"/>
  <c r="P73" i="9"/>
  <c r="H12" i="12"/>
  <c r="I18" i="12"/>
  <c r="O18" i="12"/>
  <c r="P39" i="9"/>
  <c r="I43" i="9"/>
  <c r="I23" i="12"/>
  <c r="O23" i="12"/>
  <c r="L55" i="11" l="1"/>
  <c r="K5" i="11" s="1"/>
  <c r="L5" i="11" s="1"/>
  <c r="L29" i="11" s="1"/>
  <c r="D2" i="5"/>
  <c r="P118" i="9"/>
  <c r="P26" i="12"/>
  <c r="O37" i="12"/>
  <c r="I37" i="12"/>
  <c r="C2" i="5"/>
  <c r="E7" i="16"/>
  <c r="P34" i="9"/>
  <c r="H7" i="12"/>
  <c r="I16" i="12"/>
  <c r="O16" i="12"/>
  <c r="P134" i="9"/>
  <c r="H21" i="12"/>
  <c r="P126" i="9"/>
  <c r="H20" i="12"/>
  <c r="I28" i="12"/>
  <c r="O28" i="12"/>
  <c r="I5" i="12"/>
  <c r="O5" i="12"/>
  <c r="I34" i="12"/>
  <c r="O34" i="12"/>
  <c r="P32" i="12"/>
  <c r="H10" i="12"/>
  <c r="P57" i="9"/>
  <c r="O12" i="12"/>
  <c r="I12" i="12"/>
  <c r="P36" i="12"/>
  <c r="I33" i="12"/>
  <c r="O33" i="12"/>
  <c r="P13" i="12"/>
  <c r="P26" i="9"/>
  <c r="H6" i="12"/>
  <c r="AC122" i="10"/>
  <c r="AC9" i="10"/>
  <c r="I15" i="12"/>
  <c r="O15" i="12"/>
  <c r="I25" i="12"/>
  <c r="O25" i="12"/>
  <c r="O14" i="12"/>
  <c r="I14" i="12"/>
  <c r="O29" i="12"/>
  <c r="I29" i="12"/>
  <c r="P35" i="12"/>
  <c r="I11" i="12"/>
  <c r="O11" i="12"/>
  <c r="P9" i="12"/>
  <c r="P18" i="12"/>
  <c r="I27" i="12"/>
  <c r="O27" i="12"/>
  <c r="P23" i="12"/>
  <c r="P10" i="9"/>
  <c r="H4" i="12"/>
  <c r="O31" i="12"/>
  <c r="I31" i="12"/>
  <c r="P24" i="12"/>
  <c r="P19" i="12"/>
  <c r="P43" i="9"/>
  <c r="H8" i="12"/>
  <c r="P37" i="12" l="1"/>
  <c r="E16" i="16"/>
  <c r="E15" i="16"/>
  <c r="E13" i="16"/>
  <c r="E14" i="16" s="1"/>
  <c r="E8" i="16"/>
  <c r="E9" i="16" s="1"/>
  <c r="P31" i="12"/>
  <c r="P14" i="12"/>
  <c r="P5" i="12"/>
  <c r="P25" i="12"/>
  <c r="P15" i="12"/>
  <c r="P28" i="12"/>
  <c r="P12" i="12"/>
  <c r="P29" i="12"/>
  <c r="I4" i="12"/>
  <c r="O4" i="12"/>
  <c r="P34" i="12"/>
  <c r="I20" i="12"/>
  <c r="O20" i="12"/>
  <c r="O6" i="12"/>
  <c r="I6" i="12"/>
  <c r="P27" i="12"/>
  <c r="I21" i="12"/>
  <c r="O21" i="12"/>
  <c r="AC124" i="10"/>
  <c r="O8" i="12"/>
  <c r="I8" i="12"/>
  <c r="AC141" i="10"/>
  <c r="AC115" i="10"/>
  <c r="P16" i="12"/>
  <c r="AC10" i="10"/>
  <c r="AC60" i="10"/>
  <c r="AC164" i="10"/>
  <c r="AC123" i="10"/>
  <c r="AC39" i="10"/>
  <c r="P33" i="12"/>
  <c r="O7" i="12"/>
  <c r="I7" i="12"/>
  <c r="I10" i="12"/>
  <c r="O10" i="12"/>
  <c r="P11" i="12"/>
  <c r="E12" i="16" l="1"/>
  <c r="E11" i="16"/>
  <c r="E24" i="16"/>
  <c r="E23" i="16"/>
  <c r="P8" i="12"/>
  <c r="AC135" i="10"/>
  <c r="AC161" i="10"/>
  <c r="P4" i="12"/>
  <c r="AC57" i="10"/>
  <c r="P21" i="12"/>
  <c r="AC5" i="10"/>
  <c r="P7" i="12"/>
  <c r="P10" i="12"/>
  <c r="P6" i="12"/>
  <c r="P20" i="12"/>
  <c r="AC31" i="10"/>
  <c r="AC110" i="10"/>
  <c r="AC6" i="10" l="1"/>
  <c r="AC112" i="10"/>
  <c r="AA5" i="10"/>
  <c r="AC125" i="10"/>
  <c r="AA135" i="10"/>
  <c r="AC111" i="10"/>
  <c r="AC40" i="10"/>
  <c r="AC11" i="10"/>
  <c r="AA31" i="10"/>
  <c r="H85" i="11"/>
  <c r="AA161" i="10"/>
  <c r="AA57" i="10"/>
  <c r="H59" i="11"/>
  <c r="AC109" i="10"/>
  <c r="AC113" i="10"/>
  <c r="AA110" i="10"/>
  <c r="H84" i="11"/>
  <c r="AC142" i="10"/>
  <c r="H57" i="11" l="1"/>
  <c r="I57" i="11" s="1"/>
  <c r="O84" i="11"/>
  <c r="I84" i="11"/>
  <c r="P84" i="11" s="1"/>
  <c r="I85" i="11"/>
  <c r="P85" i="11" s="1"/>
  <c r="O85" i="11"/>
  <c r="AA112" i="10"/>
  <c r="AA111" i="10"/>
  <c r="AB11" i="10"/>
  <c r="AB40" i="10"/>
  <c r="I59" i="11"/>
  <c r="P59" i="11" s="1"/>
  <c r="O59" i="11"/>
  <c r="AB113" i="10"/>
  <c r="AA6" i="10"/>
  <c r="H83" i="11"/>
  <c r="AB109" i="10"/>
  <c r="AB125" i="10"/>
  <c r="H58" i="11"/>
  <c r="AB142" i="10"/>
  <c r="O57" i="11" l="1"/>
  <c r="O58" i="11"/>
  <c r="I58" i="11"/>
  <c r="P58" i="11" s="1"/>
  <c r="P57" i="11"/>
  <c r="I83" i="11"/>
  <c r="O83" i="11"/>
  <c r="P81" i="11" l="1"/>
  <c r="I81" i="11"/>
  <c r="H31" i="11" s="1"/>
  <c r="I31" i="11" s="1"/>
  <c r="I107" i="11"/>
  <c r="H32" i="11" s="1"/>
  <c r="P83" i="11"/>
  <c r="P107" i="11" s="1"/>
  <c r="O31" i="11" l="1"/>
  <c r="P31" i="11"/>
  <c r="I32" i="11"/>
  <c r="P32" i="11" s="1"/>
  <c r="O32" i="11"/>
  <c r="I55" i="11" l="1"/>
  <c r="H5" i="11" s="1"/>
  <c r="P55" i="11"/>
  <c r="I5" i="11" l="1"/>
  <c r="O5" i="11"/>
  <c r="P5" i="11" l="1"/>
  <c r="P29" i="11" s="1"/>
  <c r="I29" i="11"/>
  <c r="B2" i="5" l="1"/>
  <c r="F2" i="5" s="1"/>
  <c r="E3" i="16"/>
  <c r="S6" i="16" l="1"/>
  <c r="E6" i="16"/>
  <c r="S5" i="16"/>
  <c r="E22" i="16" l="1"/>
  <c r="E18" i="16"/>
  <c r="E21" i="16"/>
  <c r="E20" i="16"/>
  <c r="E19" i="16"/>
  <c r="E17" i="16" l="1"/>
  <c r="E25" i="16" s="1"/>
  <c r="E26" i="16" l="1"/>
  <c r="E27" i="16" l="1"/>
  <c r="S7" i="16"/>
  <c r="E28" i="16" l="1"/>
  <c r="E29" i="16" s="1"/>
  <c r="E30" i="16" l="1"/>
  <c r="E31" i="16" s="1"/>
  <c r="E32" i="16" l="1"/>
  <c r="E30" i="17" s="1"/>
  <c r="E33" i="17" s="1"/>
  <c r="I26" i="17" s="1"/>
  <c r="D26" i="17" s="1"/>
  <c r="S8" i="16"/>
  <c r="E38" i="16"/>
  <c r="I1" i="16" s="1"/>
  <c r="Q40" i="16"/>
</calcChain>
</file>

<file path=xl/sharedStrings.xml><?xml version="1.0" encoding="utf-8"?>
<sst xmlns="http://schemas.openxmlformats.org/spreadsheetml/2006/main" count="3325" uniqueCount="787">
  <si>
    <t>단위</t>
    <phoneticPr fontId="2" type="noConversion"/>
  </si>
  <si>
    <t>수량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</si>
  <si>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</si>
  <si>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</si>
  <si>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</si>
  <si>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노무비</t>
    <phoneticPr fontId="2" type="noConversion"/>
  </si>
  <si>
    <t>경비</t>
    <phoneticPr fontId="2" type="noConversion"/>
  </si>
  <si>
    <t>재료비</t>
    <phoneticPr fontId="2" type="noConversion"/>
  </si>
  <si>
    <t>계</t>
    <phoneticPr fontId="2" type="noConversion"/>
  </si>
  <si>
    <t>총 급 액</t>
    <phoneticPr fontId="2" type="noConversion"/>
  </si>
  <si>
    <t>*(공종별 노임 적용율(%))*</t>
    <phoneticPr fontId="2" type="noConversion"/>
  </si>
  <si>
    <t>적용율(%)</t>
    <phoneticPr fontId="2" type="noConversion"/>
  </si>
  <si>
    <t>소수자릿수</t>
    <phoneticPr fontId="2" type="noConversion"/>
  </si>
  <si>
    <t>끝자리</t>
    <phoneticPr fontId="2" type="noConversion"/>
  </si>
  <si>
    <t>소모잡자재(%)</t>
    <phoneticPr fontId="2" type="noConversion"/>
  </si>
  <si>
    <t>방폭할증(%)</t>
    <phoneticPr fontId="2" type="noConversion"/>
  </si>
  <si>
    <t>고소할증(%)</t>
    <phoneticPr fontId="2" type="noConversion"/>
  </si>
  <si>
    <t>공구손료(%)</t>
    <phoneticPr fontId="2" type="noConversion"/>
  </si>
  <si>
    <t>코드</t>
    <phoneticPr fontId="2" type="noConversion"/>
  </si>
  <si>
    <t>코드</t>
    <phoneticPr fontId="2" type="noConversion"/>
  </si>
  <si>
    <t>단위</t>
    <phoneticPr fontId="2" type="noConversion"/>
  </si>
  <si>
    <t>물가정보</t>
    <phoneticPr fontId="2" type="noConversion"/>
  </si>
  <si>
    <t>단가</t>
    <phoneticPr fontId="2" type="noConversion"/>
  </si>
  <si>
    <t>공종코드</t>
    <phoneticPr fontId="2" type="noConversion"/>
  </si>
  <si>
    <t>규격</t>
    <phoneticPr fontId="2" type="noConversion"/>
  </si>
  <si>
    <t>재료비</t>
    <phoneticPr fontId="2" type="noConversion"/>
  </si>
  <si>
    <t>노무비</t>
    <phoneticPr fontId="2" type="noConversion"/>
  </si>
  <si>
    <t>경비</t>
    <phoneticPr fontId="2" type="noConversion"/>
  </si>
  <si>
    <t>지급비</t>
    <phoneticPr fontId="2" type="noConversion"/>
  </si>
  <si>
    <t>비고</t>
    <phoneticPr fontId="2" type="noConversion"/>
  </si>
  <si>
    <t>…</t>
    <phoneticPr fontId="2" type="noConversion"/>
  </si>
  <si>
    <t>계</t>
    <phoneticPr fontId="2" type="noConversion"/>
  </si>
  <si>
    <t>단가</t>
    <phoneticPr fontId="2" type="noConversion"/>
  </si>
  <si>
    <t>금액</t>
    <phoneticPr fontId="2" type="noConversion"/>
  </si>
  <si>
    <t>단가</t>
    <phoneticPr fontId="2" type="noConversion"/>
  </si>
  <si>
    <t>단가</t>
    <phoneticPr fontId="2" type="noConversion"/>
  </si>
  <si>
    <t xml:space="preserve">  </t>
    <phoneticPr fontId="2" type="noConversion"/>
  </si>
  <si>
    <t>계</t>
    <phoneticPr fontId="2" type="noConversion"/>
  </si>
  <si>
    <t>번호</t>
    <phoneticPr fontId="2" type="noConversion"/>
  </si>
  <si>
    <t>번호</t>
    <phoneticPr fontId="2" type="noConversion"/>
  </si>
  <si>
    <t>코드</t>
    <phoneticPr fontId="2" type="noConversion"/>
  </si>
  <si>
    <t>단가</t>
    <phoneticPr fontId="2" type="noConversion"/>
  </si>
  <si>
    <t>…</t>
    <phoneticPr fontId="2" type="noConversion"/>
  </si>
  <si>
    <t>비고</t>
    <phoneticPr fontId="2" type="noConversion"/>
  </si>
  <si>
    <t>공   종   명</t>
    <phoneticPr fontId="2" type="noConversion"/>
  </si>
  <si>
    <t>명   칭</t>
    <phoneticPr fontId="2" type="noConversion"/>
  </si>
  <si>
    <t>규   격</t>
    <phoneticPr fontId="2" type="noConversion"/>
  </si>
  <si>
    <t>적용단가</t>
    <phoneticPr fontId="2" type="noConversion"/>
  </si>
  <si>
    <t>PAGE</t>
    <phoneticPr fontId="2" type="noConversion"/>
  </si>
  <si>
    <t>PAGE</t>
    <phoneticPr fontId="2" type="noConversion"/>
  </si>
  <si>
    <t xml:space="preserve"> </t>
    <phoneticPr fontId="2" type="noConversion"/>
  </si>
  <si>
    <t>노임 계산 정보</t>
    <phoneticPr fontId="2" type="noConversion"/>
  </si>
  <si>
    <t>노임계</t>
    <phoneticPr fontId="2" type="noConversion"/>
  </si>
  <si>
    <t>전체(%)</t>
    <phoneticPr fontId="2" type="noConversion"/>
  </si>
  <si>
    <t>공종별(%)</t>
    <phoneticPr fontId="2" type="noConversion"/>
  </si>
  <si>
    <t>노임 소수</t>
    <phoneticPr fontId="2" type="noConversion"/>
  </si>
  <si>
    <t>부속재 및 손료</t>
    <phoneticPr fontId="2" type="noConversion"/>
  </si>
  <si>
    <t>소모재</t>
    <phoneticPr fontId="2" type="noConversion"/>
  </si>
  <si>
    <t>노임계</t>
    <phoneticPr fontId="2" type="noConversion"/>
  </si>
  <si>
    <t>자재계</t>
    <phoneticPr fontId="2" type="noConversion"/>
  </si>
  <si>
    <t>*(그룹별 자재 단가 추가 할증)*</t>
    <phoneticPr fontId="2" type="noConversion"/>
  </si>
  <si>
    <t>Cable(CAB) 할증(%)</t>
    <phoneticPr fontId="2" type="noConversion"/>
  </si>
  <si>
    <t>Wire (WIR) 할증(%)</t>
    <phoneticPr fontId="2" type="noConversion"/>
  </si>
  <si>
    <t>제 4그룹   할증(%)</t>
    <phoneticPr fontId="2" type="noConversion"/>
  </si>
  <si>
    <t>제 5그룹   할증(%)</t>
    <phoneticPr fontId="2" type="noConversion"/>
  </si>
  <si>
    <t>Pipe (PIP) 할증(%)</t>
    <phoneticPr fontId="2" type="noConversion"/>
  </si>
  <si>
    <t>적용율(%)/100</t>
    <phoneticPr fontId="2" type="noConversion"/>
  </si>
  <si>
    <t>목차코드</t>
    <phoneticPr fontId="2" type="noConversion"/>
  </si>
  <si>
    <t>관급 자재비</t>
    <phoneticPr fontId="2" type="noConversion"/>
  </si>
  <si>
    <t>비고</t>
    <phoneticPr fontId="2" type="noConversion"/>
  </si>
  <si>
    <t>단가</t>
    <phoneticPr fontId="2" type="noConversion"/>
  </si>
  <si>
    <t>CD관부속재(%)</t>
  </si>
  <si>
    <t>*(그룹별 노임 추가 할증)*</t>
  </si>
  <si>
    <t>적용율(%)</t>
  </si>
  <si>
    <t>자동부속재(전기)</t>
  </si>
  <si>
    <t>자동부속재(통신)</t>
  </si>
  <si>
    <t>배관부속재(%)</t>
  </si>
  <si>
    <t>일반배관재</t>
    <phoneticPr fontId="2" type="noConversion"/>
  </si>
  <si>
    <t>CD배관재</t>
    <phoneticPr fontId="2" type="noConversion"/>
  </si>
  <si>
    <t>일위대가소수</t>
    <phoneticPr fontId="2" type="noConversion"/>
  </si>
  <si>
    <t>번호</t>
    <phoneticPr fontId="2" type="noConversion"/>
  </si>
  <si>
    <t>공종코드</t>
    <phoneticPr fontId="2" type="noConversion"/>
  </si>
  <si>
    <t>코드</t>
    <phoneticPr fontId="2" type="noConversion"/>
  </si>
  <si>
    <t>명   칭</t>
    <phoneticPr fontId="2" type="noConversion"/>
  </si>
  <si>
    <t>규   격</t>
    <phoneticPr fontId="2" type="noConversion"/>
  </si>
  <si>
    <t>단위</t>
    <phoneticPr fontId="2" type="noConversion"/>
  </si>
  <si>
    <t>수량</t>
    <phoneticPr fontId="2" type="noConversion"/>
  </si>
  <si>
    <t>공량산출</t>
    <phoneticPr fontId="2" type="noConversion"/>
  </si>
  <si>
    <t>단 위 단 가 산 출</t>
    <phoneticPr fontId="2" type="noConversion"/>
  </si>
  <si>
    <t>품셈근거</t>
    <phoneticPr fontId="2" type="noConversion"/>
  </si>
  <si>
    <t>비고</t>
    <phoneticPr fontId="2" type="noConversion"/>
  </si>
  <si>
    <t>결정수량</t>
    <phoneticPr fontId="2" type="noConversion"/>
  </si>
  <si>
    <t>할증</t>
    <phoneticPr fontId="2" type="noConversion"/>
  </si>
  <si>
    <t>산출수량</t>
    <phoneticPr fontId="2" type="noConversion"/>
  </si>
  <si>
    <t>재할%</t>
    <phoneticPr fontId="2" type="noConversion"/>
  </si>
  <si>
    <t>명칭</t>
    <phoneticPr fontId="2" type="noConversion"/>
  </si>
  <si>
    <t>품셈</t>
    <phoneticPr fontId="2" type="noConversion"/>
  </si>
  <si>
    <t>할증%</t>
    <phoneticPr fontId="2" type="noConversion"/>
  </si>
  <si>
    <t>공량</t>
    <phoneticPr fontId="2" type="noConversion"/>
  </si>
  <si>
    <t>단가</t>
    <phoneticPr fontId="2" type="noConversion"/>
  </si>
  <si>
    <t>단위단가</t>
    <phoneticPr fontId="2" type="noConversion"/>
  </si>
  <si>
    <t>단위계</t>
    <phoneticPr fontId="2" type="noConversion"/>
  </si>
  <si>
    <t>전체자재 적용율(%)(공종/일위대가)</t>
    <phoneticPr fontId="2" type="noConversion"/>
  </si>
  <si>
    <t>전체노임 적용율(%)(공종)</t>
    <phoneticPr fontId="2" type="noConversion"/>
  </si>
  <si>
    <t>전체노임 적용율(%)(일위대가)</t>
    <phoneticPr fontId="2" type="noConversion"/>
  </si>
  <si>
    <t>거래가격</t>
    <phoneticPr fontId="2" type="noConversion"/>
  </si>
  <si>
    <t>조사단가1</t>
    <phoneticPr fontId="2" type="noConversion"/>
  </si>
  <si>
    <t>조사단가2</t>
    <phoneticPr fontId="2" type="noConversion"/>
  </si>
  <si>
    <t>연속견적가로형식</t>
  </si>
  <si>
    <t>시설단가</t>
    <phoneticPr fontId="2" type="noConversion"/>
  </si>
  <si>
    <t>금액조정이 안되나요?</t>
    <phoneticPr fontId="2" type="noConversion"/>
  </si>
  <si>
    <t>이지테크에서 변환할 때 2번 옵션을 지정하여 다시 해보세요</t>
    <phoneticPr fontId="2" type="noConversion"/>
  </si>
  <si>
    <t>시트를 삭제할 때 에러가 뜨면 1번 옵션으로 하면 됩니다.</t>
    <phoneticPr fontId="2" type="noConversion"/>
  </si>
  <si>
    <t>2번 옵션으로 변환했을 때에는 결과값이 다를 수 있습니다.</t>
    <phoneticPr fontId="2" type="noConversion"/>
  </si>
  <si>
    <t>1-1-1.자탐설비공사</t>
  </si>
  <si>
    <t>1-1-2.유도등설비공사</t>
  </si>
  <si>
    <t>1-1-3.시각경보기설비공사</t>
  </si>
  <si>
    <t>1-1-4.임시소방설비공사</t>
  </si>
  <si>
    <t>1-1-5.기계소방설비공사</t>
  </si>
  <si>
    <t>1-2-1.자탐설비공사</t>
  </si>
  <si>
    <t>1-2-2.유도등설비공사</t>
  </si>
  <si>
    <t>1-2-3.시각경보기설비공사</t>
  </si>
  <si>
    <t>1-2-4.임시소방설비공사</t>
  </si>
  <si>
    <t>1-2-5.기계소방설비공사</t>
  </si>
  <si>
    <t>물가자료</t>
    <phoneticPr fontId="2" type="noConversion"/>
  </si>
  <si>
    <t>3913170610034969</t>
  </si>
  <si>
    <t>경질비닐전선관</t>
  </si>
  <si>
    <t>HI 42 mm</t>
  </si>
  <si>
    <t>M</t>
  </si>
  <si>
    <t>1024</t>
  </si>
  <si>
    <t>1203</t>
  </si>
  <si>
    <t>1107</t>
  </si>
  <si>
    <t>3913170610035664</t>
  </si>
  <si>
    <t>합성수지제 가요전선관</t>
  </si>
  <si>
    <t>CD-난연성 16㎜</t>
  </si>
  <si>
    <t>1025</t>
  </si>
  <si>
    <t>1104</t>
  </si>
  <si>
    <t>3913170610035665</t>
  </si>
  <si>
    <t>CD-난연성 22㎜</t>
  </si>
  <si>
    <t>3913170610035666</t>
  </si>
  <si>
    <t>CD-난연성 28㎜</t>
  </si>
  <si>
    <t>3913170610035633</t>
  </si>
  <si>
    <t>파상형 폴리에틸렌 전선관</t>
  </si>
  <si>
    <t>50㎜</t>
  </si>
  <si>
    <t>1106</t>
  </si>
  <si>
    <t>3912171220935650</t>
  </si>
  <si>
    <t>관로구방수장치</t>
  </si>
  <si>
    <t>D50</t>
  </si>
  <si>
    <t>조</t>
  </si>
  <si>
    <t>1229</t>
  </si>
  <si>
    <t>3912130810035750</t>
  </si>
  <si>
    <t>아우트렛박스</t>
  </si>
  <si>
    <t>8각 54㎜</t>
  </si>
  <si>
    <t>개</t>
  </si>
  <si>
    <t>1028</t>
  </si>
  <si>
    <t>1206</t>
  </si>
  <si>
    <t>1105</t>
  </si>
  <si>
    <t>3912130810035753</t>
  </si>
  <si>
    <t>중형4각 54㎜</t>
  </si>
  <si>
    <t>9888811111000118</t>
  </si>
  <si>
    <t>중형4각 54㎜(벽체)</t>
  </si>
  <si>
    <t>3912130820174712</t>
  </si>
  <si>
    <t>아우트렛박스 커버</t>
  </si>
  <si>
    <t>커버, 8각, 둥근구멍(평)</t>
  </si>
  <si>
    <t>1201</t>
  </si>
  <si>
    <t>3912130820174714</t>
  </si>
  <si>
    <t>커버, 4각, 둥근구멍(오목)</t>
  </si>
  <si>
    <t>3912130820174715</t>
  </si>
  <si>
    <t>커버, 4각, 둥근구멍(평)</t>
  </si>
  <si>
    <t>3912130320175917</t>
  </si>
  <si>
    <t>정션 박스</t>
  </si>
  <si>
    <t>100*100*50</t>
  </si>
  <si>
    <t>3912130310035797</t>
  </si>
  <si>
    <t>풀박스</t>
  </si>
  <si>
    <t>150×150×100</t>
  </si>
  <si>
    <t>3913170810036361</t>
  </si>
  <si>
    <t>강제전선관용 부품</t>
  </si>
  <si>
    <t>파이프행거, 42 C</t>
  </si>
  <si>
    <t>1029</t>
  </si>
  <si>
    <t>1202</t>
  </si>
  <si>
    <t>1101</t>
  </si>
  <si>
    <t>3116210220135769</t>
  </si>
  <si>
    <t>스트롱앵커</t>
  </si>
  <si>
    <t>3/8</t>
  </si>
  <si>
    <t>52</t>
  </si>
  <si>
    <t>3116169820135160</t>
  </si>
  <si>
    <t>행거볼트</t>
  </si>
  <si>
    <t>∮9×1000㎜</t>
  </si>
  <si>
    <t>46</t>
  </si>
  <si>
    <t>2612162922076726</t>
  </si>
  <si>
    <t>450/750V 내열비닐절연전선</t>
  </si>
  <si>
    <t>HFIX 1.38mm(1.5㎟)</t>
  </si>
  <si>
    <t>993</t>
  </si>
  <si>
    <t>1165</t>
  </si>
  <si>
    <t>1074</t>
  </si>
  <si>
    <t>2612162922076727</t>
  </si>
  <si>
    <t>HFIX 1.78mm(2.5㎟)</t>
  </si>
  <si>
    <t>2612164020684051</t>
  </si>
  <si>
    <t>소방용내화전선(F-FR-8)</t>
  </si>
  <si>
    <t>4C×2.5㎟</t>
  </si>
  <si>
    <t>1172</t>
  </si>
  <si>
    <t>1078</t>
  </si>
  <si>
    <t>2612161321650602</t>
  </si>
  <si>
    <t>가요성알루미늄피일체형케이블</t>
  </si>
  <si>
    <t>2.5sq/2c</t>
  </si>
  <si>
    <t>1000</t>
  </si>
  <si>
    <t>1178</t>
  </si>
  <si>
    <t>1083</t>
  </si>
  <si>
    <t>2612161321650612</t>
  </si>
  <si>
    <t>1.5sq/4c</t>
  </si>
  <si>
    <t>4619150120192512</t>
  </si>
  <si>
    <t>화재감지기</t>
  </si>
  <si>
    <t>열감지기,차동식스포트형</t>
  </si>
  <si>
    <t>1194</t>
  </si>
  <si>
    <t>1393</t>
  </si>
  <si>
    <t>968</t>
  </si>
  <si>
    <t>4619150420192523</t>
  </si>
  <si>
    <t>연기감지기,광전식2종-비축적</t>
  </si>
  <si>
    <t>대</t>
  </si>
  <si>
    <t>3911170820098002</t>
  </si>
  <si>
    <t>피난구유도등(LED)</t>
  </si>
  <si>
    <t>중형벽부-60분용</t>
  </si>
  <si>
    <t>969</t>
  </si>
  <si>
    <t>3911170820098006</t>
  </si>
  <si>
    <t>통로유도등(LED)</t>
  </si>
  <si>
    <t>60분용</t>
  </si>
  <si>
    <t>1195</t>
  </si>
  <si>
    <t>3911170821650763</t>
  </si>
  <si>
    <t>거실통로유도등(LED)</t>
  </si>
  <si>
    <t>양면 60분용</t>
  </si>
  <si>
    <t>1196</t>
  </si>
  <si>
    <t>3911170821650765</t>
  </si>
  <si>
    <t>바닥통로유도등(LED)</t>
  </si>
  <si>
    <t>중형 60분용</t>
  </si>
  <si>
    <t>1394</t>
  </si>
  <si>
    <t>9333553924100000</t>
  </si>
  <si>
    <t>계단통로유도등(LED)</t>
  </si>
  <si>
    <t>9514789100000001</t>
  </si>
  <si>
    <t>수동발신기세트</t>
  </si>
  <si>
    <t>W/PBL, ALL SUS</t>
  </si>
  <si>
    <t>SET</t>
  </si>
  <si>
    <t>4619150520689684</t>
  </si>
  <si>
    <t>시각경보기</t>
  </si>
  <si>
    <t>전자식 15cd이하</t>
  </si>
  <si>
    <t>3912110321650767</t>
  </si>
  <si>
    <t>배전함</t>
  </si>
  <si>
    <t>시각경보기전원반 15A</t>
  </si>
  <si>
    <t>3912110321650769</t>
  </si>
  <si>
    <t>비상전원반 15A</t>
  </si>
  <si>
    <t>4619160120096946</t>
  </si>
  <si>
    <t>소화기</t>
  </si>
  <si>
    <t>분말소화기(ABC) 4단위, 3.3KG</t>
  </si>
  <si>
    <t>1185</t>
  </si>
  <si>
    <t>1357</t>
  </si>
  <si>
    <t>961</t>
  </si>
  <si>
    <t>4619160120096950</t>
  </si>
  <si>
    <t>자동확산소화기 3.3KG</t>
  </si>
  <si>
    <t>4619160120097010</t>
  </si>
  <si>
    <t>소화기받침대</t>
  </si>
  <si>
    <t>2033A</t>
  </si>
  <si>
    <t>1188</t>
  </si>
  <si>
    <t>963</t>
  </si>
  <si>
    <t>3116172710023970</t>
  </si>
  <si>
    <t>6각너트</t>
  </si>
  <si>
    <t>3/8,M10</t>
  </si>
  <si>
    <t>EA</t>
  </si>
  <si>
    <t>39</t>
  </si>
  <si>
    <t>51</t>
  </si>
  <si>
    <t>3116181120136195</t>
  </si>
  <si>
    <t>스프링와샤</t>
  </si>
  <si>
    <t>D10</t>
  </si>
  <si>
    <t>43</t>
  </si>
  <si>
    <t>49</t>
  </si>
  <si>
    <t>9999999991020004</t>
  </si>
  <si>
    <t>나사없는전선관</t>
  </si>
  <si>
    <t>E51</t>
  </si>
  <si>
    <t>1102</t>
  </si>
  <si>
    <t>9999999991020011</t>
  </si>
  <si>
    <t>원터치방식 이음쇠</t>
  </si>
  <si>
    <t>커플링 E51</t>
  </si>
  <si>
    <t>8974653100010164</t>
  </si>
  <si>
    <t>커넥터 E51</t>
  </si>
  <si>
    <t>8974653100011002</t>
  </si>
  <si>
    <t>음성점멸유도등</t>
  </si>
  <si>
    <t>중형, 벽부</t>
  </si>
  <si>
    <t>한국소방공사</t>
  </si>
  <si>
    <t>8974653100011003</t>
  </si>
  <si>
    <t>중형, 천정</t>
  </si>
  <si>
    <t>InMastDBNonCode</t>
  </si>
  <si>
    <t>피난구유도등</t>
  </si>
  <si>
    <t>수직형</t>
  </si>
  <si>
    <t>화재 수신기</t>
  </si>
  <si>
    <t>P형1급, 10회로(복합)</t>
  </si>
  <si>
    <t>P형1급, 20회로(복합)</t>
  </si>
  <si>
    <t>K급 소화기</t>
  </si>
  <si>
    <t>4L</t>
  </si>
  <si>
    <t>소화기매립함</t>
  </si>
  <si>
    <t>1개용</t>
  </si>
  <si>
    <t>K급 및 청정</t>
  </si>
  <si>
    <t>청청가스소화기</t>
  </si>
  <si>
    <t>HCFC-123 2.5KG</t>
  </si>
  <si>
    <t>L001010101000075</t>
  </si>
  <si>
    <t>노 무 비</t>
  </si>
  <si>
    <t>내선전공</t>
  </si>
  <si>
    <t>인</t>
  </si>
  <si>
    <t>L001010101000078</t>
  </si>
  <si>
    <t>저압케이블전공</t>
  </si>
  <si>
    <t>L001010101000081</t>
  </si>
  <si>
    <t>배전전공</t>
  </si>
  <si>
    <t>L001010101000002</t>
  </si>
  <si>
    <t>보통인부</t>
  </si>
  <si>
    <t>63</t>
  </si>
  <si>
    <t>[ 호저면 행정복지센터 신축공사 ] - 합산자재목록</t>
  </si>
  <si>
    <t>59751467016</t>
  </si>
  <si>
    <t>59753097002</t>
  </si>
  <si>
    <t>59753097003</t>
  </si>
  <si>
    <t>59753097004</t>
  </si>
  <si>
    <t>59753178003</t>
  </si>
  <si>
    <t>59754877201</t>
  </si>
  <si>
    <t>59753767011</t>
  </si>
  <si>
    <t>59753767041</t>
  </si>
  <si>
    <t>MMD88900100</t>
  </si>
  <si>
    <t>59753767221</t>
  </si>
  <si>
    <t>59753767241</t>
  </si>
  <si>
    <t>59753767251</t>
  </si>
  <si>
    <t>61455137894</t>
  </si>
  <si>
    <t>59753857031</t>
  </si>
  <si>
    <t>59759017115</t>
  </si>
  <si>
    <t>53060807001</t>
  </si>
  <si>
    <t>53060327011</t>
  </si>
  <si>
    <t>MM481669623</t>
  </si>
  <si>
    <t>MM481669624</t>
  </si>
  <si>
    <t>E1450137401</t>
  </si>
  <si>
    <t>MM452120349</t>
  </si>
  <si>
    <t>MM452120368</t>
  </si>
  <si>
    <t>63500197001</t>
  </si>
  <si>
    <t>63500197106</t>
  </si>
  <si>
    <t>MM588979932</t>
  </si>
  <si>
    <t>MM588979936</t>
  </si>
  <si>
    <t>MM588979938</t>
  </si>
  <si>
    <t>MM588979940</t>
  </si>
  <si>
    <t>MMU85461000</t>
  </si>
  <si>
    <t>MMD05520002</t>
  </si>
  <si>
    <t>MM317275398</t>
  </si>
  <si>
    <t>39321650767</t>
  </si>
  <si>
    <t>39321650769</t>
  </si>
  <si>
    <t>42100357004</t>
  </si>
  <si>
    <t>42100357013</t>
  </si>
  <si>
    <t>MM631764001</t>
  </si>
  <si>
    <t>53100028501</t>
  </si>
  <si>
    <t>52100327001</t>
  </si>
  <si>
    <t>MMH99991004</t>
  </si>
  <si>
    <t>MMH99991011</t>
  </si>
  <si>
    <t>MMX99810004</t>
  </si>
  <si>
    <t>MMX99810302</t>
  </si>
  <si>
    <t>MMX99810303</t>
  </si>
  <si>
    <t>MMA25090700</t>
  </si>
  <si>
    <t>MMD25110100</t>
  </si>
  <si>
    <t>MMD25110101</t>
  </si>
  <si>
    <t>MMD25110200</t>
  </si>
  <si>
    <t>MMD25110201</t>
  </si>
  <si>
    <t>MMD25110202</t>
  </si>
  <si>
    <t>MMD25110205</t>
  </si>
  <si>
    <t>56900017016</t>
  </si>
  <si>
    <t>56900017076</t>
  </si>
  <si>
    <t>56900017031</t>
  </si>
  <si>
    <t>56900017041</t>
  </si>
  <si>
    <t>81</t>
  </si>
  <si>
    <t>[ 호저면 행정복지센터 신축공사 ] - 일위노임 산출근거(202509-노임)</t>
    <phoneticPr fontId="2" type="noConversion"/>
  </si>
  <si>
    <t>내선전공</t>
    <phoneticPr fontId="2" type="noConversion"/>
  </si>
  <si>
    <t>저압케이블전공</t>
    <phoneticPr fontId="2" type="noConversion"/>
  </si>
  <si>
    <t>배전전공</t>
    <phoneticPr fontId="2" type="noConversion"/>
  </si>
  <si>
    <t>보통인부</t>
    <phoneticPr fontId="2" type="noConversion"/>
  </si>
  <si>
    <t>800</t>
  </si>
  <si>
    <t>전기5-1</t>
  </si>
  <si>
    <t>노임계</t>
  </si>
  <si>
    <t>전기4-31</t>
  </si>
  <si>
    <t>전기2-18</t>
  </si>
  <si>
    <t>전기5-29</t>
  </si>
  <si>
    <t>전기5-3</t>
  </si>
  <si>
    <t>전기5-4</t>
  </si>
  <si>
    <t>전기5-10</t>
  </si>
  <si>
    <t>전기5-13</t>
  </si>
  <si>
    <t>전기10-2-1</t>
  </si>
  <si>
    <t>전기10-3-1</t>
  </si>
  <si>
    <t>전기10-3-2</t>
  </si>
  <si>
    <t>전기10-2-12</t>
  </si>
  <si>
    <t>전기10-2-13</t>
  </si>
  <si>
    <t>전기10-2-10</t>
  </si>
  <si>
    <t>전기5-4+10-2-5</t>
  </si>
  <si>
    <t>전기10-2-7</t>
  </si>
  <si>
    <t>[ 제 1호 ] 경질비닐전선관  HI 42 mm [M.]</t>
  </si>
  <si>
    <t>공종줄</t>
    <phoneticPr fontId="2" type="noConversion"/>
  </si>
  <si>
    <t>[ 제 2호 ] 합성수지제 가요전선관  CD-난연성 16㎜ [M..]</t>
  </si>
  <si>
    <t>[ 제 3호 ] 합성수지제 가요전선관  CD-난연성 22㎜ [M..]</t>
  </si>
  <si>
    <t>[ 제 4호 ] 합성수지제 가요전선관  CD-난연성 28㎜ [M..]</t>
  </si>
  <si>
    <t>[ 제 5호 ] 파상형 폴리에틸렌 전선관  50㎜ [M.]</t>
  </si>
  <si>
    <t>[ 제 6호 ] 나사없는전선관  E51 [M]</t>
  </si>
  <si>
    <t>[ 제 7호 ] 관로구방수장치  D50 [조]</t>
  </si>
  <si>
    <t>[ 제 8호 ] 파이프행가  42 C [개소]</t>
  </si>
  <si>
    <t>[ 제 9호 ] 아우트렛박스  8각 54㎜ [개]</t>
  </si>
  <si>
    <t>[ 제 10호 ] 아우트렛박스  중형4각 54㎜ [개]</t>
  </si>
  <si>
    <t>[ 제 11호 ] 아우트렛박스  중형4각 54㎜(벽체) [개]</t>
  </si>
  <si>
    <t>[ 제 12호 ] 정션 박스  100*100*50 [개]</t>
  </si>
  <si>
    <t>[ 제 13호 ] 풀박스  150×150×100 [개]</t>
  </si>
  <si>
    <t>[ 제 14호 ] 450/750V 내열비닐절연전선  HFIX 1.38mm(1.5㎟) [M]</t>
  </si>
  <si>
    <t>[ 제 15호 ] 450/750V 내열비닐절연전선  HFIX 1.78mm(2.5㎟) [M]</t>
  </si>
  <si>
    <t>[ 제 16호 ] 소방용내화전선(F-FR-8)  4C×2.5㎟ [M]</t>
  </si>
  <si>
    <t>[ 제 17호 ] 가요성알루미늄피일체형케이블  2.5sq/2c [M.]</t>
  </si>
  <si>
    <t>[ 제 18호 ] 가요성알루미늄피일체형케이블  1.5sq/4c [M.]</t>
  </si>
  <si>
    <t>[ 제 19호 ] 화재감지기  열감지기,차동식스포트형 [개]</t>
  </si>
  <si>
    <t>[ 제 20호 ] 화재감지기  연기감지기,광전식2종-비축적 [개]</t>
  </si>
  <si>
    <t>133</t>
  </si>
  <si>
    <t>[ 호저면 행정복지센터 신축공사 ] - 일위대가목차</t>
    <phoneticPr fontId="2" type="noConversion"/>
  </si>
  <si>
    <t>5975B467016</t>
  </si>
  <si>
    <t>E59751467016</t>
  </si>
  <si>
    <t>제 1호</t>
  </si>
  <si>
    <t>5975D097002</t>
  </si>
  <si>
    <t>E59753097002</t>
  </si>
  <si>
    <t>제 2호</t>
  </si>
  <si>
    <t>5975D097003</t>
  </si>
  <si>
    <t>E59753097003</t>
  </si>
  <si>
    <t>제 3호</t>
  </si>
  <si>
    <t>5975D097004</t>
  </si>
  <si>
    <t>E59753097004</t>
  </si>
  <si>
    <t>제 4호</t>
  </si>
  <si>
    <t>5975D178003</t>
  </si>
  <si>
    <t>E59753178003</t>
  </si>
  <si>
    <t>제 5호</t>
  </si>
  <si>
    <t>56959000014</t>
  </si>
  <si>
    <t>E56959000014</t>
  </si>
  <si>
    <t>제 6호</t>
  </si>
  <si>
    <t>5975E877201</t>
  </si>
  <si>
    <t>E59754877201</t>
  </si>
  <si>
    <t>제 7호</t>
  </si>
  <si>
    <t>56951000204</t>
  </si>
  <si>
    <t>EA1000000204</t>
  </si>
  <si>
    <t>제 8호</t>
  </si>
  <si>
    <t>파이프행가</t>
  </si>
  <si>
    <t>42 C</t>
  </si>
  <si>
    <t>개소</t>
  </si>
  <si>
    <t>5975D767011</t>
  </si>
  <si>
    <t>E59753767011</t>
  </si>
  <si>
    <t>제 9호</t>
  </si>
  <si>
    <t>5975D767041</t>
  </si>
  <si>
    <t>E59753767041</t>
  </si>
  <si>
    <t>제 10호</t>
  </si>
  <si>
    <t>56959000001</t>
  </si>
  <si>
    <t>E56959000001</t>
  </si>
  <si>
    <t>제 11호</t>
  </si>
  <si>
    <t>6145F137894</t>
  </si>
  <si>
    <t>E61455137894</t>
  </si>
  <si>
    <t>제 12호</t>
  </si>
  <si>
    <t>5975D857031</t>
  </si>
  <si>
    <t>E59753857031</t>
  </si>
  <si>
    <t>제 13호</t>
  </si>
  <si>
    <t>56959000002</t>
  </si>
  <si>
    <t>E56959000002</t>
  </si>
  <si>
    <t>제 14호</t>
  </si>
  <si>
    <t>56959000003</t>
  </si>
  <si>
    <t>E56959000003</t>
  </si>
  <si>
    <t>제 15호</t>
  </si>
  <si>
    <t>E145A137401</t>
  </si>
  <si>
    <t>EE1450137401</t>
  </si>
  <si>
    <t>제 16호</t>
  </si>
  <si>
    <t>56959000004</t>
  </si>
  <si>
    <t>E56959000004</t>
  </si>
  <si>
    <t>제 17호</t>
  </si>
  <si>
    <t>56959000005</t>
  </si>
  <si>
    <t>E56959000005</t>
  </si>
  <si>
    <t>제 18호</t>
  </si>
  <si>
    <t>6350A197001</t>
  </si>
  <si>
    <t>E63500197001</t>
  </si>
  <si>
    <t>제 19호</t>
  </si>
  <si>
    <t>6350A197106</t>
  </si>
  <si>
    <t>E63500197106</t>
  </si>
  <si>
    <t>제 20호</t>
  </si>
  <si>
    <t>제 21호</t>
  </si>
  <si>
    <t>56959000007</t>
  </si>
  <si>
    <t>E56959000007</t>
  </si>
  <si>
    <t>제 22호</t>
  </si>
  <si>
    <t>56959000008</t>
  </si>
  <si>
    <t>E56959000008</t>
  </si>
  <si>
    <t>제 23호</t>
  </si>
  <si>
    <t>56959000009</t>
  </si>
  <si>
    <t>E56959000009</t>
  </si>
  <si>
    <t>제 24호</t>
  </si>
  <si>
    <t>56959000010</t>
  </si>
  <si>
    <t>E56959000010</t>
  </si>
  <si>
    <t>제 25호</t>
  </si>
  <si>
    <t>56959000011</t>
  </si>
  <si>
    <t>E56959000011</t>
  </si>
  <si>
    <t>제 26호</t>
  </si>
  <si>
    <t>56959000015</t>
  </si>
  <si>
    <t>E56959000015</t>
  </si>
  <si>
    <t>제 27호</t>
  </si>
  <si>
    <t>56959000016</t>
  </si>
  <si>
    <t>E56959000016</t>
  </si>
  <si>
    <t>제 28호</t>
  </si>
  <si>
    <t>56959000017</t>
  </si>
  <si>
    <t>E56959000017</t>
  </si>
  <si>
    <t>제 29호</t>
  </si>
  <si>
    <t>56959000013</t>
  </si>
  <si>
    <t>E56959000013</t>
  </si>
  <si>
    <t>제 30호</t>
  </si>
  <si>
    <t>3932B650767</t>
  </si>
  <si>
    <t>E39321650767</t>
  </si>
  <si>
    <t>제 31호</t>
  </si>
  <si>
    <t>3932B650769</t>
  </si>
  <si>
    <t>E39321650769</t>
  </si>
  <si>
    <t>제 32호</t>
  </si>
  <si>
    <t>56959000012</t>
  </si>
  <si>
    <t>E56959000012</t>
  </si>
  <si>
    <t>제 34호</t>
  </si>
  <si>
    <t>56959000019</t>
  </si>
  <si>
    <t>E56959000019</t>
  </si>
  <si>
    <t>제 35호</t>
  </si>
  <si>
    <t>56959000020</t>
  </si>
  <si>
    <t>E56959000020</t>
  </si>
  <si>
    <t>제 36호</t>
  </si>
  <si>
    <t>55</t>
  </si>
  <si>
    <t>[ 호저면 행정복지센터 신축공사 ] - 일위대가표</t>
    <phoneticPr fontId="2" type="noConversion"/>
  </si>
  <si>
    <t>HI</t>
  </si>
  <si>
    <t>A0500000000</t>
  </si>
  <si>
    <t>RENT000000000002</t>
  </si>
  <si>
    <t>[ 배관 부속재 ]</t>
  </si>
  <si>
    <t>전선관의 15 %</t>
  </si>
  <si>
    <t>식</t>
  </si>
  <si>
    <t>A0100000000</t>
  </si>
  <si>
    <t>RENT000000000003</t>
  </si>
  <si>
    <t>[ 소모 잡자재 ]</t>
  </si>
  <si>
    <t>전선, 전선관의 2 %</t>
  </si>
  <si>
    <t>A0300000000</t>
  </si>
  <si>
    <t>RENT000000000006</t>
  </si>
  <si>
    <t>[ 공 구 손 료 ]</t>
  </si>
  <si>
    <t>노무비의 3 %</t>
  </si>
  <si>
    <t>합계줄</t>
  </si>
  <si>
    <t>( 합       계 )</t>
  </si>
  <si>
    <t>CD</t>
  </si>
  <si>
    <t>A0600000000</t>
  </si>
  <si>
    <t>RENT000000000001</t>
  </si>
  <si>
    <t>CD 전선관의 40 %</t>
  </si>
  <si>
    <t>ELP</t>
  </si>
  <si>
    <t>[제 1호] 경질비닐전선관  HI 42 mm [M.]</t>
  </si>
  <si>
    <t>5975B467016</t>
    <phoneticPr fontId="2" type="noConversion"/>
  </si>
  <si>
    <t>일목줄</t>
    <phoneticPr fontId="2" type="noConversion"/>
  </si>
  <si>
    <t>E59751467016</t>
    <phoneticPr fontId="2" type="noConversion"/>
  </si>
  <si>
    <t>[제 2호] 합성수지제 가요전선관  CD-난연성 16㎜ [M..]</t>
  </si>
  <si>
    <t>5975D097002</t>
    <phoneticPr fontId="2" type="noConversion"/>
  </si>
  <si>
    <t>E59753097002</t>
    <phoneticPr fontId="2" type="noConversion"/>
  </si>
  <si>
    <t>[제 3호] 합성수지제 가요전선관  CD-난연성 22㎜ [M..]</t>
  </si>
  <si>
    <t>5975D097003</t>
    <phoneticPr fontId="2" type="noConversion"/>
  </si>
  <si>
    <t>E59753097003</t>
    <phoneticPr fontId="2" type="noConversion"/>
  </si>
  <si>
    <t>[제 4호] 합성수지제 가요전선관  CD-난연성 28㎜ [M..]</t>
  </si>
  <si>
    <t>5975D097004</t>
    <phoneticPr fontId="2" type="noConversion"/>
  </si>
  <si>
    <t>E59753097004</t>
    <phoneticPr fontId="2" type="noConversion"/>
  </si>
  <si>
    <t>[제 5호] 파상형 폴리에틸렌 전선관  50㎜ [M.]</t>
  </si>
  <si>
    <t>5975D178003</t>
    <phoneticPr fontId="2" type="noConversion"/>
  </si>
  <si>
    <t>E59753178003</t>
    <phoneticPr fontId="2" type="noConversion"/>
  </si>
  <si>
    <t>[제 6호] 나사없는전선관  E51 [M]</t>
  </si>
  <si>
    <t>56959000014</t>
    <phoneticPr fontId="2" type="noConversion"/>
  </si>
  <si>
    <t>E56959000014</t>
    <phoneticPr fontId="2" type="noConversion"/>
  </si>
  <si>
    <t>[제 7호] 관로구방수장치  D50 [조]</t>
  </si>
  <si>
    <t>5975E877201</t>
    <phoneticPr fontId="2" type="noConversion"/>
  </si>
  <si>
    <t>E59754877201</t>
    <phoneticPr fontId="2" type="noConversion"/>
  </si>
  <si>
    <t>[제 8호] 파이프행가  42 C [개소]</t>
  </si>
  <si>
    <t>56951000204</t>
    <phoneticPr fontId="2" type="noConversion"/>
  </si>
  <si>
    <t>EA1000000204</t>
    <phoneticPr fontId="2" type="noConversion"/>
  </si>
  <si>
    <t>[제 9호] 아우트렛박스  8각 54㎜ [개]</t>
  </si>
  <si>
    <t>5975D767011</t>
    <phoneticPr fontId="2" type="noConversion"/>
  </si>
  <si>
    <t>E59753767011</t>
    <phoneticPr fontId="2" type="noConversion"/>
  </si>
  <si>
    <t>[제 10호] 아우트렛박스  중형4각 54㎜ [개]</t>
  </si>
  <si>
    <t>5975D767041</t>
    <phoneticPr fontId="2" type="noConversion"/>
  </si>
  <si>
    <t>E59753767041</t>
    <phoneticPr fontId="2" type="noConversion"/>
  </si>
  <si>
    <t>[제 11호] 아우트렛박스  중형4각 54㎜(벽체) [개]</t>
  </si>
  <si>
    <t>56959000001</t>
    <phoneticPr fontId="2" type="noConversion"/>
  </si>
  <si>
    <t>E56959000001</t>
    <phoneticPr fontId="2" type="noConversion"/>
  </si>
  <si>
    <t>[제 12호] 정션 박스  100*100*50 [개]</t>
  </si>
  <si>
    <t>6145F137894</t>
    <phoneticPr fontId="2" type="noConversion"/>
  </si>
  <si>
    <t>E61455137894</t>
    <phoneticPr fontId="2" type="noConversion"/>
  </si>
  <si>
    <t>[제 13호] 풀박스  150×150×100 [개]</t>
  </si>
  <si>
    <t>5975D857031</t>
    <phoneticPr fontId="2" type="noConversion"/>
  </si>
  <si>
    <t>E59753857031</t>
    <phoneticPr fontId="2" type="noConversion"/>
  </si>
  <si>
    <t>[제 14호] 450/750V 내열비닐절연전선  HFIX 1.38mm(1.5㎟) [M]</t>
  </si>
  <si>
    <t>56959000002</t>
    <phoneticPr fontId="2" type="noConversion"/>
  </si>
  <si>
    <t>E56959000002</t>
    <phoneticPr fontId="2" type="noConversion"/>
  </si>
  <si>
    <t>[제 15호] 450/750V 내열비닐절연전선  HFIX 1.78mm(2.5㎟) [M]</t>
  </si>
  <si>
    <t>56959000003</t>
    <phoneticPr fontId="2" type="noConversion"/>
  </si>
  <si>
    <t>E56959000003</t>
    <phoneticPr fontId="2" type="noConversion"/>
  </si>
  <si>
    <t>[제 16호] 소방용내화전선(F-FR-8)  4C×2.5㎟ [M]</t>
  </si>
  <si>
    <t>E145A137401</t>
    <phoneticPr fontId="2" type="noConversion"/>
  </si>
  <si>
    <t>EE1450137401</t>
    <phoneticPr fontId="2" type="noConversion"/>
  </si>
  <si>
    <t>[제 17호] 가요성알루미늄피일체형케이블  2.5sq/2c [M.]</t>
  </si>
  <si>
    <t>56959000004</t>
    <phoneticPr fontId="2" type="noConversion"/>
  </si>
  <si>
    <t>E56959000004</t>
    <phoneticPr fontId="2" type="noConversion"/>
  </si>
  <si>
    <t>[제 18호] 가요성알루미늄피일체형케이블  1.5sq/4c [M.]</t>
  </si>
  <si>
    <t>56959000005</t>
    <phoneticPr fontId="2" type="noConversion"/>
  </si>
  <si>
    <t>E56959000005</t>
    <phoneticPr fontId="2" type="noConversion"/>
  </si>
  <si>
    <t>[제 19호] 화재감지기  열감지기,차동식스포트형 [개]</t>
  </si>
  <si>
    <t>6350A197001</t>
    <phoneticPr fontId="2" type="noConversion"/>
  </si>
  <si>
    <t>E63500197001</t>
    <phoneticPr fontId="2" type="noConversion"/>
  </si>
  <si>
    <t>[제 20호] 화재감지기  연기감지기,광전식2종-비축적 [개]</t>
  </si>
  <si>
    <t>6350A197106</t>
    <phoneticPr fontId="2" type="noConversion"/>
  </si>
  <si>
    <t>E63500197106</t>
    <phoneticPr fontId="2" type="noConversion"/>
  </si>
  <si>
    <t>56959000007</t>
    <phoneticPr fontId="2" type="noConversion"/>
  </si>
  <si>
    <t>E56959000007</t>
    <phoneticPr fontId="2" type="noConversion"/>
  </si>
  <si>
    <t>56959000008</t>
    <phoneticPr fontId="2" type="noConversion"/>
  </si>
  <si>
    <t>E56959000008</t>
    <phoneticPr fontId="2" type="noConversion"/>
  </si>
  <si>
    <t>56959000009</t>
    <phoneticPr fontId="2" type="noConversion"/>
  </si>
  <si>
    <t>E56959000009</t>
    <phoneticPr fontId="2" type="noConversion"/>
  </si>
  <si>
    <t>56959000010</t>
    <phoneticPr fontId="2" type="noConversion"/>
  </si>
  <si>
    <t>E56959000010</t>
    <phoneticPr fontId="2" type="noConversion"/>
  </si>
  <si>
    <t>56959000011</t>
    <phoneticPr fontId="2" type="noConversion"/>
  </si>
  <si>
    <t>E56959000011</t>
    <phoneticPr fontId="2" type="noConversion"/>
  </si>
  <si>
    <t>56959000015</t>
    <phoneticPr fontId="2" type="noConversion"/>
  </si>
  <si>
    <t>E56959000015</t>
    <phoneticPr fontId="2" type="noConversion"/>
  </si>
  <si>
    <t>56959000016</t>
    <phoneticPr fontId="2" type="noConversion"/>
  </si>
  <si>
    <t>E56959000016</t>
    <phoneticPr fontId="2" type="noConversion"/>
  </si>
  <si>
    <t>56959000017</t>
    <phoneticPr fontId="2" type="noConversion"/>
  </si>
  <si>
    <t>E56959000017</t>
    <phoneticPr fontId="2" type="noConversion"/>
  </si>
  <si>
    <t>56959000013</t>
    <phoneticPr fontId="2" type="noConversion"/>
  </si>
  <si>
    <t>E56959000013</t>
    <phoneticPr fontId="2" type="noConversion"/>
  </si>
  <si>
    <t>3932B650767</t>
    <phoneticPr fontId="2" type="noConversion"/>
  </si>
  <si>
    <t>E39321650767</t>
    <phoneticPr fontId="2" type="noConversion"/>
  </si>
  <si>
    <t>3932B650769</t>
    <phoneticPr fontId="2" type="noConversion"/>
  </si>
  <si>
    <t>E39321650769</t>
    <phoneticPr fontId="2" type="noConversion"/>
  </si>
  <si>
    <t>56959000012</t>
    <phoneticPr fontId="2" type="noConversion"/>
  </si>
  <si>
    <t>E56959000012</t>
    <phoneticPr fontId="2" type="noConversion"/>
  </si>
  <si>
    <t>56959000019</t>
    <phoneticPr fontId="2" type="noConversion"/>
  </si>
  <si>
    <t>E56959000019</t>
    <phoneticPr fontId="2" type="noConversion"/>
  </si>
  <si>
    <t>56959000020</t>
    <phoneticPr fontId="2" type="noConversion"/>
  </si>
  <si>
    <t>E56959000020</t>
    <phoneticPr fontId="2" type="noConversion"/>
  </si>
  <si>
    <t>263</t>
  </si>
  <si>
    <t>[ 호저면 행정복지센터 신축공사 ]</t>
  </si>
  <si>
    <t>010101</t>
  </si>
  <si>
    <t>010102</t>
  </si>
  <si>
    <t>010103</t>
  </si>
  <si>
    <t>010105</t>
  </si>
  <si>
    <t>010201</t>
  </si>
  <si>
    <t>010202</t>
  </si>
  <si>
    <t>010203</t>
  </si>
  <si>
    <t>010205</t>
  </si>
  <si>
    <t>1.소방공사::1-1.행정복지센터::1-1-1.자탐설비공사</t>
  </si>
  <si>
    <t>1.소방공사::1-1.행정복지센터::1-1-2.유도등설비공사</t>
  </si>
  <si>
    <t>1.소방공사::1-1.행정복지센터::1-1-3.시각경보기설비공사</t>
  </si>
  <si>
    <t>1.소방공사::1-2.주민자치센터::1-2-1.자탐설비공사</t>
  </si>
  <si>
    <t>1.소방공사::1-2.주민자치센터::1-2-2.유도등설비공사</t>
  </si>
  <si>
    <t>1.소방공사::1-2.주민자치센터::1-2-3.시각경보기설비공사</t>
  </si>
  <si>
    <t>총줄수-&gt;</t>
  </si>
  <si>
    <t>01</t>
  </si>
  <si>
    <t>1.소방공사</t>
  </si>
  <si>
    <t>Total</t>
  </si>
  <si>
    <t>0101</t>
  </si>
  <si>
    <t>1-1.행정복지센터</t>
  </si>
  <si>
    <t>0102</t>
  </si>
  <si>
    <t>1-2.주민자치센터</t>
  </si>
  <si>
    <t>1.소방공사::1-1.행정복지센터</t>
  </si>
  <si>
    <t>1.소방공사::1-2.주민자치센터</t>
  </si>
  <si>
    <t>107</t>
  </si>
  <si>
    <t>본 파일은 이지테크에서 2번 옵션으로 만들었습니다.</t>
  </si>
  <si>
    <t>[ 호저면 행정복지센터 신축공사 ] - 단가조사서</t>
    <phoneticPr fontId="2" type="noConversion"/>
  </si>
  <si>
    <t>[공사명]</t>
    <phoneticPr fontId="10" type="noConversion"/>
  </si>
  <si>
    <t>비             목</t>
    <phoneticPr fontId="13" type="noConversion"/>
  </si>
  <si>
    <t>금                        액</t>
    <phoneticPr fontId="14" type="noConversion"/>
  </si>
  <si>
    <t>구         성        비</t>
    <phoneticPr fontId="13" type="noConversion"/>
  </si>
  <si>
    <t>비        고</t>
    <phoneticPr fontId="13" type="noConversion"/>
  </si>
  <si>
    <t>재
료
비</t>
    <phoneticPr fontId="10" type="noConversion"/>
  </si>
  <si>
    <t>직      접         재      료      비</t>
  </si>
  <si>
    <t>간      접         재      료      비</t>
  </si>
  <si>
    <t>작  업  설  ,  부  산  물  등 (△)</t>
  </si>
  <si>
    <t>직접노무비,경비 요율근거금액</t>
    <phoneticPr fontId="14" type="noConversion"/>
  </si>
  <si>
    <t>순</t>
    <phoneticPr fontId="14" type="noConversion"/>
  </si>
  <si>
    <t>[ 소                          계 ]</t>
  </si>
  <si>
    <t>안전관리비 요율근거금액</t>
    <phoneticPr fontId="14" type="noConversion"/>
  </si>
  <si>
    <t>노
무
비</t>
    <phoneticPr fontId="10" type="noConversion"/>
  </si>
  <si>
    <t>직      접         노      무      비</t>
  </si>
  <si>
    <t>일반관리비,이윤</t>
    <phoneticPr fontId="14" type="noConversion"/>
  </si>
  <si>
    <t>간      접         노      무      비</t>
  </si>
  <si>
    <t>직접노무비</t>
  </si>
  <si>
    <t>×</t>
  </si>
  <si>
    <t>퇴직공제근거금액</t>
    <phoneticPr fontId="14" type="noConversion"/>
  </si>
  <si>
    <t>공</t>
    <phoneticPr fontId="14" type="noConversion"/>
  </si>
  <si>
    <t>기          계          경          비</t>
  </si>
  <si>
    <t>산      재         보      험      료</t>
  </si>
  <si>
    <t>노무비</t>
  </si>
  <si>
    <t>사</t>
    <phoneticPr fontId="14" type="noConversion"/>
  </si>
  <si>
    <t>고      용         보      험      료</t>
  </si>
  <si>
    <t>경</t>
    <phoneticPr fontId="14" type="noConversion"/>
  </si>
  <si>
    <t>건      강         보      험      료</t>
  </si>
  <si>
    <t>공사기간 1개월(30일) 이상인 모든 건설공사</t>
  </si>
  <si>
    <t>노 인   장 기   요 양    보 험 료</t>
    <phoneticPr fontId="14" type="noConversion"/>
  </si>
  <si>
    <t>건강보험료</t>
    <phoneticPr fontId="14" type="noConversion"/>
  </si>
  <si>
    <t>연      금         보      험      료</t>
  </si>
  <si>
    <t>원</t>
    <phoneticPr fontId="14" type="noConversion"/>
  </si>
  <si>
    <t>퇴   직     공   제     부   금   비</t>
  </si>
  <si>
    <t>추정금액이 1억 이상인 건설공사</t>
    <phoneticPr fontId="2" type="noConversion"/>
  </si>
  <si>
    <t>산  업  안  전  보  건  관  리  비</t>
  </si>
  <si>
    <t>①과②비교후 적은 금액 적용</t>
    <phoneticPr fontId="14" type="noConversion"/>
  </si>
  <si>
    <t>총 공사금액(도급금액+도급자관급금액) 2천만원 이상 건설공사</t>
  </si>
  <si>
    <t>①</t>
  </si>
  <si>
    <t>((재료비+직노)</t>
    <phoneticPr fontId="14" type="noConversion"/>
  </si>
  <si>
    <t>+</t>
    <phoneticPr fontId="14" type="noConversion"/>
  </si>
  <si>
    <t>) ×</t>
    <phoneticPr fontId="14" type="noConversion"/>
  </si>
  <si>
    <t>가</t>
    <phoneticPr fontId="14" type="noConversion"/>
  </si>
  <si>
    <t>②</t>
  </si>
  <si>
    <t>(재료비+직노+관급자재비(도급자/1.1))</t>
    <phoneticPr fontId="14" type="noConversion"/>
  </si>
  <si>
    <t>기          타          경          비</t>
  </si>
  <si>
    <t>(재료비+노무비)</t>
  </si>
  <si>
    <t>환      경         보      존      비</t>
  </si>
  <si>
    <t>비</t>
    <phoneticPr fontId="2" type="noConversion"/>
  </si>
  <si>
    <t>건설하도급대금지급보증서발급수수료</t>
  </si>
  <si>
    <t>석      면         부      담      금</t>
    <phoneticPr fontId="2" type="noConversion"/>
  </si>
  <si>
    <t>임   금     채   권     부   담   금</t>
    <phoneticPr fontId="2" type="noConversion"/>
  </si>
  <si>
    <t>계</t>
  </si>
  <si>
    <t>일        반         관        리        비</t>
    <phoneticPr fontId="14" type="noConversion"/>
  </si>
  <si>
    <t>이                                         윤</t>
    <phoneticPr fontId="14" type="noConversion"/>
  </si>
  <si>
    <t>(노무비+경비+일반관리비)</t>
    <phoneticPr fontId="14" type="noConversion"/>
  </si>
  <si>
    <t>공            급            가            액</t>
  </si>
  <si>
    <t>소   방   사   업   자   손   해   배   상   보   험</t>
    <phoneticPr fontId="2" type="noConversion"/>
  </si>
  <si>
    <t>(공급가액)</t>
    <phoneticPr fontId="2" type="noConversion"/>
  </si>
  <si>
    <t>3년초과일수(0일)</t>
    <phoneticPr fontId="2" type="noConversion"/>
  </si>
  <si>
    <t>https://www.figu.or.kr/main.do?</t>
    <phoneticPr fontId="2" type="noConversion"/>
  </si>
  <si>
    <t>부        가         가        치        세</t>
  </si>
  <si>
    <t>(공급가액+소방사업자손해배상보험)</t>
    <phoneticPr fontId="2" type="noConversion"/>
  </si>
  <si>
    <t>[도                     급                     액]</t>
  </si>
  <si>
    <t>관  급  자  재  (관급자설치)</t>
    <phoneticPr fontId="14" type="noConversion"/>
  </si>
  <si>
    <t>VAT포함</t>
    <phoneticPr fontId="2" type="noConversion"/>
  </si>
  <si>
    <t>관  급  자  재  (도급자설치)</t>
    <phoneticPr fontId="14" type="noConversion"/>
  </si>
  <si>
    <t>관      급      공      사      비 (합 계)</t>
    <phoneticPr fontId="14" type="noConversion"/>
  </si>
  <si>
    <t>천단위이하절사</t>
    <phoneticPr fontId="2" type="noConversion"/>
  </si>
  <si>
    <t>한        전         불        입        금</t>
    <phoneticPr fontId="2" type="noConversion"/>
  </si>
  <si>
    <t>재    해    예    방    기    술    지    도    비</t>
    <phoneticPr fontId="2" type="noConversion"/>
  </si>
  <si>
    <t>[총            공            사              비]</t>
  </si>
  <si>
    <t>제비율</t>
    <phoneticPr fontId="14" type="noConversion"/>
  </si>
  <si>
    <t>호저면 행정복지센터 신축공사</t>
    <phoneticPr fontId="2" type="noConversion"/>
  </si>
  <si>
    <t>[ 호저면 행정복지센터 신축공사(소방)]</t>
    <phoneticPr fontId="2" type="noConversion"/>
  </si>
  <si>
    <t>1-1-4.기계소방설비공사</t>
    <phoneticPr fontId="2" type="noConversion"/>
  </si>
  <si>
    <t>1-2-4.기계소방설비공사</t>
    <phoneticPr fontId="2" type="noConversion"/>
  </si>
  <si>
    <t>1.소방공사::1-1.행정복지센터::1-1-4.기계소방설비공사</t>
    <phoneticPr fontId="2" type="noConversion"/>
  </si>
  <si>
    <t>1.소방공사::1-2.주민자치센터::1-2-4.기계소방설비공사</t>
    <phoneticPr fontId="2" type="noConversion"/>
  </si>
  <si>
    <t>제 33호</t>
    <phoneticPr fontId="2" type="noConversion"/>
  </si>
  <si>
    <t>제 34호</t>
    <phoneticPr fontId="2" type="noConversion"/>
  </si>
  <si>
    <t>[제 21호] 피난구유도등(LED)  중형벽부-60분용 [개]</t>
    <phoneticPr fontId="2" type="noConversion"/>
  </si>
  <si>
    <t>[제 22호] 통로유도등(LED)  60분용 [개]</t>
    <phoneticPr fontId="2" type="noConversion"/>
  </si>
  <si>
    <t>[제 23호] 거실통로유도등(LED)  양면 60분용 [개]</t>
    <phoneticPr fontId="2" type="noConversion"/>
  </si>
  <si>
    <t>[제 24호] 바닥통로유도등(LED)  중형 60분용 [개]</t>
    <phoneticPr fontId="2" type="noConversion"/>
  </si>
  <si>
    <t>[제 25호] 계단통로유도등(LED)  60분용 [개]</t>
    <phoneticPr fontId="2" type="noConversion"/>
  </si>
  <si>
    <t>[제 26호] 음성점멸유도등  중형, 벽부 [개]</t>
    <phoneticPr fontId="2" type="noConversion"/>
  </si>
  <si>
    <t>[제 27호] 음성점멸유도등  중형, 천정 [개]</t>
    <phoneticPr fontId="2" type="noConversion"/>
  </si>
  <si>
    <t>[제 28호] 피난구유도등  수직형 [개]</t>
    <phoneticPr fontId="2" type="noConversion"/>
  </si>
  <si>
    <t>[제 29호] 시각경보기  전자식 15cd이하 [개]</t>
    <phoneticPr fontId="2" type="noConversion"/>
  </si>
  <si>
    <t>[제 30호] 배전함  시각경보기전원반 15A [개]</t>
    <phoneticPr fontId="2" type="noConversion"/>
  </si>
  <si>
    <t>[제 31호] 배전함  비상전원반 15A [개]</t>
    <phoneticPr fontId="2" type="noConversion"/>
  </si>
  <si>
    <t>[ 제 21호 ] 피난구유도등(LED)  중형벽부-60분용 [개]</t>
    <phoneticPr fontId="2" type="noConversion"/>
  </si>
  <si>
    <t>[ 제 22호 ] 통로유도등(LED)  60분용 [개]</t>
    <phoneticPr fontId="2" type="noConversion"/>
  </si>
  <si>
    <t>[ 제 23호 ] 거실통로유도등(LED)  양면 60분용 [개]</t>
    <phoneticPr fontId="2" type="noConversion"/>
  </si>
  <si>
    <t>[ 제 24호 ] 바닥통로유도등(LED)  중형 60분용 [개]</t>
    <phoneticPr fontId="2" type="noConversion"/>
  </si>
  <si>
    <t>[ 제 25호 ] 계단통로유도등(LED)  60분용 [개]</t>
    <phoneticPr fontId="2" type="noConversion"/>
  </si>
  <si>
    <t>[ 제 26호 ] 음성점멸유도등  중형, 벽부 [개]</t>
    <phoneticPr fontId="2" type="noConversion"/>
  </si>
  <si>
    <t>[ 제 27호 ] 음성점멸유도등  중형, 천정 [개]</t>
    <phoneticPr fontId="2" type="noConversion"/>
  </si>
  <si>
    <t>[ 제 28호 ] 피난구유도등  수직형 [개]</t>
    <phoneticPr fontId="2" type="noConversion"/>
  </si>
  <si>
    <t>[ 제 29호 ] 시각경보기  전자식 15cd이하 [개]</t>
    <phoneticPr fontId="2" type="noConversion"/>
  </si>
  <si>
    <t>[ 제 30호 ] 배전함  시각경보기전원반 15A [개]</t>
    <phoneticPr fontId="2" type="noConversion"/>
  </si>
  <si>
    <t>[ 제 31호 ] 배전함  비상전원반 15A [개]</t>
    <phoneticPr fontId="2" type="noConversion"/>
  </si>
  <si>
    <t xml:space="preserve">     설 계 서 용 지 ( 갑 지 )</t>
    <phoneticPr fontId="2" type="noConversion"/>
  </si>
  <si>
    <t>과.장</t>
    <phoneticPr fontId="2" type="noConversion"/>
  </si>
  <si>
    <t>팀.장</t>
    <phoneticPr fontId="2" type="noConversion"/>
  </si>
  <si>
    <t>심사자</t>
    <phoneticPr fontId="2" type="noConversion"/>
  </si>
  <si>
    <t>설계자</t>
    <phoneticPr fontId="2" type="noConversion"/>
  </si>
  <si>
    <t>2026 년  07 월    일    설계</t>
    <phoneticPr fontId="2" type="noConversion"/>
  </si>
  <si>
    <t xml:space="preserve"> 2026 년</t>
    <phoneticPr fontId="2" type="noConversion"/>
  </si>
  <si>
    <t>호저면 행정복지센터 신축공사(소방)</t>
    <phoneticPr fontId="2" type="noConversion"/>
  </si>
  <si>
    <t xml:space="preserve">         공사 개요 :  </t>
    <phoneticPr fontId="2" type="noConversion"/>
  </si>
  <si>
    <t>1. 소방 공사   1식.</t>
    <phoneticPr fontId="2" type="noConversion"/>
  </si>
  <si>
    <t xml:space="preserve">       총 공사비 :  </t>
    <phoneticPr fontId="2" type="noConversion"/>
  </si>
  <si>
    <r>
      <t xml:space="preserve">      </t>
    </r>
    <r>
      <rPr>
        <sz val="11"/>
        <rFont val="돋움"/>
        <family val="3"/>
        <charset val="129"/>
      </rPr>
      <t xml:space="preserve">             </t>
    </r>
    <r>
      <rPr>
        <sz val="11"/>
        <rFont val="돋움"/>
        <family val="3"/>
        <charset val="129"/>
      </rPr>
      <t xml:space="preserve">   내  역</t>
    </r>
    <phoneticPr fontId="2" type="noConversion"/>
  </si>
  <si>
    <t xml:space="preserve"> 도급 예산액   </t>
    <phoneticPr fontId="2" type="noConversion"/>
  </si>
  <si>
    <t>제 32호</t>
    <phoneticPr fontId="2" type="noConversion"/>
  </si>
  <si>
    <t>[제 32호] 수동발신기세트  W/PBL, ALL SUS [SET]</t>
    <phoneticPr fontId="2" type="noConversion"/>
  </si>
  <si>
    <t>[제 33호] 화재 수신기  P형1급, 10회로(복합) [대]</t>
    <phoneticPr fontId="2" type="noConversion"/>
  </si>
  <si>
    <t>[제 34호] 화재 수신기  P형1급, 20회로(복합) [대]</t>
    <phoneticPr fontId="2" type="noConversion"/>
  </si>
  <si>
    <t>[ 제 32호 ] 수동발신기세트  W/PBL, ALL SUS [SET]</t>
    <phoneticPr fontId="2" type="noConversion"/>
  </si>
  <si>
    <t>[ 제 33호 ] 화재 수신기  P형1급, 10회로(복합) [대]</t>
    <phoneticPr fontId="2" type="noConversion"/>
  </si>
  <si>
    <t>[ 제 34호 ] 화재 수신기  P형1급, 20회로(복합) [대]</t>
    <phoneticPr fontId="2" type="noConversion"/>
  </si>
  <si>
    <t>전기5-13</t>
    <phoneticPr fontId="2" type="noConversion"/>
  </si>
  <si>
    <t>M</t>
    <phoneticPr fontId="2" type="noConversion"/>
  </si>
  <si>
    <t>244원 절삭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</si>
</sst>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176" formatCode="#,##0_ "/>
    <numFmt numFmtId="177" formatCode="#,###"/>
    <numFmt numFmtId="178" formatCode="#,###;\-#,###"/>
    <numFmt numFmtId="179" formatCode="&quot;r금액 :&quot;\ #,##0"/>
    <numFmt numFmtId="180" formatCode="0.0%"/>
    <numFmt numFmtId="181" formatCode="0.000%"/>
    <numFmt numFmtId="182" formatCode="#,###&quot;:관급&quot;"/>
    <numFmt numFmtId="183" formatCode="#,##0.0_ "/>
    <numFmt numFmtId="184" formatCode="#,###&quot;원절삭&quot;"/>
    <numFmt numFmtId="185" formatCode="#,###.000\ &quot;%&quot;"/>
    <numFmt numFmtId="186" formatCode="\(&quot;₩&quot;\ #,##0\)\ &quot;원&quot;;[Red]\-&quot;₩&quot;#,##0"/>
    <numFmt numFmtId="187" formatCode="&quot;₩&quot;\ #,##0\ &quot;원&quot;;[Red]#,##0.000"/>
  </numFmts>
  <fonts count="3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8"/>
      <name val="돋움체"/>
      <family val="3"/>
      <charset val="129"/>
    </font>
    <font>
      <b/>
      <sz val="12"/>
      <name val="돋움"/>
      <family val="3"/>
      <charset val="129"/>
    </font>
    <font>
      <sz val="9"/>
      <name val="HY울릉도L"/>
      <family val="1"/>
      <charset val="129"/>
    </font>
    <font>
      <b/>
      <sz val="10"/>
      <name val="굴림"/>
      <family val="3"/>
      <charset val="129"/>
    </font>
    <font>
      <sz val="8"/>
      <name val="HY울릉도L"/>
      <family val="1"/>
      <charset val="129"/>
    </font>
    <font>
      <b/>
      <sz val="11"/>
      <name val="굴림"/>
      <family val="3"/>
      <charset val="129"/>
    </font>
    <font>
      <b/>
      <sz val="9"/>
      <name val="굴림"/>
      <family val="3"/>
      <charset val="129"/>
    </font>
    <font>
      <sz val="11"/>
      <name val="바탕"/>
      <family val="1"/>
      <charset val="129"/>
    </font>
    <font>
      <sz val="11"/>
      <name val="옛체"/>
      <family val="1"/>
      <charset val="129"/>
    </font>
    <font>
      <sz val="9"/>
      <color indexed="12"/>
      <name val="굴림"/>
      <family val="3"/>
      <charset val="129"/>
    </font>
    <font>
      <b/>
      <sz val="9"/>
      <color indexed="10"/>
      <name val="굴림"/>
      <family val="3"/>
      <charset val="129"/>
    </font>
    <font>
      <b/>
      <sz val="8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b/>
      <sz val="11"/>
      <color rgb="FFFF0000"/>
      <name val="굴림"/>
      <family val="3"/>
      <charset val="129"/>
    </font>
    <font>
      <sz val="8"/>
      <color indexed="12"/>
      <name val="굴림"/>
      <family val="3"/>
      <charset val="129"/>
    </font>
    <font>
      <b/>
      <sz val="8"/>
      <color indexed="12"/>
      <name val="굴림"/>
      <family val="3"/>
      <charset val="129"/>
    </font>
    <font>
      <sz val="12"/>
      <color indexed="8"/>
      <name val="바탕체"/>
      <family val="1"/>
      <charset val="129"/>
    </font>
    <font>
      <sz val="20"/>
      <color indexed="8"/>
      <name val="돋움체"/>
      <family val="3"/>
      <charset val="129"/>
    </font>
    <font>
      <b/>
      <sz val="9"/>
      <color indexed="12"/>
      <name val="굴림"/>
      <family val="3"/>
      <charset val="129"/>
    </font>
    <font>
      <sz val="8"/>
      <color rgb="FFFF0000"/>
      <name val="굴림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28"/>
      <name val="돋움"/>
      <family val="3"/>
      <charset val="129"/>
    </font>
    <font>
      <b/>
      <sz val="32"/>
      <name val="가을체"/>
      <family val="1"/>
      <charset val="129"/>
    </font>
    <font>
      <b/>
      <sz val="14"/>
      <name val="돋움"/>
      <family val="3"/>
      <charset val="129"/>
    </font>
    <font>
      <sz val="26"/>
      <name val="돋움"/>
      <family val="3"/>
      <charset val="129"/>
    </font>
    <font>
      <sz val="34"/>
      <name val="돋움"/>
      <family val="3"/>
      <charset val="129"/>
    </font>
    <font>
      <b/>
      <sz val="20"/>
      <name val="돋움"/>
      <family val="3"/>
      <charset val="129"/>
    </font>
    <font>
      <sz val="14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41" fontId="1" fillId="0" borderId="0" applyFont="0" applyFill="0" applyBorder="0" applyAlignment="0" applyProtection="0"/>
    <xf numFmtId="0" fontId="8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23" fillId="0" borderId="0"/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</cellStyleXfs>
  <cellXfs count="290">
    <xf numFmtId="0" fontId="0" fillId="0" borderId="0" xfId="0"/>
    <xf numFmtId="49" fontId="4" fillId="0" borderId="0" xfId="0" applyNumberFormat="1" applyFont="1" applyAlignment="1">
      <alignment horizontal="left"/>
    </xf>
    <xf numFmtId="0" fontId="4" fillId="0" borderId="0" xfId="0" applyFont="1"/>
    <xf numFmtId="49" fontId="4" fillId="0" borderId="1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176" fontId="4" fillId="0" borderId="1" xfId="0" applyNumberFormat="1" applyFont="1" applyBorder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right"/>
    </xf>
    <xf numFmtId="49" fontId="4" fillId="0" borderId="1" xfId="0" applyNumberFormat="1" applyFont="1" applyBorder="1"/>
    <xf numFmtId="49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177" fontId="4" fillId="0" borderId="1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8" fontId="4" fillId="0" borderId="0" xfId="0" applyNumberFormat="1" applyFont="1"/>
    <xf numFmtId="178" fontId="4" fillId="0" borderId="3" xfId="0" applyNumberFormat="1" applyFont="1" applyBorder="1"/>
    <xf numFmtId="178" fontId="4" fillId="0" borderId="1" xfId="0" applyNumberFormat="1" applyFont="1" applyBorder="1"/>
    <xf numFmtId="178" fontId="0" fillId="0" borderId="0" xfId="0" applyNumberFormat="1"/>
    <xf numFmtId="178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49" fontId="4" fillId="2" borderId="6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2" xfId="0" applyFont="1" applyBorder="1"/>
    <xf numFmtId="178" fontId="4" fillId="0" borderId="2" xfId="0" applyNumberFormat="1" applyFont="1" applyBorder="1"/>
    <xf numFmtId="49" fontId="0" fillId="0" borderId="0" xfId="0" applyNumberFormat="1"/>
    <xf numFmtId="49" fontId="4" fillId="0" borderId="0" xfId="0" applyNumberFormat="1" applyFont="1" applyAlignment="1">
      <alignment horizontal="center" vertical="center"/>
    </xf>
    <xf numFmtId="0" fontId="4" fillId="0" borderId="1" xfId="1" applyNumberFormat="1" applyFont="1" applyBorder="1"/>
    <xf numFmtId="49" fontId="4" fillId="0" borderId="1" xfId="0" applyNumberFormat="1" applyFont="1" applyBorder="1" applyAlignment="1">
      <alignment shrinkToFit="1"/>
    </xf>
    <xf numFmtId="178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0" xfId="0" applyNumberFormat="1" applyFont="1"/>
    <xf numFmtId="49" fontId="3" fillId="0" borderId="0" xfId="0" applyNumberFormat="1" applyFont="1" applyAlignment="1">
      <alignment horizontal="left" indent="1"/>
    </xf>
    <xf numFmtId="179" fontId="12" fillId="0" borderId="11" xfId="2" applyNumberFormat="1" applyFont="1" applyBorder="1" applyAlignment="1">
      <alignment horizontal="right"/>
    </xf>
    <xf numFmtId="0" fontId="11" fillId="0" borderId="0" xfId="3" applyFont="1" applyAlignment="1">
      <alignment vertical="center"/>
    </xf>
    <xf numFmtId="0" fontId="12" fillId="0" borderId="13" xfId="3" applyFont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2" xfId="3" applyFont="1" applyBorder="1" applyAlignment="1">
      <alignment horizontal="center" vertical="center" shrinkToFit="1"/>
    </xf>
    <xf numFmtId="0" fontId="15" fillId="0" borderId="16" xfId="3" applyFont="1" applyBorder="1" applyAlignment="1">
      <alignment horizontal="center" vertical="center" wrapText="1" shrinkToFit="1"/>
    </xf>
    <xf numFmtId="0" fontId="12" fillId="0" borderId="17" xfId="3" applyFont="1" applyBorder="1" applyAlignment="1">
      <alignment horizontal="center" vertical="center" shrinkToFit="1"/>
    </xf>
    <xf numFmtId="41" fontId="16" fillId="0" borderId="18" xfId="4" applyFont="1" applyBorder="1" applyAlignment="1">
      <alignment horizontal="center" vertical="center" shrinkToFit="1"/>
    </xf>
    <xf numFmtId="41" fontId="12" fillId="0" borderId="19" xfId="4" applyFont="1" applyBorder="1" applyAlignment="1">
      <alignment horizontal="center" vertical="center" shrinkToFit="1"/>
    </xf>
    <xf numFmtId="41" fontId="17" fillId="0" borderId="17" xfId="4" applyFont="1" applyBorder="1" applyAlignment="1">
      <alignment horizontal="right" vertical="center" shrinkToFit="1"/>
    </xf>
    <xf numFmtId="41" fontId="17" fillId="0" borderId="18" xfId="4" applyFont="1" applyBorder="1" applyAlignment="1">
      <alignment horizontal="center" vertical="center" shrinkToFit="1"/>
    </xf>
    <xf numFmtId="41" fontId="17" fillId="0" borderId="18" xfId="4" applyFont="1" applyBorder="1" applyAlignment="1">
      <alignment vertical="center" shrinkToFit="1"/>
    </xf>
    <xf numFmtId="0" fontId="17" fillId="0" borderId="18" xfId="3" applyFont="1" applyBorder="1" applyAlignment="1">
      <alignment horizontal="center" vertical="center" shrinkToFit="1"/>
    </xf>
    <xf numFmtId="41" fontId="17" fillId="0" borderId="19" xfId="4" applyFont="1" applyBorder="1" applyAlignment="1">
      <alignment horizontal="center" vertical="center" shrinkToFit="1"/>
    </xf>
    <xf numFmtId="0" fontId="17" fillId="0" borderId="16" xfId="3" applyFont="1" applyBorder="1" applyAlignment="1">
      <alignment vertical="center" shrinkToFit="1"/>
    </xf>
    <xf numFmtId="0" fontId="12" fillId="0" borderId="20" xfId="3" applyFont="1" applyBorder="1" applyAlignment="1">
      <alignment horizontal="center" vertical="center" shrinkToFit="1"/>
    </xf>
    <xf numFmtId="0" fontId="18" fillId="0" borderId="21" xfId="3" applyFont="1" applyBorder="1" applyAlignment="1">
      <alignment horizontal="center" vertical="center" wrapText="1" shrinkToFit="1"/>
    </xf>
    <xf numFmtId="0" fontId="12" fillId="0" borderId="22" xfId="3" applyFont="1" applyBorder="1" applyAlignment="1">
      <alignment horizontal="center" vertical="center" shrinkToFit="1"/>
    </xf>
    <xf numFmtId="41" fontId="12" fillId="0" borderId="23" xfId="4" applyFont="1" applyBorder="1" applyAlignment="1">
      <alignment horizontal="center" vertical="center" shrinkToFit="1"/>
    </xf>
    <xf numFmtId="41" fontId="12" fillId="0" borderId="24" xfId="4" applyFont="1" applyBorder="1" applyAlignment="1">
      <alignment horizontal="center" vertical="center" shrinkToFit="1"/>
    </xf>
    <xf numFmtId="41" fontId="17" fillId="0" borderId="22" xfId="4" applyFont="1" applyBorder="1" applyAlignment="1">
      <alignment horizontal="right" vertical="center" shrinkToFit="1"/>
    </xf>
    <xf numFmtId="41" fontId="17" fillId="0" borderId="23" xfId="4" applyFont="1" applyBorder="1" applyAlignment="1">
      <alignment horizontal="center" vertical="center" shrinkToFit="1"/>
    </xf>
    <xf numFmtId="41" fontId="17" fillId="0" borderId="23" xfId="4" applyFont="1" applyBorder="1" applyAlignment="1">
      <alignment vertical="center" shrinkToFit="1"/>
    </xf>
    <xf numFmtId="0" fontId="17" fillId="0" borderId="23" xfId="3" applyFont="1" applyBorder="1" applyAlignment="1">
      <alignment vertical="center" shrinkToFit="1"/>
    </xf>
    <xf numFmtId="41" fontId="17" fillId="0" borderId="24" xfId="4" applyFont="1" applyBorder="1" applyAlignment="1">
      <alignment horizontal="center" vertical="center" shrinkToFit="1"/>
    </xf>
    <xf numFmtId="0" fontId="17" fillId="0" borderId="21" xfId="3" applyFont="1" applyBorder="1" applyAlignment="1">
      <alignment vertical="center" shrinkToFit="1"/>
    </xf>
    <xf numFmtId="41" fontId="11" fillId="0" borderId="0" xfId="3" applyNumberFormat="1" applyFont="1" applyAlignment="1">
      <alignment vertical="center"/>
    </xf>
    <xf numFmtId="0" fontId="18" fillId="0" borderId="25" xfId="3" applyFont="1" applyBorder="1" applyAlignment="1">
      <alignment horizontal="center" vertical="center" wrapText="1" shrinkToFit="1"/>
    </xf>
    <xf numFmtId="0" fontId="12" fillId="0" borderId="26" xfId="3" applyFont="1" applyBorder="1" applyAlignment="1">
      <alignment horizontal="center" vertical="center" shrinkToFit="1"/>
    </xf>
    <xf numFmtId="41" fontId="12" fillId="0" borderId="27" xfId="4" applyFont="1" applyBorder="1" applyAlignment="1">
      <alignment horizontal="center" vertical="center" shrinkToFit="1"/>
    </xf>
    <xf numFmtId="41" fontId="12" fillId="0" borderId="28" xfId="4" applyFont="1" applyBorder="1" applyAlignment="1">
      <alignment horizontal="center" vertical="center" shrinkToFit="1"/>
    </xf>
    <xf numFmtId="41" fontId="17" fillId="0" borderId="26" xfId="4" applyFont="1" applyBorder="1" applyAlignment="1">
      <alignment horizontal="right" vertical="center" shrinkToFit="1"/>
    </xf>
    <xf numFmtId="41" fontId="17" fillId="0" borderId="27" xfId="4" applyFont="1" applyBorder="1" applyAlignment="1">
      <alignment horizontal="center" vertical="center" shrinkToFit="1"/>
    </xf>
    <xf numFmtId="41" fontId="17" fillId="0" borderId="27" xfId="4" applyFont="1" applyBorder="1" applyAlignment="1">
      <alignment vertical="center" shrinkToFit="1"/>
    </xf>
    <xf numFmtId="0" fontId="17" fillId="0" borderId="27" xfId="3" applyFont="1" applyBorder="1" applyAlignment="1">
      <alignment vertical="center" shrinkToFit="1"/>
    </xf>
    <xf numFmtId="41" fontId="17" fillId="0" borderId="28" xfId="4" applyFont="1" applyBorder="1" applyAlignment="1">
      <alignment horizontal="center" vertical="center" shrinkToFit="1"/>
    </xf>
    <xf numFmtId="0" fontId="17" fillId="0" borderId="25" xfId="3" applyFont="1" applyBorder="1" applyAlignment="1">
      <alignment vertical="center" shrinkToFit="1"/>
    </xf>
    <xf numFmtId="41" fontId="19" fillId="0" borderId="17" xfId="4" applyFont="1" applyBorder="1" applyAlignment="1">
      <alignment horizontal="right" vertical="center" shrinkToFit="1"/>
    </xf>
    <xf numFmtId="41" fontId="19" fillId="0" borderId="18" xfId="4" applyFont="1" applyBorder="1" applyAlignment="1">
      <alignment horizontal="center" vertical="center" shrinkToFit="1"/>
    </xf>
    <xf numFmtId="41" fontId="19" fillId="0" borderId="18" xfId="4" applyFont="1" applyBorder="1" applyAlignment="1">
      <alignment vertical="center" shrinkToFit="1"/>
    </xf>
    <xf numFmtId="0" fontId="19" fillId="0" borderId="18" xfId="3" applyFont="1" applyBorder="1" applyAlignment="1">
      <alignment vertical="center" shrinkToFit="1"/>
    </xf>
    <xf numFmtId="41" fontId="19" fillId="0" borderId="22" xfId="4" applyFont="1" applyBorder="1" applyAlignment="1">
      <alignment horizontal="right" vertical="center" shrinkToFit="1"/>
    </xf>
    <xf numFmtId="41" fontId="19" fillId="0" borderId="23" xfId="4" applyFont="1" applyBorder="1" applyAlignment="1">
      <alignment horizontal="center" vertical="center" shrinkToFit="1"/>
    </xf>
    <xf numFmtId="180" fontId="19" fillId="0" borderId="23" xfId="5" applyNumberFormat="1" applyFont="1" applyBorder="1" applyAlignment="1">
      <alignment vertical="center" shrinkToFit="1"/>
    </xf>
    <xf numFmtId="180" fontId="19" fillId="0" borderId="23" xfId="4" applyNumberFormat="1" applyFont="1" applyBorder="1" applyAlignment="1">
      <alignment vertical="center" shrinkToFit="1"/>
    </xf>
    <xf numFmtId="41" fontId="19" fillId="0" borderId="23" xfId="4" applyFont="1" applyBorder="1" applyAlignment="1">
      <alignment horizontal="left" vertical="center" shrinkToFit="1"/>
    </xf>
    <xf numFmtId="0" fontId="19" fillId="0" borderId="23" xfId="3" applyFont="1" applyBorder="1" applyAlignment="1">
      <alignment vertical="center" shrinkToFit="1"/>
    </xf>
    <xf numFmtId="41" fontId="17" fillId="0" borderId="24" xfId="4" applyFont="1" applyBorder="1" applyAlignment="1">
      <alignment horizontal="left" vertical="center" shrinkToFit="1"/>
    </xf>
    <xf numFmtId="41" fontId="19" fillId="0" borderId="26" xfId="4" applyFont="1" applyBorder="1" applyAlignment="1">
      <alignment horizontal="right" vertical="center" shrinkToFit="1"/>
    </xf>
    <xf numFmtId="41" fontId="19" fillId="0" borderId="27" xfId="4" applyFont="1" applyBorder="1" applyAlignment="1">
      <alignment horizontal="center" vertical="center" shrinkToFit="1"/>
    </xf>
    <xf numFmtId="10" fontId="19" fillId="0" borderId="27" xfId="5" applyNumberFormat="1" applyFont="1" applyBorder="1" applyAlignment="1">
      <alignment vertical="center" shrinkToFit="1"/>
    </xf>
    <xf numFmtId="10" fontId="19" fillId="0" borderId="27" xfId="4" applyNumberFormat="1" applyFont="1" applyBorder="1" applyAlignment="1">
      <alignment vertical="center" shrinkToFit="1"/>
    </xf>
    <xf numFmtId="0" fontId="19" fillId="0" borderId="27" xfId="3" applyFont="1" applyBorder="1" applyAlignment="1">
      <alignment vertical="center" shrinkToFit="1"/>
    </xf>
    <xf numFmtId="10" fontId="19" fillId="0" borderId="18" xfId="5" applyNumberFormat="1" applyFont="1" applyBorder="1" applyAlignment="1">
      <alignment vertical="center" shrinkToFit="1"/>
    </xf>
    <xf numFmtId="10" fontId="19" fillId="0" borderId="18" xfId="4" applyNumberFormat="1" applyFont="1" applyBorder="1" applyAlignment="1">
      <alignment vertical="center" shrinkToFit="1"/>
    </xf>
    <xf numFmtId="41" fontId="19" fillId="0" borderId="29" xfId="4" applyFont="1" applyBorder="1" applyAlignment="1">
      <alignment horizontal="center" vertical="center" shrinkToFit="1"/>
    </xf>
    <xf numFmtId="10" fontId="19" fillId="4" borderId="29" xfId="5" applyNumberFormat="1" applyFont="1" applyFill="1" applyBorder="1" applyAlignment="1">
      <alignment vertical="center" shrinkToFit="1"/>
    </xf>
    <xf numFmtId="0" fontId="19" fillId="0" borderId="23" xfId="3" applyFont="1" applyBorder="1" applyAlignment="1">
      <alignment horizontal="right" vertical="center" shrinkToFit="1"/>
    </xf>
    <xf numFmtId="0" fontId="20" fillId="0" borderId="0" xfId="3" applyFont="1" applyAlignment="1">
      <alignment vertical="center"/>
    </xf>
    <xf numFmtId="10" fontId="19" fillId="0" borderId="23" xfId="4" applyNumberFormat="1" applyFont="1" applyBorder="1" applyAlignment="1">
      <alignment vertical="center" shrinkToFit="1"/>
    </xf>
    <xf numFmtId="181" fontId="19" fillId="4" borderId="29" xfId="5" applyNumberFormat="1" applyFont="1" applyFill="1" applyBorder="1" applyAlignment="1">
      <alignment vertical="center" shrinkToFit="1"/>
    </xf>
    <xf numFmtId="10" fontId="19" fillId="0" borderId="23" xfId="5" applyNumberFormat="1" applyFont="1" applyBorder="1" applyAlignment="1">
      <alignment vertical="center" shrinkToFit="1"/>
    </xf>
    <xf numFmtId="41" fontId="18" fillId="0" borderId="23" xfId="4" applyFont="1" applyBorder="1" applyAlignment="1">
      <alignment horizontal="center" vertical="center" shrinkToFit="1"/>
    </xf>
    <xf numFmtId="41" fontId="19" fillId="0" borderId="23" xfId="4" applyFont="1" applyBorder="1" applyAlignment="1">
      <alignment horizontal="right" vertical="center" shrinkToFit="1"/>
    </xf>
    <xf numFmtId="182" fontId="21" fillId="0" borderId="21" xfId="3" applyNumberFormat="1" applyFont="1" applyBorder="1" applyAlignment="1">
      <alignment vertical="center" shrinkToFit="1"/>
    </xf>
    <xf numFmtId="3" fontId="19" fillId="0" borderId="23" xfId="3" applyNumberFormat="1" applyFont="1" applyBorder="1" applyAlignment="1">
      <alignment horizontal="left" vertical="center" shrinkToFit="1"/>
    </xf>
    <xf numFmtId="176" fontId="19" fillId="0" borderId="23" xfId="4" applyNumberFormat="1" applyFont="1" applyBorder="1" applyAlignment="1">
      <alignment horizontal="center" vertical="center" shrinkToFit="1"/>
    </xf>
    <xf numFmtId="183" fontId="19" fillId="0" borderId="23" xfId="4" applyNumberFormat="1" applyFont="1" applyBorder="1" applyAlignment="1">
      <alignment horizontal="center" vertical="center" shrinkToFit="1"/>
    </xf>
    <xf numFmtId="183" fontId="19" fillId="0" borderId="24" xfId="4" applyNumberFormat="1" applyFont="1" applyBorder="1" applyAlignment="1">
      <alignment horizontal="center" vertical="center" shrinkToFit="1"/>
    </xf>
    <xf numFmtId="182" fontId="22" fillId="0" borderId="21" xfId="3" applyNumberFormat="1" applyFont="1" applyBorder="1" applyAlignment="1">
      <alignment vertical="center" shrinkToFit="1"/>
    </xf>
    <xf numFmtId="181" fontId="19" fillId="0" borderId="23" xfId="5" applyNumberFormat="1" applyFont="1" applyBorder="1" applyAlignment="1">
      <alignment vertical="center" shrinkToFit="1"/>
    </xf>
    <xf numFmtId="181" fontId="19" fillId="0" borderId="23" xfId="4" applyNumberFormat="1" applyFont="1" applyBorder="1" applyAlignment="1">
      <alignment vertical="center" shrinkToFit="1"/>
    </xf>
    <xf numFmtId="0" fontId="22" fillId="0" borderId="21" xfId="3" applyFont="1" applyBorder="1" applyAlignment="1">
      <alignment horizontal="right" vertical="center" shrinkToFit="1"/>
    </xf>
    <xf numFmtId="0" fontId="24" fillId="0" borderId="0" xfId="6" applyFont="1" applyAlignment="1">
      <alignment vertical="center"/>
    </xf>
    <xf numFmtId="0" fontId="12" fillId="0" borderId="12" xfId="3" applyFont="1" applyBorder="1" applyAlignment="1">
      <alignment horizontal="center" vertical="center" shrinkToFit="1"/>
    </xf>
    <xf numFmtId="0" fontId="19" fillId="0" borderId="27" xfId="3" applyFont="1" applyBorder="1" applyAlignment="1">
      <alignment horizontal="right" vertical="center" shrinkToFit="1"/>
    </xf>
    <xf numFmtId="0" fontId="25" fillId="0" borderId="3" xfId="3" applyFont="1" applyBorder="1" applyAlignment="1">
      <alignment horizontal="center" vertical="center" shrinkToFit="1"/>
    </xf>
    <xf numFmtId="41" fontId="12" fillId="0" borderId="15" xfId="4" applyFont="1" applyBorder="1" applyAlignment="1">
      <alignment horizontal="center" vertical="center" shrinkToFit="1"/>
    </xf>
    <xf numFmtId="41" fontId="12" fillId="0" borderId="14" xfId="4" applyFont="1" applyBorder="1" applyAlignment="1">
      <alignment horizontal="center" vertical="center" shrinkToFit="1"/>
    </xf>
    <xf numFmtId="41" fontId="19" fillId="0" borderId="13" xfId="4" applyFont="1" applyBorder="1" applyAlignment="1">
      <alignment horizontal="right" vertical="center" shrinkToFit="1"/>
    </xf>
    <xf numFmtId="41" fontId="19" fillId="0" borderId="15" xfId="4" applyFont="1" applyBorder="1" applyAlignment="1">
      <alignment horizontal="center" vertical="center" shrinkToFit="1"/>
    </xf>
    <xf numFmtId="10" fontId="19" fillId="0" borderId="15" xfId="5" applyNumberFormat="1" applyFont="1" applyBorder="1" applyAlignment="1">
      <alignment vertical="center" shrinkToFit="1"/>
    </xf>
    <xf numFmtId="10" fontId="19" fillId="0" borderId="15" xfId="4" applyNumberFormat="1" applyFont="1" applyBorder="1" applyAlignment="1">
      <alignment vertical="center" shrinkToFit="1"/>
    </xf>
    <xf numFmtId="0" fontId="19" fillId="0" borderId="15" xfId="3" applyFont="1" applyBorder="1" applyAlignment="1">
      <alignment horizontal="right" vertical="center" shrinkToFit="1"/>
    </xf>
    <xf numFmtId="41" fontId="17" fillId="0" borderId="14" xfId="4" applyFont="1" applyBorder="1" applyAlignment="1">
      <alignment horizontal="center" vertical="center" shrinkToFit="1"/>
    </xf>
    <xf numFmtId="0" fontId="17" fillId="0" borderId="1" xfId="3" applyFont="1" applyBorder="1" applyAlignment="1">
      <alignment vertical="center" shrinkToFit="1"/>
    </xf>
    <xf numFmtId="41" fontId="19" fillId="0" borderId="15" xfId="4" applyFont="1" applyBorder="1" applyAlignment="1">
      <alignment horizontal="left" vertical="center" shrinkToFit="1"/>
    </xf>
    <xf numFmtId="41" fontId="17" fillId="0" borderId="14" xfId="4" applyFont="1" applyBorder="1" applyAlignment="1">
      <alignment horizontal="left" vertical="center" shrinkToFit="1"/>
    </xf>
    <xf numFmtId="41" fontId="19" fillId="0" borderId="15" xfId="4" applyFont="1" applyBorder="1" applyAlignment="1">
      <alignment horizontal="left" vertical="center"/>
    </xf>
    <xf numFmtId="0" fontId="19" fillId="0" borderId="15" xfId="3" applyFont="1" applyBorder="1" applyAlignment="1">
      <alignment vertical="center"/>
    </xf>
    <xf numFmtId="184" fontId="21" fillId="0" borderId="1" xfId="3" applyNumberFormat="1" applyFont="1" applyBorder="1" applyAlignment="1">
      <alignment vertical="center" shrinkToFit="1"/>
    </xf>
    <xf numFmtId="0" fontId="19" fillId="0" borderId="15" xfId="3" applyFont="1" applyBorder="1" applyAlignment="1">
      <alignment vertical="center" shrinkToFit="1"/>
    </xf>
    <xf numFmtId="181" fontId="19" fillId="0" borderId="15" xfId="5" applyNumberFormat="1" applyFont="1" applyBorder="1" applyAlignment="1">
      <alignment vertical="center" shrinkToFit="1"/>
    </xf>
    <xf numFmtId="0" fontId="19" fillId="0" borderId="15" xfId="4" applyNumberFormat="1" applyFont="1" applyBorder="1" applyAlignment="1">
      <alignment vertical="center" shrinkToFit="1"/>
    </xf>
    <xf numFmtId="0" fontId="26" fillId="0" borderId="1" xfId="3" applyFont="1" applyBorder="1" applyAlignment="1">
      <alignment horizontal="right" vertical="center" shrinkToFit="1"/>
    </xf>
    <xf numFmtId="0" fontId="27" fillId="0" borderId="0" xfId="7" applyAlignment="1">
      <alignment vertical="center"/>
    </xf>
    <xf numFmtId="9" fontId="19" fillId="0" borderId="15" xfId="5" applyNumberFormat="1" applyFont="1" applyBorder="1" applyAlignment="1">
      <alignment vertical="center" shrinkToFit="1"/>
    </xf>
    <xf numFmtId="9" fontId="19" fillId="0" borderId="15" xfId="4" applyNumberFormat="1" applyFont="1" applyBorder="1" applyAlignment="1">
      <alignment vertical="center" shrinkToFit="1"/>
    </xf>
    <xf numFmtId="41" fontId="16" fillId="0" borderId="15" xfId="4" applyFont="1" applyBorder="1" applyAlignment="1">
      <alignment horizontal="center" vertical="center" shrinkToFit="1"/>
    </xf>
    <xf numFmtId="41" fontId="19" fillId="0" borderId="15" xfId="4" applyFont="1" applyBorder="1" applyAlignment="1">
      <alignment vertical="center" shrinkToFit="1"/>
    </xf>
    <xf numFmtId="41" fontId="18" fillId="0" borderId="15" xfId="4" applyFont="1" applyBorder="1" applyAlignment="1">
      <alignment horizontal="center" vertical="center" shrinkToFit="1"/>
    </xf>
    <xf numFmtId="41" fontId="16" fillId="0" borderId="15" xfId="5" applyFont="1" applyBorder="1" applyAlignment="1">
      <alignment horizontal="center" vertical="center" shrinkToFit="1"/>
    </xf>
    <xf numFmtId="41" fontId="19" fillId="0" borderId="13" xfId="4" applyFont="1" applyFill="1" applyBorder="1" applyAlignment="1">
      <alignment horizontal="right" vertical="center" shrinkToFit="1"/>
    </xf>
    <xf numFmtId="41" fontId="25" fillId="0" borderId="15" xfId="4" applyFont="1" applyBorder="1" applyAlignment="1">
      <alignment horizontal="center" vertical="center" shrinkToFit="1"/>
    </xf>
    <xf numFmtId="41" fontId="17" fillId="0" borderId="13" xfId="4" applyFont="1" applyBorder="1" applyAlignment="1">
      <alignment horizontal="right" vertical="center" shrinkToFit="1"/>
    </xf>
    <xf numFmtId="41" fontId="17" fillId="0" borderId="15" xfId="4" applyFont="1" applyBorder="1" applyAlignment="1">
      <alignment horizontal="center" vertical="center" shrinkToFit="1"/>
    </xf>
    <xf numFmtId="41" fontId="17" fillId="0" borderId="15" xfId="4" applyFont="1" applyBorder="1" applyAlignment="1">
      <alignment vertical="center" shrinkToFit="1"/>
    </xf>
    <xf numFmtId="0" fontId="17" fillId="0" borderId="15" xfId="3" applyFont="1" applyBorder="1" applyAlignment="1">
      <alignment vertical="center" shrinkToFit="1"/>
    </xf>
    <xf numFmtId="41" fontId="11" fillId="0" borderId="0" xfId="1" applyFont="1" applyAlignment="1">
      <alignment vertical="center"/>
    </xf>
    <xf numFmtId="0" fontId="12" fillId="0" borderId="8" xfId="3" applyFont="1" applyBorder="1" applyAlignment="1">
      <alignment horizontal="center" vertical="center"/>
    </xf>
    <xf numFmtId="41" fontId="12" fillId="0" borderId="8" xfId="4" applyFont="1" applyBorder="1" applyAlignment="1">
      <alignment horizontal="center" vertical="center"/>
    </xf>
    <xf numFmtId="41" fontId="17" fillId="0" borderId="8" xfId="4" applyFont="1" applyBorder="1" applyAlignment="1">
      <alignment horizontal="right" vertical="center"/>
    </xf>
    <xf numFmtId="41" fontId="17" fillId="0" borderId="8" xfId="4" applyFont="1" applyBorder="1" applyAlignment="1">
      <alignment horizontal="center" vertical="center"/>
    </xf>
    <xf numFmtId="0" fontId="17" fillId="0" borderId="8" xfId="3" applyFont="1" applyBorder="1" applyAlignment="1">
      <alignment vertical="center"/>
    </xf>
    <xf numFmtId="41" fontId="12" fillId="0" borderId="0" xfId="4" applyFont="1" applyAlignment="1">
      <alignment vertical="center"/>
    </xf>
    <xf numFmtId="41" fontId="12" fillId="0" borderId="13" xfId="4" applyFont="1" applyBorder="1" applyAlignment="1">
      <alignment vertical="center"/>
    </xf>
    <xf numFmtId="41" fontId="12" fillId="0" borderId="15" xfId="4" applyFont="1" applyBorder="1" applyAlignment="1">
      <alignment vertical="center"/>
    </xf>
    <xf numFmtId="185" fontId="12" fillId="0" borderId="14" xfId="4" applyNumberFormat="1" applyFont="1" applyBorder="1" applyAlignment="1">
      <alignment vertical="center"/>
    </xf>
    <xf numFmtId="0" fontId="1" fillId="0" borderId="0" xfId="8"/>
    <xf numFmtId="0" fontId="29" fillId="0" borderId="0" xfId="8" applyFont="1"/>
    <xf numFmtId="0" fontId="1" fillId="0" borderId="30" xfId="8" applyBorder="1"/>
    <xf numFmtId="0" fontId="1" fillId="0" borderId="8" xfId="8" applyBorder="1"/>
    <xf numFmtId="0" fontId="1" fillId="0" borderId="9" xfId="8" applyBorder="1"/>
    <xf numFmtId="0" fontId="30" fillId="0" borderId="0" xfId="8" applyFont="1" applyAlignment="1">
      <alignment horizontal="left" vertical="center"/>
    </xf>
    <xf numFmtId="0" fontId="1" fillId="0" borderId="31" xfId="8" applyBorder="1"/>
    <xf numFmtId="0" fontId="32" fillId="0" borderId="30" xfId="8" applyFont="1" applyBorder="1" applyAlignment="1">
      <alignment horizontal="center" vertical="center"/>
    </xf>
    <xf numFmtId="0" fontId="32" fillId="0" borderId="0" xfId="8" applyFont="1" applyAlignment="1">
      <alignment horizontal="center" vertical="center"/>
    </xf>
    <xf numFmtId="0" fontId="32" fillId="0" borderId="31" xfId="8" applyFont="1" applyBorder="1" applyAlignment="1">
      <alignment horizontal="center" vertical="center"/>
    </xf>
    <xf numFmtId="0" fontId="33" fillId="0" borderId="30" xfId="8" applyFont="1" applyBorder="1" applyAlignment="1">
      <alignment horizontal="center"/>
    </xf>
    <xf numFmtId="0" fontId="33" fillId="0" borderId="0" xfId="8" applyFont="1" applyAlignment="1">
      <alignment horizontal="center"/>
    </xf>
    <xf numFmtId="0" fontId="3" fillId="0" borderId="0" xfId="8" applyFont="1" applyAlignment="1">
      <alignment horizontal="right"/>
    </xf>
    <xf numFmtId="0" fontId="3" fillId="0" borderId="0" xfId="8" applyFont="1" applyAlignment="1">
      <alignment horizontal="left"/>
    </xf>
    <xf numFmtId="0" fontId="7" fillId="0" borderId="0" xfId="8" applyFont="1" applyAlignment="1">
      <alignment horizontal="center"/>
    </xf>
    <xf numFmtId="0" fontId="1" fillId="0" borderId="0" xfId="8" applyAlignment="1">
      <alignment horizontal="right"/>
    </xf>
    <xf numFmtId="0" fontId="1" fillId="0" borderId="0" xfId="8" applyAlignment="1">
      <alignment horizontal="left"/>
    </xf>
    <xf numFmtId="0" fontId="30" fillId="0" borderId="0" xfId="8" applyFont="1" applyAlignment="1">
      <alignment horizontal="left"/>
    </xf>
    <xf numFmtId="176" fontId="3" fillId="0" borderId="30" xfId="8" applyNumberFormat="1" applyFont="1" applyBorder="1" applyAlignment="1">
      <alignment horizontal="left"/>
    </xf>
    <xf numFmtId="176" fontId="3" fillId="0" borderId="0" xfId="8" applyNumberFormat="1" applyFont="1" applyAlignment="1">
      <alignment horizontal="left"/>
    </xf>
    <xf numFmtId="0" fontId="7" fillId="0" borderId="0" xfId="8" applyFont="1" applyAlignment="1">
      <alignment horizontal="right"/>
    </xf>
    <xf numFmtId="0" fontId="7" fillId="0" borderId="0" xfId="8" applyFont="1" applyAlignment="1">
      <alignment horizontal="left"/>
    </xf>
    <xf numFmtId="176" fontId="3" fillId="0" borderId="30" xfId="8" applyNumberFormat="1" applyFont="1" applyBorder="1"/>
    <xf numFmtId="176" fontId="3" fillId="0" borderId="0" xfId="8" applyNumberFormat="1" applyFont="1"/>
    <xf numFmtId="0" fontId="34" fillId="0" borderId="0" xfId="8" applyFont="1"/>
    <xf numFmtId="0" fontId="1" fillId="0" borderId="30" xfId="8" applyBorder="1" applyAlignment="1">
      <alignment vertical="center"/>
    </xf>
    <xf numFmtId="0" fontId="1" fillId="0" borderId="0" xfId="8" applyAlignment="1">
      <alignment horizontal="center" vertical="center"/>
    </xf>
    <xf numFmtId="0" fontId="1" fillId="0" borderId="0" xfId="8" applyAlignment="1">
      <alignment vertical="center"/>
    </xf>
    <xf numFmtId="0" fontId="0" fillId="0" borderId="0" xfId="8" applyFont="1" applyAlignment="1">
      <alignment vertical="center"/>
    </xf>
    <xf numFmtId="176" fontId="3" fillId="0" borderId="0" xfId="8" applyNumberFormat="1" applyFont="1" applyAlignment="1">
      <alignment horizontal="centerContinuous"/>
    </xf>
    <xf numFmtId="176" fontId="3" fillId="0" borderId="10" xfId="8" applyNumberFormat="1" applyFont="1" applyBorder="1" applyAlignment="1">
      <alignment horizontal="left"/>
    </xf>
    <xf numFmtId="176" fontId="3" fillId="0" borderId="11" xfId="8" applyNumberFormat="1" applyFont="1" applyBorder="1" applyAlignment="1">
      <alignment horizontal="left"/>
    </xf>
    <xf numFmtId="176" fontId="3" fillId="0" borderId="11" xfId="8" applyNumberFormat="1" applyFont="1" applyBorder="1" applyAlignment="1">
      <alignment horizontal="centerContinuous"/>
    </xf>
    <xf numFmtId="187" fontId="1" fillId="0" borderId="11" xfId="8" applyNumberFormat="1" applyBorder="1" applyAlignment="1">
      <alignment horizontal="left" vertical="center"/>
    </xf>
    <xf numFmtId="0" fontId="33" fillId="0" borderId="11" xfId="8" applyFont="1" applyBorder="1" applyAlignment="1">
      <alignment horizontal="center"/>
    </xf>
    <xf numFmtId="0" fontId="1" fillId="0" borderId="12" xfId="8" applyBorder="1"/>
    <xf numFmtId="180" fontId="26" fillId="0" borderId="23" xfId="5" applyNumberFormat="1" applyFont="1" applyBorder="1" applyAlignment="1">
      <alignment vertical="center" shrinkToFit="1"/>
    </xf>
    <xf numFmtId="178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87" fontId="1" fillId="0" borderId="0" xfId="4" applyNumberFormat="1" applyFont="1" applyBorder="1" applyAlignment="1">
      <alignment horizontal="left" vertical="center"/>
    </xf>
    <xf numFmtId="187" fontId="1" fillId="0" borderId="0" xfId="4" applyNumberFormat="1" applyFont="1" applyBorder="1" applyAlignment="1">
      <alignment horizontal="center" vertical="center"/>
    </xf>
    <xf numFmtId="187" fontId="1" fillId="0" borderId="0" xfId="8" applyNumberFormat="1" applyAlignment="1">
      <alignment horizontal="left" vertical="center"/>
    </xf>
    <xf numFmtId="0" fontId="30" fillId="0" borderId="0" xfId="8" applyFont="1" applyAlignment="1">
      <alignment horizontal="left" vertical="center"/>
    </xf>
    <xf numFmtId="0" fontId="31" fillId="0" borderId="30" xfId="8" applyFont="1" applyBorder="1" applyAlignment="1">
      <alignment horizontal="center" vertical="center"/>
    </xf>
    <xf numFmtId="0" fontId="31" fillId="0" borderId="0" xfId="8" applyFont="1" applyAlignment="1">
      <alignment horizontal="center" vertical="center"/>
    </xf>
    <xf numFmtId="0" fontId="31" fillId="0" borderId="31" xfId="8" applyFont="1" applyBorder="1" applyAlignment="1">
      <alignment horizontal="center" vertical="center"/>
    </xf>
    <xf numFmtId="186" fontId="7" fillId="0" borderId="0" xfId="8" applyNumberFormat="1" applyFont="1" applyAlignment="1">
      <alignment horizontal="center"/>
    </xf>
    <xf numFmtId="0" fontId="1" fillId="0" borderId="0" xfId="8" applyAlignment="1">
      <alignment horizontal="center" vertical="center" wrapText="1" shrinkToFit="1"/>
    </xf>
    <xf numFmtId="0" fontId="28" fillId="0" borderId="0" xfId="8" applyFont="1" applyAlignment="1">
      <alignment horizontal="center" vertical="center"/>
    </xf>
    <xf numFmtId="0" fontId="1" fillId="0" borderId="1" xfId="9" applyBorder="1" applyAlignment="1">
      <alignment horizontal="center" vertical="center" textRotation="255"/>
    </xf>
    <xf numFmtId="0" fontId="1" fillId="0" borderId="1" xfId="9" applyBorder="1" applyAlignment="1">
      <alignment horizontal="center"/>
    </xf>
    <xf numFmtId="0" fontId="0" fillId="0" borderId="1" xfId="9" applyFont="1" applyBorder="1" applyAlignment="1">
      <alignment horizontal="center" vertical="center" textRotation="255"/>
    </xf>
    <xf numFmtId="0" fontId="3" fillId="0" borderId="7" xfId="8" applyFont="1" applyBorder="1" applyAlignment="1">
      <alignment horizontal="center" vertical="center" shrinkToFit="1"/>
    </xf>
    <xf numFmtId="0" fontId="3" fillId="0" borderId="8" xfId="8" applyFont="1" applyBorder="1" applyAlignment="1">
      <alignment horizontal="center" vertical="center" shrinkToFit="1"/>
    </xf>
    <xf numFmtId="0" fontId="3" fillId="0" borderId="9" xfId="8" applyFont="1" applyBorder="1" applyAlignment="1">
      <alignment horizontal="center" vertical="center" shrinkToFit="1"/>
    </xf>
    <xf numFmtId="0" fontId="3" fillId="0" borderId="30" xfId="8" applyFont="1" applyBorder="1" applyAlignment="1">
      <alignment horizontal="center" vertical="center" shrinkToFit="1"/>
    </xf>
    <xf numFmtId="0" fontId="3" fillId="0" borderId="0" xfId="8" applyFont="1" applyAlignment="1">
      <alignment horizontal="center" vertical="center" shrinkToFit="1"/>
    </xf>
    <xf numFmtId="0" fontId="3" fillId="0" borderId="31" xfId="8" applyFont="1" applyBorder="1" applyAlignment="1">
      <alignment horizontal="center" vertical="center" shrinkToFit="1"/>
    </xf>
    <xf numFmtId="0" fontId="3" fillId="0" borderId="10" xfId="8" applyFont="1" applyBorder="1" applyAlignment="1">
      <alignment horizontal="center" vertical="center" shrinkToFit="1"/>
    </xf>
    <xf numFmtId="0" fontId="3" fillId="0" borderId="11" xfId="8" applyFont="1" applyBorder="1" applyAlignment="1">
      <alignment horizontal="center" vertical="center" shrinkToFit="1"/>
    </xf>
    <xf numFmtId="0" fontId="3" fillId="0" borderId="12" xfId="8" applyFont="1" applyBorder="1" applyAlignment="1">
      <alignment horizontal="center" vertical="center" shrinkToFit="1"/>
    </xf>
    <xf numFmtId="0" fontId="25" fillId="0" borderId="13" xfId="3" applyFont="1" applyBorder="1" applyAlignment="1">
      <alignment horizontal="center" vertical="center" shrinkToFit="1"/>
    </xf>
    <xf numFmtId="0" fontId="25" fillId="0" borderId="15" xfId="3" applyFont="1" applyBorder="1" applyAlignment="1">
      <alignment horizontal="center" vertical="center" shrinkToFit="1"/>
    </xf>
    <xf numFmtId="0" fontId="25" fillId="0" borderId="14" xfId="3" applyFont="1" applyBorder="1" applyAlignment="1">
      <alignment horizontal="center" vertical="center" shrinkToFit="1"/>
    </xf>
    <xf numFmtId="0" fontId="12" fillId="0" borderId="13" xfId="3" applyFont="1" applyBorder="1" applyAlignment="1">
      <alignment horizontal="center" vertical="center" shrinkToFit="1"/>
    </xf>
    <xf numFmtId="0" fontId="12" fillId="0" borderId="15" xfId="3" applyFont="1" applyBorder="1" applyAlignment="1">
      <alignment horizontal="center" vertical="center" shrinkToFit="1"/>
    </xf>
    <xf numFmtId="0" fontId="12" fillId="0" borderId="14" xfId="3" applyFont="1" applyBorder="1" applyAlignment="1">
      <alignment horizontal="center" vertical="center" shrinkToFit="1"/>
    </xf>
    <xf numFmtId="0" fontId="18" fillId="0" borderId="13" xfId="3" applyFont="1" applyBorder="1" applyAlignment="1">
      <alignment horizontal="center" vertical="center" shrinkToFit="1"/>
    </xf>
    <xf numFmtId="0" fontId="18" fillId="0" borderId="15" xfId="3" applyFont="1" applyBorder="1" applyAlignment="1">
      <alignment horizontal="center" vertical="center" shrinkToFit="1"/>
    </xf>
    <xf numFmtId="0" fontId="18" fillId="0" borderId="14" xfId="3" applyFont="1" applyBorder="1" applyAlignment="1">
      <alignment horizontal="center" vertical="center" shrinkToFit="1"/>
    </xf>
    <xf numFmtId="0" fontId="9" fillId="0" borderId="11" xfId="2" applyFont="1" applyBorder="1" applyAlignment="1"/>
    <xf numFmtId="0" fontId="11" fillId="0" borderId="11" xfId="3" applyFont="1" applyBorder="1"/>
    <xf numFmtId="179" fontId="12" fillId="0" borderId="11" xfId="2" applyNumberFormat="1" applyFont="1" applyBorder="1" applyAlignment="1">
      <alignment horizontal="right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3" fontId="19" fillId="0" borderId="23" xfId="3" applyNumberFormat="1" applyFont="1" applyBorder="1" applyAlignment="1">
      <alignment horizontal="left" vertical="center" shrinkToFit="1"/>
    </xf>
    <xf numFmtId="0" fontId="19" fillId="0" borderId="23" xfId="3" applyFont="1" applyBorder="1" applyAlignment="1">
      <alignment horizontal="left" vertical="center" shrinkToFit="1"/>
    </xf>
    <xf numFmtId="49" fontId="4" fillId="0" borderId="11" xfId="0" applyNumberFormat="1" applyFont="1" applyBorder="1"/>
    <xf numFmtId="49" fontId="0" fillId="0" borderId="11" xfId="0" applyNumberFormat="1" applyBorder="1"/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49" fontId="4" fillId="0" borderId="13" xfId="0" applyNumberFormat="1" applyFont="1" applyBorder="1"/>
    <xf numFmtId="0" fontId="0" fillId="0" borderId="15" xfId="0" applyBorder="1"/>
    <xf numFmtId="0" fontId="0" fillId="0" borderId="14" xfId="0" applyBorder="1"/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left" indent="1"/>
    </xf>
    <xf numFmtId="0" fontId="0" fillId="0" borderId="0" xfId="0"/>
    <xf numFmtId="176" fontId="4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indent="1"/>
    </xf>
    <xf numFmtId="0" fontId="4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indent="1"/>
    </xf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178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0" xfId="0" applyNumberFormat="1" applyFont="1" applyAlignment="1">
      <alignment horizontal="left" indent="1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49" fontId="4" fillId="0" borderId="0" xfId="0" applyNumberFormat="1" applyFont="1" applyAlignment="1"/>
    <xf numFmtId="49" fontId="5" fillId="0" borderId="0" xfId="0" applyNumberFormat="1" applyFont="1" applyAlignment="1">
      <alignment horizontal="left"/>
    </xf>
    <xf numFmtId="0" fontId="0" fillId="0" borderId="0" xfId="0" applyAlignment="1"/>
    <xf numFmtId="178" fontId="4" fillId="0" borderId="0" xfId="0" applyNumberFormat="1" applyFont="1" applyAlignment="1"/>
    <xf numFmtId="0" fontId="4" fillId="0" borderId="0" xfId="0" applyFont="1" applyAlignment="1"/>
    <xf numFmtId="49" fontId="4" fillId="0" borderId="13" xfId="0" applyNumberFormat="1" applyFont="1" applyBorder="1" applyAlignment="1"/>
    <xf numFmtId="0" fontId="0" fillId="0" borderId="15" xfId="0" applyBorder="1" applyAlignment="1"/>
    <xf numFmtId="0" fontId="0" fillId="0" borderId="14" xfId="0" applyBorder="1" applyAlignment="1"/>
    <xf numFmtId="49" fontId="4" fillId="0" borderId="1" xfId="0" applyNumberFormat="1" applyFont="1" applyBorder="1" applyAlignment="1"/>
    <xf numFmtId="0" fontId="4" fillId="0" borderId="1" xfId="0" applyFont="1" applyBorder="1" applyAlignment="1"/>
    <xf numFmtId="178" fontId="4" fillId="0" borderId="1" xfId="0" applyNumberFormat="1" applyFont="1" applyBorder="1" applyAlignment="1"/>
    <xf numFmtId="178" fontId="4" fillId="0" borderId="1" xfId="1" applyNumberFormat="1" applyFont="1" applyBorder="1" applyAlignment="1"/>
  </cellXfs>
  <cellStyles count="10">
    <cellStyle name="쉼표 [0]" xfId="1" builtinId="6"/>
    <cellStyle name="쉼표 [0] 2" xfId="4" xr:uid="{DC771DE0-5209-43D7-BBD0-E212DDEC6964}"/>
    <cellStyle name="쉼표 [0] 2 2" xfId="5" xr:uid="{8452152F-FCA9-4DAB-84C4-2ECE2D3BC5E8}"/>
    <cellStyle name="표준" xfId="0" builtinId="0"/>
    <cellStyle name="표준_계림고등" xfId="8" xr:uid="{F8BD7F25-FEA8-40F1-978E-BB639FE31EA5}"/>
    <cellStyle name="표준_서울월천 초등 전기-1층 내역서" xfId="2" xr:uid="{EC671CED-673A-4271-9370-8DC24F953D69}"/>
    <cellStyle name="표준_전기1" xfId="9" xr:uid="{C0A9282E-4AC5-4502-A335-29A14A5D09FA}"/>
    <cellStyle name="표준_표지NEW 2" xfId="6" xr:uid="{33B60F16-72C8-4530-90ED-D11AD8F87B77}"/>
    <cellStyle name="표준_한국국제협력단원가계산(2005.11.21최종)" xfId="3" xr:uid="{7D1F1F04-8F0B-4C97-B69D-2396A426036C}"/>
    <cellStyle name="하이퍼링크 2" xfId="7" xr:uid="{A7D66D57-7F2B-40D0-A685-5A0C6E6CE5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264188</xdr:colOff>
      <xdr:row>36</xdr:row>
      <xdr:rowOff>47625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41E96A59-0948-4459-B698-9B6F8109C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98713" cy="7067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733425</xdr:colOff>
      <xdr:row>0</xdr:row>
      <xdr:rowOff>0</xdr:rowOff>
    </xdr:from>
    <xdr:to>
      <xdr:col>30</xdr:col>
      <xdr:colOff>485775</xdr:colOff>
      <xdr:row>48</xdr:row>
      <xdr:rowOff>161925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4277DFFB-38FF-419B-8238-6F908219C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68550" y="0"/>
          <a:ext cx="6610350" cy="8629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14</xdr:row>
      <xdr:rowOff>85725</xdr:rowOff>
    </xdr:from>
    <xdr:to>
      <xdr:col>13</xdr:col>
      <xdr:colOff>400050</xdr:colOff>
      <xdr:row>30</xdr:row>
      <xdr:rowOff>28575</xdr:rowOff>
    </xdr:to>
    <xdr:pic>
      <xdr:nvPicPr>
        <xdr:cNvPr id="9226" name="Picture 10">
          <a:extLst>
            <a:ext uri="{FF2B5EF4-FFF2-40B4-BE49-F238E27FC236}">
              <a16:creationId xmlns:a16="http://schemas.microsoft.com/office/drawing/2014/main" id="{351D3746-F676-4F53-BE44-968BE405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25" y="2514600"/>
          <a:ext cx="5286375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figu.or.kr/main.do?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AFE-D8C6-46CB-B5EB-3B7373F5CA85}">
  <dimension ref="A1:O40"/>
  <sheetViews>
    <sheetView view="pageBreakPreview" topLeftCell="A4" zoomScaleNormal="100" zoomScaleSheetLayoutView="100" workbookViewId="0">
      <selection activeCell="Q38" sqref="Q38"/>
    </sheetView>
  </sheetViews>
  <sheetFormatPr defaultRowHeight="13.5"/>
  <cols>
    <col min="1" max="1" width="5.77734375" style="161" customWidth="1"/>
    <col min="2" max="2" width="12.77734375" style="161" customWidth="1"/>
    <col min="3" max="3" width="5.77734375" style="161" customWidth="1"/>
    <col min="4" max="5" width="6.77734375" style="161" customWidth="1"/>
    <col min="6" max="6" width="5.77734375" style="161" customWidth="1"/>
    <col min="7" max="7" width="12.77734375" style="161" customWidth="1"/>
    <col min="8" max="8" width="5.77734375" style="161" customWidth="1"/>
    <col min="9" max="9" width="12.77734375" style="161" customWidth="1"/>
    <col min="10" max="10" width="3.44140625" style="161" customWidth="1"/>
    <col min="11" max="11" width="2.44140625" style="161" customWidth="1"/>
    <col min="12" max="12" width="4.33203125" style="161" customWidth="1"/>
    <col min="13" max="13" width="9.21875" style="161" customWidth="1"/>
    <col min="14" max="14" width="5.33203125" style="161" customWidth="1"/>
    <col min="15" max="15" width="11.44140625" style="161" customWidth="1"/>
    <col min="16" max="256" width="8.88671875" style="161"/>
    <col min="257" max="257" width="5.77734375" style="161" customWidth="1"/>
    <col min="258" max="258" width="12.77734375" style="161" customWidth="1"/>
    <col min="259" max="259" width="5.77734375" style="161" customWidth="1"/>
    <col min="260" max="261" width="6.77734375" style="161" customWidth="1"/>
    <col min="262" max="262" width="5.77734375" style="161" customWidth="1"/>
    <col min="263" max="263" width="12.77734375" style="161" customWidth="1"/>
    <col min="264" max="264" width="5.77734375" style="161" customWidth="1"/>
    <col min="265" max="265" width="12.77734375" style="161" customWidth="1"/>
    <col min="266" max="266" width="3.44140625" style="161" customWidth="1"/>
    <col min="267" max="267" width="2.44140625" style="161" customWidth="1"/>
    <col min="268" max="268" width="4.33203125" style="161" customWidth="1"/>
    <col min="269" max="269" width="9.21875" style="161" customWidth="1"/>
    <col min="270" max="270" width="5.33203125" style="161" customWidth="1"/>
    <col min="271" max="271" width="11.44140625" style="161" customWidth="1"/>
    <col min="272" max="512" width="8.88671875" style="161"/>
    <col min="513" max="513" width="5.77734375" style="161" customWidth="1"/>
    <col min="514" max="514" width="12.77734375" style="161" customWidth="1"/>
    <col min="515" max="515" width="5.77734375" style="161" customWidth="1"/>
    <col min="516" max="517" width="6.77734375" style="161" customWidth="1"/>
    <col min="518" max="518" width="5.77734375" style="161" customWidth="1"/>
    <col min="519" max="519" width="12.77734375" style="161" customWidth="1"/>
    <col min="520" max="520" width="5.77734375" style="161" customWidth="1"/>
    <col min="521" max="521" width="12.77734375" style="161" customWidth="1"/>
    <col min="522" max="522" width="3.44140625" style="161" customWidth="1"/>
    <col min="523" max="523" width="2.44140625" style="161" customWidth="1"/>
    <col min="524" max="524" width="4.33203125" style="161" customWidth="1"/>
    <col min="525" max="525" width="9.21875" style="161" customWidth="1"/>
    <col min="526" max="526" width="5.33203125" style="161" customWidth="1"/>
    <col min="527" max="527" width="11.44140625" style="161" customWidth="1"/>
    <col min="528" max="768" width="8.88671875" style="161"/>
    <col min="769" max="769" width="5.77734375" style="161" customWidth="1"/>
    <col min="770" max="770" width="12.77734375" style="161" customWidth="1"/>
    <col min="771" max="771" width="5.77734375" style="161" customWidth="1"/>
    <col min="772" max="773" width="6.77734375" style="161" customWidth="1"/>
    <col min="774" max="774" width="5.77734375" style="161" customWidth="1"/>
    <col min="775" max="775" width="12.77734375" style="161" customWidth="1"/>
    <col min="776" max="776" width="5.77734375" style="161" customWidth="1"/>
    <col min="777" max="777" width="12.77734375" style="161" customWidth="1"/>
    <col min="778" max="778" width="3.44140625" style="161" customWidth="1"/>
    <col min="779" max="779" width="2.44140625" style="161" customWidth="1"/>
    <col min="780" max="780" width="4.33203125" style="161" customWidth="1"/>
    <col min="781" max="781" width="9.21875" style="161" customWidth="1"/>
    <col min="782" max="782" width="5.33203125" style="161" customWidth="1"/>
    <col min="783" max="783" width="11.44140625" style="161" customWidth="1"/>
    <col min="784" max="1024" width="8.88671875" style="161"/>
    <col min="1025" max="1025" width="5.77734375" style="161" customWidth="1"/>
    <col min="1026" max="1026" width="12.77734375" style="161" customWidth="1"/>
    <col min="1027" max="1027" width="5.77734375" style="161" customWidth="1"/>
    <col min="1028" max="1029" width="6.77734375" style="161" customWidth="1"/>
    <col min="1030" max="1030" width="5.77734375" style="161" customWidth="1"/>
    <col min="1031" max="1031" width="12.77734375" style="161" customWidth="1"/>
    <col min="1032" max="1032" width="5.77734375" style="161" customWidth="1"/>
    <col min="1033" max="1033" width="12.77734375" style="161" customWidth="1"/>
    <col min="1034" max="1034" width="3.44140625" style="161" customWidth="1"/>
    <col min="1035" max="1035" width="2.44140625" style="161" customWidth="1"/>
    <col min="1036" max="1036" width="4.33203125" style="161" customWidth="1"/>
    <col min="1037" max="1037" width="9.21875" style="161" customWidth="1"/>
    <col min="1038" max="1038" width="5.33203125" style="161" customWidth="1"/>
    <col min="1039" max="1039" width="11.44140625" style="161" customWidth="1"/>
    <col min="1040" max="1280" width="8.88671875" style="161"/>
    <col min="1281" max="1281" width="5.77734375" style="161" customWidth="1"/>
    <col min="1282" max="1282" width="12.77734375" style="161" customWidth="1"/>
    <col min="1283" max="1283" width="5.77734375" style="161" customWidth="1"/>
    <col min="1284" max="1285" width="6.77734375" style="161" customWidth="1"/>
    <col min="1286" max="1286" width="5.77734375" style="161" customWidth="1"/>
    <col min="1287" max="1287" width="12.77734375" style="161" customWidth="1"/>
    <col min="1288" max="1288" width="5.77734375" style="161" customWidth="1"/>
    <col min="1289" max="1289" width="12.77734375" style="161" customWidth="1"/>
    <col min="1290" max="1290" width="3.44140625" style="161" customWidth="1"/>
    <col min="1291" max="1291" width="2.44140625" style="161" customWidth="1"/>
    <col min="1292" max="1292" width="4.33203125" style="161" customWidth="1"/>
    <col min="1293" max="1293" width="9.21875" style="161" customWidth="1"/>
    <col min="1294" max="1294" width="5.33203125" style="161" customWidth="1"/>
    <col min="1295" max="1295" width="11.44140625" style="161" customWidth="1"/>
    <col min="1296" max="1536" width="8.88671875" style="161"/>
    <col min="1537" max="1537" width="5.77734375" style="161" customWidth="1"/>
    <col min="1538" max="1538" width="12.77734375" style="161" customWidth="1"/>
    <col min="1539" max="1539" width="5.77734375" style="161" customWidth="1"/>
    <col min="1540" max="1541" width="6.77734375" style="161" customWidth="1"/>
    <col min="1542" max="1542" width="5.77734375" style="161" customWidth="1"/>
    <col min="1543" max="1543" width="12.77734375" style="161" customWidth="1"/>
    <col min="1544" max="1544" width="5.77734375" style="161" customWidth="1"/>
    <col min="1545" max="1545" width="12.77734375" style="161" customWidth="1"/>
    <col min="1546" max="1546" width="3.44140625" style="161" customWidth="1"/>
    <col min="1547" max="1547" width="2.44140625" style="161" customWidth="1"/>
    <col min="1548" max="1548" width="4.33203125" style="161" customWidth="1"/>
    <col min="1549" max="1549" width="9.21875" style="161" customWidth="1"/>
    <col min="1550" max="1550" width="5.33203125" style="161" customWidth="1"/>
    <col min="1551" max="1551" width="11.44140625" style="161" customWidth="1"/>
    <col min="1552" max="1792" width="8.88671875" style="161"/>
    <col min="1793" max="1793" width="5.77734375" style="161" customWidth="1"/>
    <col min="1794" max="1794" width="12.77734375" style="161" customWidth="1"/>
    <col min="1795" max="1795" width="5.77734375" style="161" customWidth="1"/>
    <col min="1796" max="1797" width="6.77734375" style="161" customWidth="1"/>
    <col min="1798" max="1798" width="5.77734375" style="161" customWidth="1"/>
    <col min="1799" max="1799" width="12.77734375" style="161" customWidth="1"/>
    <col min="1800" max="1800" width="5.77734375" style="161" customWidth="1"/>
    <col min="1801" max="1801" width="12.77734375" style="161" customWidth="1"/>
    <col min="1802" max="1802" width="3.44140625" style="161" customWidth="1"/>
    <col min="1803" max="1803" width="2.44140625" style="161" customWidth="1"/>
    <col min="1804" max="1804" width="4.33203125" style="161" customWidth="1"/>
    <col min="1805" max="1805" width="9.21875" style="161" customWidth="1"/>
    <col min="1806" max="1806" width="5.33203125" style="161" customWidth="1"/>
    <col min="1807" max="1807" width="11.44140625" style="161" customWidth="1"/>
    <col min="1808" max="2048" width="8.88671875" style="161"/>
    <col min="2049" max="2049" width="5.77734375" style="161" customWidth="1"/>
    <col min="2050" max="2050" width="12.77734375" style="161" customWidth="1"/>
    <col min="2051" max="2051" width="5.77734375" style="161" customWidth="1"/>
    <col min="2052" max="2053" width="6.77734375" style="161" customWidth="1"/>
    <col min="2054" max="2054" width="5.77734375" style="161" customWidth="1"/>
    <col min="2055" max="2055" width="12.77734375" style="161" customWidth="1"/>
    <col min="2056" max="2056" width="5.77734375" style="161" customWidth="1"/>
    <col min="2057" max="2057" width="12.77734375" style="161" customWidth="1"/>
    <col min="2058" max="2058" width="3.44140625" style="161" customWidth="1"/>
    <col min="2059" max="2059" width="2.44140625" style="161" customWidth="1"/>
    <col min="2060" max="2060" width="4.33203125" style="161" customWidth="1"/>
    <col min="2061" max="2061" width="9.21875" style="161" customWidth="1"/>
    <col min="2062" max="2062" width="5.33203125" style="161" customWidth="1"/>
    <col min="2063" max="2063" width="11.44140625" style="161" customWidth="1"/>
    <col min="2064" max="2304" width="8.88671875" style="161"/>
    <col min="2305" max="2305" width="5.77734375" style="161" customWidth="1"/>
    <col min="2306" max="2306" width="12.77734375" style="161" customWidth="1"/>
    <col min="2307" max="2307" width="5.77734375" style="161" customWidth="1"/>
    <col min="2308" max="2309" width="6.77734375" style="161" customWidth="1"/>
    <col min="2310" max="2310" width="5.77734375" style="161" customWidth="1"/>
    <col min="2311" max="2311" width="12.77734375" style="161" customWidth="1"/>
    <col min="2312" max="2312" width="5.77734375" style="161" customWidth="1"/>
    <col min="2313" max="2313" width="12.77734375" style="161" customWidth="1"/>
    <col min="2314" max="2314" width="3.44140625" style="161" customWidth="1"/>
    <col min="2315" max="2315" width="2.44140625" style="161" customWidth="1"/>
    <col min="2316" max="2316" width="4.33203125" style="161" customWidth="1"/>
    <col min="2317" max="2317" width="9.21875" style="161" customWidth="1"/>
    <col min="2318" max="2318" width="5.33203125" style="161" customWidth="1"/>
    <col min="2319" max="2319" width="11.44140625" style="161" customWidth="1"/>
    <col min="2320" max="2560" width="8.88671875" style="161"/>
    <col min="2561" max="2561" width="5.77734375" style="161" customWidth="1"/>
    <col min="2562" max="2562" width="12.77734375" style="161" customWidth="1"/>
    <col min="2563" max="2563" width="5.77734375" style="161" customWidth="1"/>
    <col min="2564" max="2565" width="6.77734375" style="161" customWidth="1"/>
    <col min="2566" max="2566" width="5.77734375" style="161" customWidth="1"/>
    <col min="2567" max="2567" width="12.77734375" style="161" customWidth="1"/>
    <col min="2568" max="2568" width="5.77734375" style="161" customWidth="1"/>
    <col min="2569" max="2569" width="12.77734375" style="161" customWidth="1"/>
    <col min="2570" max="2570" width="3.44140625" style="161" customWidth="1"/>
    <col min="2571" max="2571" width="2.44140625" style="161" customWidth="1"/>
    <col min="2572" max="2572" width="4.33203125" style="161" customWidth="1"/>
    <col min="2573" max="2573" width="9.21875" style="161" customWidth="1"/>
    <col min="2574" max="2574" width="5.33203125" style="161" customWidth="1"/>
    <col min="2575" max="2575" width="11.44140625" style="161" customWidth="1"/>
    <col min="2576" max="2816" width="8.88671875" style="161"/>
    <col min="2817" max="2817" width="5.77734375" style="161" customWidth="1"/>
    <col min="2818" max="2818" width="12.77734375" style="161" customWidth="1"/>
    <col min="2819" max="2819" width="5.77734375" style="161" customWidth="1"/>
    <col min="2820" max="2821" width="6.77734375" style="161" customWidth="1"/>
    <col min="2822" max="2822" width="5.77734375" style="161" customWidth="1"/>
    <col min="2823" max="2823" width="12.77734375" style="161" customWidth="1"/>
    <col min="2824" max="2824" width="5.77734375" style="161" customWidth="1"/>
    <col min="2825" max="2825" width="12.77734375" style="161" customWidth="1"/>
    <col min="2826" max="2826" width="3.44140625" style="161" customWidth="1"/>
    <col min="2827" max="2827" width="2.44140625" style="161" customWidth="1"/>
    <col min="2828" max="2828" width="4.33203125" style="161" customWidth="1"/>
    <col min="2829" max="2829" width="9.21875" style="161" customWidth="1"/>
    <col min="2830" max="2830" width="5.33203125" style="161" customWidth="1"/>
    <col min="2831" max="2831" width="11.44140625" style="161" customWidth="1"/>
    <col min="2832" max="3072" width="8.88671875" style="161"/>
    <col min="3073" max="3073" width="5.77734375" style="161" customWidth="1"/>
    <col min="3074" max="3074" width="12.77734375" style="161" customWidth="1"/>
    <col min="3075" max="3075" width="5.77734375" style="161" customWidth="1"/>
    <col min="3076" max="3077" width="6.77734375" style="161" customWidth="1"/>
    <col min="3078" max="3078" width="5.77734375" style="161" customWidth="1"/>
    <col min="3079" max="3079" width="12.77734375" style="161" customWidth="1"/>
    <col min="3080" max="3080" width="5.77734375" style="161" customWidth="1"/>
    <col min="3081" max="3081" width="12.77734375" style="161" customWidth="1"/>
    <col min="3082" max="3082" width="3.44140625" style="161" customWidth="1"/>
    <col min="3083" max="3083" width="2.44140625" style="161" customWidth="1"/>
    <col min="3084" max="3084" width="4.33203125" style="161" customWidth="1"/>
    <col min="3085" max="3085" width="9.21875" style="161" customWidth="1"/>
    <col min="3086" max="3086" width="5.33203125" style="161" customWidth="1"/>
    <col min="3087" max="3087" width="11.44140625" style="161" customWidth="1"/>
    <col min="3088" max="3328" width="8.88671875" style="161"/>
    <col min="3329" max="3329" width="5.77734375" style="161" customWidth="1"/>
    <col min="3330" max="3330" width="12.77734375" style="161" customWidth="1"/>
    <col min="3331" max="3331" width="5.77734375" style="161" customWidth="1"/>
    <col min="3332" max="3333" width="6.77734375" style="161" customWidth="1"/>
    <col min="3334" max="3334" width="5.77734375" style="161" customWidth="1"/>
    <col min="3335" max="3335" width="12.77734375" style="161" customWidth="1"/>
    <col min="3336" max="3336" width="5.77734375" style="161" customWidth="1"/>
    <col min="3337" max="3337" width="12.77734375" style="161" customWidth="1"/>
    <col min="3338" max="3338" width="3.44140625" style="161" customWidth="1"/>
    <col min="3339" max="3339" width="2.44140625" style="161" customWidth="1"/>
    <col min="3340" max="3340" width="4.33203125" style="161" customWidth="1"/>
    <col min="3341" max="3341" width="9.21875" style="161" customWidth="1"/>
    <col min="3342" max="3342" width="5.33203125" style="161" customWidth="1"/>
    <col min="3343" max="3343" width="11.44140625" style="161" customWidth="1"/>
    <col min="3344" max="3584" width="8.88671875" style="161"/>
    <col min="3585" max="3585" width="5.77734375" style="161" customWidth="1"/>
    <col min="3586" max="3586" width="12.77734375" style="161" customWidth="1"/>
    <col min="3587" max="3587" width="5.77734375" style="161" customWidth="1"/>
    <col min="3588" max="3589" width="6.77734375" style="161" customWidth="1"/>
    <col min="3590" max="3590" width="5.77734375" style="161" customWidth="1"/>
    <col min="3591" max="3591" width="12.77734375" style="161" customWidth="1"/>
    <col min="3592" max="3592" width="5.77734375" style="161" customWidth="1"/>
    <col min="3593" max="3593" width="12.77734375" style="161" customWidth="1"/>
    <col min="3594" max="3594" width="3.44140625" style="161" customWidth="1"/>
    <col min="3595" max="3595" width="2.44140625" style="161" customWidth="1"/>
    <col min="3596" max="3596" width="4.33203125" style="161" customWidth="1"/>
    <col min="3597" max="3597" width="9.21875" style="161" customWidth="1"/>
    <col min="3598" max="3598" width="5.33203125" style="161" customWidth="1"/>
    <col min="3599" max="3599" width="11.44140625" style="161" customWidth="1"/>
    <col min="3600" max="3840" width="8.88671875" style="161"/>
    <col min="3841" max="3841" width="5.77734375" style="161" customWidth="1"/>
    <col min="3842" max="3842" width="12.77734375" style="161" customWidth="1"/>
    <col min="3843" max="3843" width="5.77734375" style="161" customWidth="1"/>
    <col min="3844" max="3845" width="6.77734375" style="161" customWidth="1"/>
    <col min="3846" max="3846" width="5.77734375" style="161" customWidth="1"/>
    <col min="3847" max="3847" width="12.77734375" style="161" customWidth="1"/>
    <col min="3848" max="3848" width="5.77734375" style="161" customWidth="1"/>
    <col min="3849" max="3849" width="12.77734375" style="161" customWidth="1"/>
    <col min="3850" max="3850" width="3.44140625" style="161" customWidth="1"/>
    <col min="3851" max="3851" width="2.44140625" style="161" customWidth="1"/>
    <col min="3852" max="3852" width="4.33203125" style="161" customWidth="1"/>
    <col min="3853" max="3853" width="9.21875" style="161" customWidth="1"/>
    <col min="3854" max="3854" width="5.33203125" style="161" customWidth="1"/>
    <col min="3855" max="3855" width="11.44140625" style="161" customWidth="1"/>
    <col min="3856" max="4096" width="8.88671875" style="161"/>
    <col min="4097" max="4097" width="5.77734375" style="161" customWidth="1"/>
    <col min="4098" max="4098" width="12.77734375" style="161" customWidth="1"/>
    <col min="4099" max="4099" width="5.77734375" style="161" customWidth="1"/>
    <col min="4100" max="4101" width="6.77734375" style="161" customWidth="1"/>
    <col min="4102" max="4102" width="5.77734375" style="161" customWidth="1"/>
    <col min="4103" max="4103" width="12.77734375" style="161" customWidth="1"/>
    <col min="4104" max="4104" width="5.77734375" style="161" customWidth="1"/>
    <col min="4105" max="4105" width="12.77734375" style="161" customWidth="1"/>
    <col min="4106" max="4106" width="3.44140625" style="161" customWidth="1"/>
    <col min="4107" max="4107" width="2.44140625" style="161" customWidth="1"/>
    <col min="4108" max="4108" width="4.33203125" style="161" customWidth="1"/>
    <col min="4109" max="4109" width="9.21875" style="161" customWidth="1"/>
    <col min="4110" max="4110" width="5.33203125" style="161" customWidth="1"/>
    <col min="4111" max="4111" width="11.44140625" style="161" customWidth="1"/>
    <col min="4112" max="4352" width="8.88671875" style="161"/>
    <col min="4353" max="4353" width="5.77734375" style="161" customWidth="1"/>
    <col min="4354" max="4354" width="12.77734375" style="161" customWidth="1"/>
    <col min="4355" max="4355" width="5.77734375" style="161" customWidth="1"/>
    <col min="4356" max="4357" width="6.77734375" style="161" customWidth="1"/>
    <col min="4358" max="4358" width="5.77734375" style="161" customWidth="1"/>
    <col min="4359" max="4359" width="12.77734375" style="161" customWidth="1"/>
    <col min="4360" max="4360" width="5.77734375" style="161" customWidth="1"/>
    <col min="4361" max="4361" width="12.77734375" style="161" customWidth="1"/>
    <col min="4362" max="4362" width="3.44140625" style="161" customWidth="1"/>
    <col min="4363" max="4363" width="2.44140625" style="161" customWidth="1"/>
    <col min="4364" max="4364" width="4.33203125" style="161" customWidth="1"/>
    <col min="4365" max="4365" width="9.21875" style="161" customWidth="1"/>
    <col min="4366" max="4366" width="5.33203125" style="161" customWidth="1"/>
    <col min="4367" max="4367" width="11.44140625" style="161" customWidth="1"/>
    <col min="4368" max="4608" width="8.88671875" style="161"/>
    <col min="4609" max="4609" width="5.77734375" style="161" customWidth="1"/>
    <col min="4610" max="4610" width="12.77734375" style="161" customWidth="1"/>
    <col min="4611" max="4611" width="5.77734375" style="161" customWidth="1"/>
    <col min="4612" max="4613" width="6.77734375" style="161" customWidth="1"/>
    <col min="4614" max="4614" width="5.77734375" style="161" customWidth="1"/>
    <col min="4615" max="4615" width="12.77734375" style="161" customWidth="1"/>
    <col min="4616" max="4616" width="5.77734375" style="161" customWidth="1"/>
    <col min="4617" max="4617" width="12.77734375" style="161" customWidth="1"/>
    <col min="4618" max="4618" width="3.44140625" style="161" customWidth="1"/>
    <col min="4619" max="4619" width="2.44140625" style="161" customWidth="1"/>
    <col min="4620" max="4620" width="4.33203125" style="161" customWidth="1"/>
    <col min="4621" max="4621" width="9.21875" style="161" customWidth="1"/>
    <col min="4622" max="4622" width="5.33203125" style="161" customWidth="1"/>
    <col min="4623" max="4623" width="11.44140625" style="161" customWidth="1"/>
    <col min="4624" max="4864" width="8.88671875" style="161"/>
    <col min="4865" max="4865" width="5.77734375" style="161" customWidth="1"/>
    <col min="4866" max="4866" width="12.77734375" style="161" customWidth="1"/>
    <col min="4867" max="4867" width="5.77734375" style="161" customWidth="1"/>
    <col min="4868" max="4869" width="6.77734375" style="161" customWidth="1"/>
    <col min="4870" max="4870" width="5.77734375" style="161" customWidth="1"/>
    <col min="4871" max="4871" width="12.77734375" style="161" customWidth="1"/>
    <col min="4872" max="4872" width="5.77734375" style="161" customWidth="1"/>
    <col min="4873" max="4873" width="12.77734375" style="161" customWidth="1"/>
    <col min="4874" max="4874" width="3.44140625" style="161" customWidth="1"/>
    <col min="4875" max="4875" width="2.44140625" style="161" customWidth="1"/>
    <col min="4876" max="4876" width="4.33203125" style="161" customWidth="1"/>
    <col min="4877" max="4877" width="9.21875" style="161" customWidth="1"/>
    <col min="4878" max="4878" width="5.33203125" style="161" customWidth="1"/>
    <col min="4879" max="4879" width="11.44140625" style="161" customWidth="1"/>
    <col min="4880" max="5120" width="8.88671875" style="161"/>
    <col min="5121" max="5121" width="5.77734375" style="161" customWidth="1"/>
    <col min="5122" max="5122" width="12.77734375" style="161" customWidth="1"/>
    <col min="5123" max="5123" width="5.77734375" style="161" customWidth="1"/>
    <col min="5124" max="5125" width="6.77734375" style="161" customWidth="1"/>
    <col min="5126" max="5126" width="5.77734375" style="161" customWidth="1"/>
    <col min="5127" max="5127" width="12.77734375" style="161" customWidth="1"/>
    <col min="5128" max="5128" width="5.77734375" style="161" customWidth="1"/>
    <col min="5129" max="5129" width="12.77734375" style="161" customWidth="1"/>
    <col min="5130" max="5130" width="3.44140625" style="161" customWidth="1"/>
    <col min="5131" max="5131" width="2.44140625" style="161" customWidth="1"/>
    <col min="5132" max="5132" width="4.33203125" style="161" customWidth="1"/>
    <col min="5133" max="5133" width="9.21875" style="161" customWidth="1"/>
    <col min="5134" max="5134" width="5.33203125" style="161" customWidth="1"/>
    <col min="5135" max="5135" width="11.44140625" style="161" customWidth="1"/>
    <col min="5136" max="5376" width="8.88671875" style="161"/>
    <col min="5377" max="5377" width="5.77734375" style="161" customWidth="1"/>
    <col min="5378" max="5378" width="12.77734375" style="161" customWidth="1"/>
    <col min="5379" max="5379" width="5.77734375" style="161" customWidth="1"/>
    <col min="5380" max="5381" width="6.77734375" style="161" customWidth="1"/>
    <col min="5382" max="5382" width="5.77734375" style="161" customWidth="1"/>
    <col min="5383" max="5383" width="12.77734375" style="161" customWidth="1"/>
    <col min="5384" max="5384" width="5.77734375" style="161" customWidth="1"/>
    <col min="5385" max="5385" width="12.77734375" style="161" customWidth="1"/>
    <col min="5386" max="5386" width="3.44140625" style="161" customWidth="1"/>
    <col min="5387" max="5387" width="2.44140625" style="161" customWidth="1"/>
    <col min="5388" max="5388" width="4.33203125" style="161" customWidth="1"/>
    <col min="5389" max="5389" width="9.21875" style="161" customWidth="1"/>
    <col min="5390" max="5390" width="5.33203125" style="161" customWidth="1"/>
    <col min="5391" max="5391" width="11.44140625" style="161" customWidth="1"/>
    <col min="5392" max="5632" width="8.88671875" style="161"/>
    <col min="5633" max="5633" width="5.77734375" style="161" customWidth="1"/>
    <col min="5634" max="5634" width="12.77734375" style="161" customWidth="1"/>
    <col min="5635" max="5635" width="5.77734375" style="161" customWidth="1"/>
    <col min="5636" max="5637" width="6.77734375" style="161" customWidth="1"/>
    <col min="5638" max="5638" width="5.77734375" style="161" customWidth="1"/>
    <col min="5639" max="5639" width="12.77734375" style="161" customWidth="1"/>
    <col min="5640" max="5640" width="5.77734375" style="161" customWidth="1"/>
    <col min="5641" max="5641" width="12.77734375" style="161" customWidth="1"/>
    <col min="5642" max="5642" width="3.44140625" style="161" customWidth="1"/>
    <col min="5643" max="5643" width="2.44140625" style="161" customWidth="1"/>
    <col min="5644" max="5644" width="4.33203125" style="161" customWidth="1"/>
    <col min="5645" max="5645" width="9.21875" style="161" customWidth="1"/>
    <col min="5646" max="5646" width="5.33203125" style="161" customWidth="1"/>
    <col min="5647" max="5647" width="11.44140625" style="161" customWidth="1"/>
    <col min="5648" max="5888" width="8.88671875" style="161"/>
    <col min="5889" max="5889" width="5.77734375" style="161" customWidth="1"/>
    <col min="5890" max="5890" width="12.77734375" style="161" customWidth="1"/>
    <col min="5891" max="5891" width="5.77734375" style="161" customWidth="1"/>
    <col min="5892" max="5893" width="6.77734375" style="161" customWidth="1"/>
    <col min="5894" max="5894" width="5.77734375" style="161" customWidth="1"/>
    <col min="5895" max="5895" width="12.77734375" style="161" customWidth="1"/>
    <col min="5896" max="5896" width="5.77734375" style="161" customWidth="1"/>
    <col min="5897" max="5897" width="12.77734375" style="161" customWidth="1"/>
    <col min="5898" max="5898" width="3.44140625" style="161" customWidth="1"/>
    <col min="5899" max="5899" width="2.44140625" style="161" customWidth="1"/>
    <col min="5900" max="5900" width="4.33203125" style="161" customWidth="1"/>
    <col min="5901" max="5901" width="9.21875" style="161" customWidth="1"/>
    <col min="5902" max="5902" width="5.33203125" style="161" customWidth="1"/>
    <col min="5903" max="5903" width="11.44140625" style="161" customWidth="1"/>
    <col min="5904" max="6144" width="8.88671875" style="161"/>
    <col min="6145" max="6145" width="5.77734375" style="161" customWidth="1"/>
    <col min="6146" max="6146" width="12.77734375" style="161" customWidth="1"/>
    <col min="6147" max="6147" width="5.77734375" style="161" customWidth="1"/>
    <col min="6148" max="6149" width="6.77734375" style="161" customWidth="1"/>
    <col min="6150" max="6150" width="5.77734375" style="161" customWidth="1"/>
    <col min="6151" max="6151" width="12.77734375" style="161" customWidth="1"/>
    <col min="6152" max="6152" width="5.77734375" style="161" customWidth="1"/>
    <col min="6153" max="6153" width="12.77734375" style="161" customWidth="1"/>
    <col min="6154" max="6154" width="3.44140625" style="161" customWidth="1"/>
    <col min="6155" max="6155" width="2.44140625" style="161" customWidth="1"/>
    <col min="6156" max="6156" width="4.33203125" style="161" customWidth="1"/>
    <col min="6157" max="6157" width="9.21875" style="161" customWidth="1"/>
    <col min="6158" max="6158" width="5.33203125" style="161" customWidth="1"/>
    <col min="6159" max="6159" width="11.44140625" style="161" customWidth="1"/>
    <col min="6160" max="6400" width="8.88671875" style="161"/>
    <col min="6401" max="6401" width="5.77734375" style="161" customWidth="1"/>
    <col min="6402" max="6402" width="12.77734375" style="161" customWidth="1"/>
    <col min="6403" max="6403" width="5.77734375" style="161" customWidth="1"/>
    <col min="6404" max="6405" width="6.77734375" style="161" customWidth="1"/>
    <col min="6406" max="6406" width="5.77734375" style="161" customWidth="1"/>
    <col min="6407" max="6407" width="12.77734375" style="161" customWidth="1"/>
    <col min="6408" max="6408" width="5.77734375" style="161" customWidth="1"/>
    <col min="6409" max="6409" width="12.77734375" style="161" customWidth="1"/>
    <col min="6410" max="6410" width="3.44140625" style="161" customWidth="1"/>
    <col min="6411" max="6411" width="2.44140625" style="161" customWidth="1"/>
    <col min="6412" max="6412" width="4.33203125" style="161" customWidth="1"/>
    <col min="6413" max="6413" width="9.21875" style="161" customWidth="1"/>
    <col min="6414" max="6414" width="5.33203125" style="161" customWidth="1"/>
    <col min="6415" max="6415" width="11.44140625" style="161" customWidth="1"/>
    <col min="6416" max="6656" width="8.88671875" style="161"/>
    <col min="6657" max="6657" width="5.77734375" style="161" customWidth="1"/>
    <col min="6658" max="6658" width="12.77734375" style="161" customWidth="1"/>
    <col min="6659" max="6659" width="5.77734375" style="161" customWidth="1"/>
    <col min="6660" max="6661" width="6.77734375" style="161" customWidth="1"/>
    <col min="6662" max="6662" width="5.77734375" style="161" customWidth="1"/>
    <col min="6663" max="6663" width="12.77734375" style="161" customWidth="1"/>
    <col min="6664" max="6664" width="5.77734375" style="161" customWidth="1"/>
    <col min="6665" max="6665" width="12.77734375" style="161" customWidth="1"/>
    <col min="6666" max="6666" width="3.44140625" style="161" customWidth="1"/>
    <col min="6667" max="6667" width="2.44140625" style="161" customWidth="1"/>
    <col min="6668" max="6668" width="4.33203125" style="161" customWidth="1"/>
    <col min="6669" max="6669" width="9.21875" style="161" customWidth="1"/>
    <col min="6670" max="6670" width="5.33203125" style="161" customWidth="1"/>
    <col min="6671" max="6671" width="11.44140625" style="161" customWidth="1"/>
    <col min="6672" max="6912" width="8.88671875" style="161"/>
    <col min="6913" max="6913" width="5.77734375" style="161" customWidth="1"/>
    <col min="6914" max="6914" width="12.77734375" style="161" customWidth="1"/>
    <col min="6915" max="6915" width="5.77734375" style="161" customWidth="1"/>
    <col min="6916" max="6917" width="6.77734375" style="161" customWidth="1"/>
    <col min="6918" max="6918" width="5.77734375" style="161" customWidth="1"/>
    <col min="6919" max="6919" width="12.77734375" style="161" customWidth="1"/>
    <col min="6920" max="6920" width="5.77734375" style="161" customWidth="1"/>
    <col min="6921" max="6921" width="12.77734375" style="161" customWidth="1"/>
    <col min="6922" max="6922" width="3.44140625" style="161" customWidth="1"/>
    <col min="6923" max="6923" width="2.44140625" style="161" customWidth="1"/>
    <col min="6924" max="6924" width="4.33203125" style="161" customWidth="1"/>
    <col min="6925" max="6925" width="9.21875" style="161" customWidth="1"/>
    <col min="6926" max="6926" width="5.33203125" style="161" customWidth="1"/>
    <col min="6927" max="6927" width="11.44140625" style="161" customWidth="1"/>
    <col min="6928" max="7168" width="8.88671875" style="161"/>
    <col min="7169" max="7169" width="5.77734375" style="161" customWidth="1"/>
    <col min="7170" max="7170" width="12.77734375" style="161" customWidth="1"/>
    <col min="7171" max="7171" width="5.77734375" style="161" customWidth="1"/>
    <col min="7172" max="7173" width="6.77734375" style="161" customWidth="1"/>
    <col min="7174" max="7174" width="5.77734375" style="161" customWidth="1"/>
    <col min="7175" max="7175" width="12.77734375" style="161" customWidth="1"/>
    <col min="7176" max="7176" width="5.77734375" style="161" customWidth="1"/>
    <col min="7177" max="7177" width="12.77734375" style="161" customWidth="1"/>
    <col min="7178" max="7178" width="3.44140625" style="161" customWidth="1"/>
    <col min="7179" max="7179" width="2.44140625" style="161" customWidth="1"/>
    <col min="7180" max="7180" width="4.33203125" style="161" customWidth="1"/>
    <col min="7181" max="7181" width="9.21875" style="161" customWidth="1"/>
    <col min="7182" max="7182" width="5.33203125" style="161" customWidth="1"/>
    <col min="7183" max="7183" width="11.44140625" style="161" customWidth="1"/>
    <col min="7184" max="7424" width="8.88671875" style="161"/>
    <col min="7425" max="7425" width="5.77734375" style="161" customWidth="1"/>
    <col min="7426" max="7426" width="12.77734375" style="161" customWidth="1"/>
    <col min="7427" max="7427" width="5.77734375" style="161" customWidth="1"/>
    <col min="7428" max="7429" width="6.77734375" style="161" customWidth="1"/>
    <col min="7430" max="7430" width="5.77734375" style="161" customWidth="1"/>
    <col min="7431" max="7431" width="12.77734375" style="161" customWidth="1"/>
    <col min="7432" max="7432" width="5.77734375" style="161" customWidth="1"/>
    <col min="7433" max="7433" width="12.77734375" style="161" customWidth="1"/>
    <col min="7434" max="7434" width="3.44140625" style="161" customWidth="1"/>
    <col min="7435" max="7435" width="2.44140625" style="161" customWidth="1"/>
    <col min="7436" max="7436" width="4.33203125" style="161" customWidth="1"/>
    <col min="7437" max="7437" width="9.21875" style="161" customWidth="1"/>
    <col min="7438" max="7438" width="5.33203125" style="161" customWidth="1"/>
    <col min="7439" max="7439" width="11.44140625" style="161" customWidth="1"/>
    <col min="7440" max="7680" width="8.88671875" style="161"/>
    <col min="7681" max="7681" width="5.77734375" style="161" customWidth="1"/>
    <col min="7682" max="7682" width="12.77734375" style="161" customWidth="1"/>
    <col min="7683" max="7683" width="5.77734375" style="161" customWidth="1"/>
    <col min="7684" max="7685" width="6.77734375" style="161" customWidth="1"/>
    <col min="7686" max="7686" width="5.77734375" style="161" customWidth="1"/>
    <col min="7687" max="7687" width="12.77734375" style="161" customWidth="1"/>
    <col min="7688" max="7688" width="5.77734375" style="161" customWidth="1"/>
    <col min="7689" max="7689" width="12.77734375" style="161" customWidth="1"/>
    <col min="7690" max="7690" width="3.44140625" style="161" customWidth="1"/>
    <col min="7691" max="7691" width="2.44140625" style="161" customWidth="1"/>
    <col min="7692" max="7692" width="4.33203125" style="161" customWidth="1"/>
    <col min="7693" max="7693" width="9.21875" style="161" customWidth="1"/>
    <col min="7694" max="7694" width="5.33203125" style="161" customWidth="1"/>
    <col min="7695" max="7695" width="11.44140625" style="161" customWidth="1"/>
    <col min="7696" max="7936" width="8.88671875" style="161"/>
    <col min="7937" max="7937" width="5.77734375" style="161" customWidth="1"/>
    <col min="7938" max="7938" width="12.77734375" style="161" customWidth="1"/>
    <col min="7939" max="7939" width="5.77734375" style="161" customWidth="1"/>
    <col min="7940" max="7941" width="6.77734375" style="161" customWidth="1"/>
    <col min="7942" max="7942" width="5.77734375" style="161" customWidth="1"/>
    <col min="7943" max="7943" width="12.77734375" style="161" customWidth="1"/>
    <col min="7944" max="7944" width="5.77734375" style="161" customWidth="1"/>
    <col min="7945" max="7945" width="12.77734375" style="161" customWidth="1"/>
    <col min="7946" max="7946" width="3.44140625" style="161" customWidth="1"/>
    <col min="7947" max="7947" width="2.44140625" style="161" customWidth="1"/>
    <col min="7948" max="7948" width="4.33203125" style="161" customWidth="1"/>
    <col min="7949" max="7949" width="9.21875" style="161" customWidth="1"/>
    <col min="7950" max="7950" width="5.33203125" style="161" customWidth="1"/>
    <col min="7951" max="7951" width="11.44140625" style="161" customWidth="1"/>
    <col min="7952" max="8192" width="8.88671875" style="161"/>
    <col min="8193" max="8193" width="5.77734375" style="161" customWidth="1"/>
    <col min="8194" max="8194" width="12.77734375" style="161" customWidth="1"/>
    <col min="8195" max="8195" width="5.77734375" style="161" customWidth="1"/>
    <col min="8196" max="8197" width="6.77734375" style="161" customWidth="1"/>
    <col min="8198" max="8198" width="5.77734375" style="161" customWidth="1"/>
    <col min="8199" max="8199" width="12.77734375" style="161" customWidth="1"/>
    <col min="8200" max="8200" width="5.77734375" style="161" customWidth="1"/>
    <col min="8201" max="8201" width="12.77734375" style="161" customWidth="1"/>
    <col min="8202" max="8202" width="3.44140625" style="161" customWidth="1"/>
    <col min="8203" max="8203" width="2.44140625" style="161" customWidth="1"/>
    <col min="8204" max="8204" width="4.33203125" style="161" customWidth="1"/>
    <col min="8205" max="8205" width="9.21875" style="161" customWidth="1"/>
    <col min="8206" max="8206" width="5.33203125" style="161" customWidth="1"/>
    <col min="8207" max="8207" width="11.44140625" style="161" customWidth="1"/>
    <col min="8208" max="8448" width="8.88671875" style="161"/>
    <col min="8449" max="8449" width="5.77734375" style="161" customWidth="1"/>
    <col min="8450" max="8450" width="12.77734375" style="161" customWidth="1"/>
    <col min="8451" max="8451" width="5.77734375" style="161" customWidth="1"/>
    <col min="8452" max="8453" width="6.77734375" style="161" customWidth="1"/>
    <col min="8454" max="8454" width="5.77734375" style="161" customWidth="1"/>
    <col min="8455" max="8455" width="12.77734375" style="161" customWidth="1"/>
    <col min="8456" max="8456" width="5.77734375" style="161" customWidth="1"/>
    <col min="8457" max="8457" width="12.77734375" style="161" customWidth="1"/>
    <col min="8458" max="8458" width="3.44140625" style="161" customWidth="1"/>
    <col min="8459" max="8459" width="2.44140625" style="161" customWidth="1"/>
    <col min="8460" max="8460" width="4.33203125" style="161" customWidth="1"/>
    <col min="8461" max="8461" width="9.21875" style="161" customWidth="1"/>
    <col min="8462" max="8462" width="5.33203125" style="161" customWidth="1"/>
    <col min="8463" max="8463" width="11.44140625" style="161" customWidth="1"/>
    <col min="8464" max="8704" width="8.88671875" style="161"/>
    <col min="8705" max="8705" width="5.77734375" style="161" customWidth="1"/>
    <col min="8706" max="8706" width="12.77734375" style="161" customWidth="1"/>
    <col min="8707" max="8707" width="5.77734375" style="161" customWidth="1"/>
    <col min="8708" max="8709" width="6.77734375" style="161" customWidth="1"/>
    <col min="8710" max="8710" width="5.77734375" style="161" customWidth="1"/>
    <col min="8711" max="8711" width="12.77734375" style="161" customWidth="1"/>
    <col min="8712" max="8712" width="5.77734375" style="161" customWidth="1"/>
    <col min="8713" max="8713" width="12.77734375" style="161" customWidth="1"/>
    <col min="8714" max="8714" width="3.44140625" style="161" customWidth="1"/>
    <col min="8715" max="8715" width="2.44140625" style="161" customWidth="1"/>
    <col min="8716" max="8716" width="4.33203125" style="161" customWidth="1"/>
    <col min="8717" max="8717" width="9.21875" style="161" customWidth="1"/>
    <col min="8718" max="8718" width="5.33203125" style="161" customWidth="1"/>
    <col min="8719" max="8719" width="11.44140625" style="161" customWidth="1"/>
    <col min="8720" max="8960" width="8.88671875" style="161"/>
    <col min="8961" max="8961" width="5.77734375" style="161" customWidth="1"/>
    <col min="8962" max="8962" width="12.77734375" style="161" customWidth="1"/>
    <col min="8963" max="8963" width="5.77734375" style="161" customWidth="1"/>
    <col min="8964" max="8965" width="6.77734375" style="161" customWidth="1"/>
    <col min="8966" max="8966" width="5.77734375" style="161" customWidth="1"/>
    <col min="8967" max="8967" width="12.77734375" style="161" customWidth="1"/>
    <col min="8968" max="8968" width="5.77734375" style="161" customWidth="1"/>
    <col min="8969" max="8969" width="12.77734375" style="161" customWidth="1"/>
    <col min="8970" max="8970" width="3.44140625" style="161" customWidth="1"/>
    <col min="8971" max="8971" width="2.44140625" style="161" customWidth="1"/>
    <col min="8972" max="8972" width="4.33203125" style="161" customWidth="1"/>
    <col min="8973" max="8973" width="9.21875" style="161" customWidth="1"/>
    <col min="8974" max="8974" width="5.33203125" style="161" customWidth="1"/>
    <col min="8975" max="8975" width="11.44140625" style="161" customWidth="1"/>
    <col min="8976" max="9216" width="8.88671875" style="161"/>
    <col min="9217" max="9217" width="5.77734375" style="161" customWidth="1"/>
    <col min="9218" max="9218" width="12.77734375" style="161" customWidth="1"/>
    <col min="9219" max="9219" width="5.77734375" style="161" customWidth="1"/>
    <col min="9220" max="9221" width="6.77734375" style="161" customWidth="1"/>
    <col min="9222" max="9222" width="5.77734375" style="161" customWidth="1"/>
    <col min="9223" max="9223" width="12.77734375" style="161" customWidth="1"/>
    <col min="9224" max="9224" width="5.77734375" style="161" customWidth="1"/>
    <col min="9225" max="9225" width="12.77734375" style="161" customWidth="1"/>
    <col min="9226" max="9226" width="3.44140625" style="161" customWidth="1"/>
    <col min="9227" max="9227" width="2.44140625" style="161" customWidth="1"/>
    <col min="9228" max="9228" width="4.33203125" style="161" customWidth="1"/>
    <col min="9229" max="9229" width="9.21875" style="161" customWidth="1"/>
    <col min="9230" max="9230" width="5.33203125" style="161" customWidth="1"/>
    <col min="9231" max="9231" width="11.44140625" style="161" customWidth="1"/>
    <col min="9232" max="9472" width="8.88671875" style="161"/>
    <col min="9473" max="9473" width="5.77734375" style="161" customWidth="1"/>
    <col min="9474" max="9474" width="12.77734375" style="161" customWidth="1"/>
    <col min="9475" max="9475" width="5.77734375" style="161" customWidth="1"/>
    <col min="9476" max="9477" width="6.77734375" style="161" customWidth="1"/>
    <col min="9478" max="9478" width="5.77734375" style="161" customWidth="1"/>
    <col min="9479" max="9479" width="12.77734375" style="161" customWidth="1"/>
    <col min="9480" max="9480" width="5.77734375" style="161" customWidth="1"/>
    <col min="9481" max="9481" width="12.77734375" style="161" customWidth="1"/>
    <col min="9482" max="9482" width="3.44140625" style="161" customWidth="1"/>
    <col min="9483" max="9483" width="2.44140625" style="161" customWidth="1"/>
    <col min="9484" max="9484" width="4.33203125" style="161" customWidth="1"/>
    <col min="9485" max="9485" width="9.21875" style="161" customWidth="1"/>
    <col min="9486" max="9486" width="5.33203125" style="161" customWidth="1"/>
    <col min="9487" max="9487" width="11.44140625" style="161" customWidth="1"/>
    <col min="9488" max="9728" width="8.88671875" style="161"/>
    <col min="9729" max="9729" width="5.77734375" style="161" customWidth="1"/>
    <col min="9730" max="9730" width="12.77734375" style="161" customWidth="1"/>
    <col min="9731" max="9731" width="5.77734375" style="161" customWidth="1"/>
    <col min="9732" max="9733" width="6.77734375" style="161" customWidth="1"/>
    <col min="9734" max="9734" width="5.77734375" style="161" customWidth="1"/>
    <col min="9735" max="9735" width="12.77734375" style="161" customWidth="1"/>
    <col min="9736" max="9736" width="5.77734375" style="161" customWidth="1"/>
    <col min="9737" max="9737" width="12.77734375" style="161" customWidth="1"/>
    <col min="9738" max="9738" width="3.44140625" style="161" customWidth="1"/>
    <col min="9739" max="9739" width="2.44140625" style="161" customWidth="1"/>
    <col min="9740" max="9740" width="4.33203125" style="161" customWidth="1"/>
    <col min="9741" max="9741" width="9.21875" style="161" customWidth="1"/>
    <col min="9742" max="9742" width="5.33203125" style="161" customWidth="1"/>
    <col min="9743" max="9743" width="11.44140625" style="161" customWidth="1"/>
    <col min="9744" max="9984" width="8.88671875" style="161"/>
    <col min="9985" max="9985" width="5.77734375" style="161" customWidth="1"/>
    <col min="9986" max="9986" width="12.77734375" style="161" customWidth="1"/>
    <col min="9987" max="9987" width="5.77734375" style="161" customWidth="1"/>
    <col min="9988" max="9989" width="6.77734375" style="161" customWidth="1"/>
    <col min="9990" max="9990" width="5.77734375" style="161" customWidth="1"/>
    <col min="9991" max="9991" width="12.77734375" style="161" customWidth="1"/>
    <col min="9992" max="9992" width="5.77734375" style="161" customWidth="1"/>
    <col min="9993" max="9993" width="12.77734375" style="161" customWidth="1"/>
    <col min="9994" max="9994" width="3.44140625" style="161" customWidth="1"/>
    <col min="9995" max="9995" width="2.44140625" style="161" customWidth="1"/>
    <col min="9996" max="9996" width="4.33203125" style="161" customWidth="1"/>
    <col min="9997" max="9997" width="9.21875" style="161" customWidth="1"/>
    <col min="9998" max="9998" width="5.33203125" style="161" customWidth="1"/>
    <col min="9999" max="9999" width="11.44140625" style="161" customWidth="1"/>
    <col min="10000" max="10240" width="8.88671875" style="161"/>
    <col min="10241" max="10241" width="5.77734375" style="161" customWidth="1"/>
    <col min="10242" max="10242" width="12.77734375" style="161" customWidth="1"/>
    <col min="10243" max="10243" width="5.77734375" style="161" customWidth="1"/>
    <col min="10244" max="10245" width="6.77734375" style="161" customWidth="1"/>
    <col min="10246" max="10246" width="5.77734375" style="161" customWidth="1"/>
    <col min="10247" max="10247" width="12.77734375" style="161" customWidth="1"/>
    <col min="10248" max="10248" width="5.77734375" style="161" customWidth="1"/>
    <col min="10249" max="10249" width="12.77734375" style="161" customWidth="1"/>
    <col min="10250" max="10250" width="3.44140625" style="161" customWidth="1"/>
    <col min="10251" max="10251" width="2.44140625" style="161" customWidth="1"/>
    <col min="10252" max="10252" width="4.33203125" style="161" customWidth="1"/>
    <col min="10253" max="10253" width="9.21875" style="161" customWidth="1"/>
    <col min="10254" max="10254" width="5.33203125" style="161" customWidth="1"/>
    <col min="10255" max="10255" width="11.44140625" style="161" customWidth="1"/>
    <col min="10256" max="10496" width="8.88671875" style="161"/>
    <col min="10497" max="10497" width="5.77734375" style="161" customWidth="1"/>
    <col min="10498" max="10498" width="12.77734375" style="161" customWidth="1"/>
    <col min="10499" max="10499" width="5.77734375" style="161" customWidth="1"/>
    <col min="10500" max="10501" width="6.77734375" style="161" customWidth="1"/>
    <col min="10502" max="10502" width="5.77734375" style="161" customWidth="1"/>
    <col min="10503" max="10503" width="12.77734375" style="161" customWidth="1"/>
    <col min="10504" max="10504" width="5.77734375" style="161" customWidth="1"/>
    <col min="10505" max="10505" width="12.77734375" style="161" customWidth="1"/>
    <col min="10506" max="10506" width="3.44140625" style="161" customWidth="1"/>
    <col min="10507" max="10507" width="2.44140625" style="161" customWidth="1"/>
    <col min="10508" max="10508" width="4.33203125" style="161" customWidth="1"/>
    <col min="10509" max="10509" width="9.21875" style="161" customWidth="1"/>
    <col min="10510" max="10510" width="5.33203125" style="161" customWidth="1"/>
    <col min="10511" max="10511" width="11.44140625" style="161" customWidth="1"/>
    <col min="10512" max="10752" width="8.88671875" style="161"/>
    <col min="10753" max="10753" width="5.77734375" style="161" customWidth="1"/>
    <col min="10754" max="10754" width="12.77734375" style="161" customWidth="1"/>
    <col min="10755" max="10755" width="5.77734375" style="161" customWidth="1"/>
    <col min="10756" max="10757" width="6.77734375" style="161" customWidth="1"/>
    <col min="10758" max="10758" width="5.77734375" style="161" customWidth="1"/>
    <col min="10759" max="10759" width="12.77734375" style="161" customWidth="1"/>
    <col min="10760" max="10760" width="5.77734375" style="161" customWidth="1"/>
    <col min="10761" max="10761" width="12.77734375" style="161" customWidth="1"/>
    <col min="10762" max="10762" width="3.44140625" style="161" customWidth="1"/>
    <col min="10763" max="10763" width="2.44140625" style="161" customWidth="1"/>
    <col min="10764" max="10764" width="4.33203125" style="161" customWidth="1"/>
    <col min="10765" max="10765" width="9.21875" style="161" customWidth="1"/>
    <col min="10766" max="10766" width="5.33203125" style="161" customWidth="1"/>
    <col min="10767" max="10767" width="11.44140625" style="161" customWidth="1"/>
    <col min="10768" max="11008" width="8.88671875" style="161"/>
    <col min="11009" max="11009" width="5.77734375" style="161" customWidth="1"/>
    <col min="11010" max="11010" width="12.77734375" style="161" customWidth="1"/>
    <col min="11011" max="11011" width="5.77734375" style="161" customWidth="1"/>
    <col min="11012" max="11013" width="6.77734375" style="161" customWidth="1"/>
    <col min="11014" max="11014" width="5.77734375" style="161" customWidth="1"/>
    <col min="11015" max="11015" width="12.77734375" style="161" customWidth="1"/>
    <col min="11016" max="11016" width="5.77734375" style="161" customWidth="1"/>
    <col min="11017" max="11017" width="12.77734375" style="161" customWidth="1"/>
    <col min="11018" max="11018" width="3.44140625" style="161" customWidth="1"/>
    <col min="11019" max="11019" width="2.44140625" style="161" customWidth="1"/>
    <col min="11020" max="11020" width="4.33203125" style="161" customWidth="1"/>
    <col min="11021" max="11021" width="9.21875" style="161" customWidth="1"/>
    <col min="11022" max="11022" width="5.33203125" style="161" customWidth="1"/>
    <col min="11023" max="11023" width="11.44140625" style="161" customWidth="1"/>
    <col min="11024" max="11264" width="8.88671875" style="161"/>
    <col min="11265" max="11265" width="5.77734375" style="161" customWidth="1"/>
    <col min="11266" max="11266" width="12.77734375" style="161" customWidth="1"/>
    <col min="11267" max="11267" width="5.77734375" style="161" customWidth="1"/>
    <col min="11268" max="11269" width="6.77734375" style="161" customWidth="1"/>
    <col min="11270" max="11270" width="5.77734375" style="161" customWidth="1"/>
    <col min="11271" max="11271" width="12.77734375" style="161" customWidth="1"/>
    <col min="11272" max="11272" width="5.77734375" style="161" customWidth="1"/>
    <col min="11273" max="11273" width="12.77734375" style="161" customWidth="1"/>
    <col min="11274" max="11274" width="3.44140625" style="161" customWidth="1"/>
    <col min="11275" max="11275" width="2.44140625" style="161" customWidth="1"/>
    <col min="11276" max="11276" width="4.33203125" style="161" customWidth="1"/>
    <col min="11277" max="11277" width="9.21875" style="161" customWidth="1"/>
    <col min="11278" max="11278" width="5.33203125" style="161" customWidth="1"/>
    <col min="11279" max="11279" width="11.44140625" style="161" customWidth="1"/>
    <col min="11280" max="11520" width="8.88671875" style="161"/>
    <col min="11521" max="11521" width="5.77734375" style="161" customWidth="1"/>
    <col min="11522" max="11522" width="12.77734375" style="161" customWidth="1"/>
    <col min="11523" max="11523" width="5.77734375" style="161" customWidth="1"/>
    <col min="11524" max="11525" width="6.77734375" style="161" customWidth="1"/>
    <col min="11526" max="11526" width="5.77734375" style="161" customWidth="1"/>
    <col min="11527" max="11527" width="12.77734375" style="161" customWidth="1"/>
    <col min="11528" max="11528" width="5.77734375" style="161" customWidth="1"/>
    <col min="11529" max="11529" width="12.77734375" style="161" customWidth="1"/>
    <col min="11530" max="11530" width="3.44140625" style="161" customWidth="1"/>
    <col min="11531" max="11531" width="2.44140625" style="161" customWidth="1"/>
    <col min="11532" max="11532" width="4.33203125" style="161" customWidth="1"/>
    <col min="11533" max="11533" width="9.21875" style="161" customWidth="1"/>
    <col min="11534" max="11534" width="5.33203125" style="161" customWidth="1"/>
    <col min="11535" max="11535" width="11.44140625" style="161" customWidth="1"/>
    <col min="11536" max="11776" width="8.88671875" style="161"/>
    <col min="11777" max="11777" width="5.77734375" style="161" customWidth="1"/>
    <col min="11778" max="11778" width="12.77734375" style="161" customWidth="1"/>
    <col min="11779" max="11779" width="5.77734375" style="161" customWidth="1"/>
    <col min="11780" max="11781" width="6.77734375" style="161" customWidth="1"/>
    <col min="11782" max="11782" width="5.77734375" style="161" customWidth="1"/>
    <col min="11783" max="11783" width="12.77734375" style="161" customWidth="1"/>
    <col min="11784" max="11784" width="5.77734375" style="161" customWidth="1"/>
    <col min="11785" max="11785" width="12.77734375" style="161" customWidth="1"/>
    <col min="11786" max="11786" width="3.44140625" style="161" customWidth="1"/>
    <col min="11787" max="11787" width="2.44140625" style="161" customWidth="1"/>
    <col min="11788" max="11788" width="4.33203125" style="161" customWidth="1"/>
    <col min="11789" max="11789" width="9.21875" style="161" customWidth="1"/>
    <col min="11790" max="11790" width="5.33203125" style="161" customWidth="1"/>
    <col min="11791" max="11791" width="11.44140625" style="161" customWidth="1"/>
    <col min="11792" max="12032" width="8.88671875" style="161"/>
    <col min="12033" max="12033" width="5.77734375" style="161" customWidth="1"/>
    <col min="12034" max="12034" width="12.77734375" style="161" customWidth="1"/>
    <col min="12035" max="12035" width="5.77734375" style="161" customWidth="1"/>
    <col min="12036" max="12037" width="6.77734375" style="161" customWidth="1"/>
    <col min="12038" max="12038" width="5.77734375" style="161" customWidth="1"/>
    <col min="12039" max="12039" width="12.77734375" style="161" customWidth="1"/>
    <col min="12040" max="12040" width="5.77734375" style="161" customWidth="1"/>
    <col min="12041" max="12041" width="12.77734375" style="161" customWidth="1"/>
    <col min="12042" max="12042" width="3.44140625" style="161" customWidth="1"/>
    <col min="12043" max="12043" width="2.44140625" style="161" customWidth="1"/>
    <col min="12044" max="12044" width="4.33203125" style="161" customWidth="1"/>
    <col min="12045" max="12045" width="9.21875" style="161" customWidth="1"/>
    <col min="12046" max="12046" width="5.33203125" style="161" customWidth="1"/>
    <col min="12047" max="12047" width="11.44140625" style="161" customWidth="1"/>
    <col min="12048" max="12288" width="8.88671875" style="161"/>
    <col min="12289" max="12289" width="5.77734375" style="161" customWidth="1"/>
    <col min="12290" max="12290" width="12.77734375" style="161" customWidth="1"/>
    <col min="12291" max="12291" width="5.77734375" style="161" customWidth="1"/>
    <col min="12292" max="12293" width="6.77734375" style="161" customWidth="1"/>
    <col min="12294" max="12294" width="5.77734375" style="161" customWidth="1"/>
    <col min="12295" max="12295" width="12.77734375" style="161" customWidth="1"/>
    <col min="12296" max="12296" width="5.77734375" style="161" customWidth="1"/>
    <col min="12297" max="12297" width="12.77734375" style="161" customWidth="1"/>
    <col min="12298" max="12298" width="3.44140625" style="161" customWidth="1"/>
    <col min="12299" max="12299" width="2.44140625" style="161" customWidth="1"/>
    <col min="12300" max="12300" width="4.33203125" style="161" customWidth="1"/>
    <col min="12301" max="12301" width="9.21875" style="161" customWidth="1"/>
    <col min="12302" max="12302" width="5.33203125" style="161" customWidth="1"/>
    <col min="12303" max="12303" width="11.44140625" style="161" customWidth="1"/>
    <col min="12304" max="12544" width="8.88671875" style="161"/>
    <col min="12545" max="12545" width="5.77734375" style="161" customWidth="1"/>
    <col min="12546" max="12546" width="12.77734375" style="161" customWidth="1"/>
    <col min="12547" max="12547" width="5.77734375" style="161" customWidth="1"/>
    <col min="12548" max="12549" width="6.77734375" style="161" customWidth="1"/>
    <col min="12550" max="12550" width="5.77734375" style="161" customWidth="1"/>
    <col min="12551" max="12551" width="12.77734375" style="161" customWidth="1"/>
    <col min="12552" max="12552" width="5.77734375" style="161" customWidth="1"/>
    <col min="12553" max="12553" width="12.77734375" style="161" customWidth="1"/>
    <col min="12554" max="12554" width="3.44140625" style="161" customWidth="1"/>
    <col min="12555" max="12555" width="2.44140625" style="161" customWidth="1"/>
    <col min="12556" max="12556" width="4.33203125" style="161" customWidth="1"/>
    <col min="12557" max="12557" width="9.21875" style="161" customWidth="1"/>
    <col min="12558" max="12558" width="5.33203125" style="161" customWidth="1"/>
    <col min="12559" max="12559" width="11.44140625" style="161" customWidth="1"/>
    <col min="12560" max="12800" width="8.88671875" style="161"/>
    <col min="12801" max="12801" width="5.77734375" style="161" customWidth="1"/>
    <col min="12802" max="12802" width="12.77734375" style="161" customWidth="1"/>
    <col min="12803" max="12803" width="5.77734375" style="161" customWidth="1"/>
    <col min="12804" max="12805" width="6.77734375" style="161" customWidth="1"/>
    <col min="12806" max="12806" width="5.77734375" style="161" customWidth="1"/>
    <col min="12807" max="12807" width="12.77734375" style="161" customWidth="1"/>
    <col min="12808" max="12808" width="5.77734375" style="161" customWidth="1"/>
    <col min="12809" max="12809" width="12.77734375" style="161" customWidth="1"/>
    <col min="12810" max="12810" width="3.44140625" style="161" customWidth="1"/>
    <col min="12811" max="12811" width="2.44140625" style="161" customWidth="1"/>
    <col min="12812" max="12812" width="4.33203125" style="161" customWidth="1"/>
    <col min="12813" max="12813" width="9.21875" style="161" customWidth="1"/>
    <col min="12814" max="12814" width="5.33203125" style="161" customWidth="1"/>
    <col min="12815" max="12815" width="11.44140625" style="161" customWidth="1"/>
    <col min="12816" max="13056" width="8.88671875" style="161"/>
    <col min="13057" max="13057" width="5.77734375" style="161" customWidth="1"/>
    <col min="13058" max="13058" width="12.77734375" style="161" customWidth="1"/>
    <col min="13059" max="13059" width="5.77734375" style="161" customWidth="1"/>
    <col min="13060" max="13061" width="6.77734375" style="161" customWidth="1"/>
    <col min="13062" max="13062" width="5.77734375" style="161" customWidth="1"/>
    <col min="13063" max="13063" width="12.77734375" style="161" customWidth="1"/>
    <col min="13064" max="13064" width="5.77734375" style="161" customWidth="1"/>
    <col min="13065" max="13065" width="12.77734375" style="161" customWidth="1"/>
    <col min="13066" max="13066" width="3.44140625" style="161" customWidth="1"/>
    <col min="13067" max="13067" width="2.44140625" style="161" customWidth="1"/>
    <col min="13068" max="13068" width="4.33203125" style="161" customWidth="1"/>
    <col min="13069" max="13069" width="9.21875" style="161" customWidth="1"/>
    <col min="13070" max="13070" width="5.33203125" style="161" customWidth="1"/>
    <col min="13071" max="13071" width="11.44140625" style="161" customWidth="1"/>
    <col min="13072" max="13312" width="8.88671875" style="161"/>
    <col min="13313" max="13313" width="5.77734375" style="161" customWidth="1"/>
    <col min="13314" max="13314" width="12.77734375" style="161" customWidth="1"/>
    <col min="13315" max="13315" width="5.77734375" style="161" customWidth="1"/>
    <col min="13316" max="13317" width="6.77734375" style="161" customWidth="1"/>
    <col min="13318" max="13318" width="5.77734375" style="161" customWidth="1"/>
    <col min="13319" max="13319" width="12.77734375" style="161" customWidth="1"/>
    <col min="13320" max="13320" width="5.77734375" style="161" customWidth="1"/>
    <col min="13321" max="13321" width="12.77734375" style="161" customWidth="1"/>
    <col min="13322" max="13322" width="3.44140625" style="161" customWidth="1"/>
    <col min="13323" max="13323" width="2.44140625" style="161" customWidth="1"/>
    <col min="13324" max="13324" width="4.33203125" style="161" customWidth="1"/>
    <col min="13325" max="13325" width="9.21875" style="161" customWidth="1"/>
    <col min="13326" max="13326" width="5.33203125" style="161" customWidth="1"/>
    <col min="13327" max="13327" width="11.44140625" style="161" customWidth="1"/>
    <col min="13328" max="13568" width="8.88671875" style="161"/>
    <col min="13569" max="13569" width="5.77734375" style="161" customWidth="1"/>
    <col min="13570" max="13570" width="12.77734375" style="161" customWidth="1"/>
    <col min="13571" max="13571" width="5.77734375" style="161" customWidth="1"/>
    <col min="13572" max="13573" width="6.77734375" style="161" customWidth="1"/>
    <col min="13574" max="13574" width="5.77734375" style="161" customWidth="1"/>
    <col min="13575" max="13575" width="12.77734375" style="161" customWidth="1"/>
    <col min="13576" max="13576" width="5.77734375" style="161" customWidth="1"/>
    <col min="13577" max="13577" width="12.77734375" style="161" customWidth="1"/>
    <col min="13578" max="13578" width="3.44140625" style="161" customWidth="1"/>
    <col min="13579" max="13579" width="2.44140625" style="161" customWidth="1"/>
    <col min="13580" max="13580" width="4.33203125" style="161" customWidth="1"/>
    <col min="13581" max="13581" width="9.21875" style="161" customWidth="1"/>
    <col min="13582" max="13582" width="5.33203125" style="161" customWidth="1"/>
    <col min="13583" max="13583" width="11.44140625" style="161" customWidth="1"/>
    <col min="13584" max="13824" width="8.88671875" style="161"/>
    <col min="13825" max="13825" width="5.77734375" style="161" customWidth="1"/>
    <col min="13826" max="13826" width="12.77734375" style="161" customWidth="1"/>
    <col min="13827" max="13827" width="5.77734375" style="161" customWidth="1"/>
    <col min="13828" max="13829" width="6.77734375" style="161" customWidth="1"/>
    <col min="13830" max="13830" width="5.77734375" style="161" customWidth="1"/>
    <col min="13831" max="13831" width="12.77734375" style="161" customWidth="1"/>
    <col min="13832" max="13832" width="5.77734375" style="161" customWidth="1"/>
    <col min="13833" max="13833" width="12.77734375" style="161" customWidth="1"/>
    <col min="13834" max="13834" width="3.44140625" style="161" customWidth="1"/>
    <col min="13835" max="13835" width="2.44140625" style="161" customWidth="1"/>
    <col min="13836" max="13836" width="4.33203125" style="161" customWidth="1"/>
    <col min="13837" max="13837" width="9.21875" style="161" customWidth="1"/>
    <col min="13838" max="13838" width="5.33203125" style="161" customWidth="1"/>
    <col min="13839" max="13839" width="11.44140625" style="161" customWidth="1"/>
    <col min="13840" max="14080" width="8.88671875" style="161"/>
    <col min="14081" max="14081" width="5.77734375" style="161" customWidth="1"/>
    <col min="14082" max="14082" width="12.77734375" style="161" customWidth="1"/>
    <col min="14083" max="14083" width="5.77734375" style="161" customWidth="1"/>
    <col min="14084" max="14085" width="6.77734375" style="161" customWidth="1"/>
    <col min="14086" max="14086" width="5.77734375" style="161" customWidth="1"/>
    <col min="14087" max="14087" width="12.77734375" style="161" customWidth="1"/>
    <col min="14088" max="14088" width="5.77734375" style="161" customWidth="1"/>
    <col min="14089" max="14089" width="12.77734375" style="161" customWidth="1"/>
    <col min="14090" max="14090" width="3.44140625" style="161" customWidth="1"/>
    <col min="14091" max="14091" width="2.44140625" style="161" customWidth="1"/>
    <col min="14092" max="14092" width="4.33203125" style="161" customWidth="1"/>
    <col min="14093" max="14093" width="9.21875" style="161" customWidth="1"/>
    <col min="14094" max="14094" width="5.33203125" style="161" customWidth="1"/>
    <col min="14095" max="14095" width="11.44140625" style="161" customWidth="1"/>
    <col min="14096" max="14336" width="8.88671875" style="161"/>
    <col min="14337" max="14337" width="5.77734375" style="161" customWidth="1"/>
    <col min="14338" max="14338" width="12.77734375" style="161" customWidth="1"/>
    <col min="14339" max="14339" width="5.77734375" style="161" customWidth="1"/>
    <col min="14340" max="14341" width="6.77734375" style="161" customWidth="1"/>
    <col min="14342" max="14342" width="5.77734375" style="161" customWidth="1"/>
    <col min="14343" max="14343" width="12.77734375" style="161" customWidth="1"/>
    <col min="14344" max="14344" width="5.77734375" style="161" customWidth="1"/>
    <col min="14345" max="14345" width="12.77734375" style="161" customWidth="1"/>
    <col min="14346" max="14346" width="3.44140625" style="161" customWidth="1"/>
    <col min="14347" max="14347" width="2.44140625" style="161" customWidth="1"/>
    <col min="14348" max="14348" width="4.33203125" style="161" customWidth="1"/>
    <col min="14349" max="14349" width="9.21875" style="161" customWidth="1"/>
    <col min="14350" max="14350" width="5.33203125" style="161" customWidth="1"/>
    <col min="14351" max="14351" width="11.44140625" style="161" customWidth="1"/>
    <col min="14352" max="14592" width="8.88671875" style="161"/>
    <col min="14593" max="14593" width="5.77734375" style="161" customWidth="1"/>
    <col min="14594" max="14594" width="12.77734375" style="161" customWidth="1"/>
    <col min="14595" max="14595" width="5.77734375" style="161" customWidth="1"/>
    <col min="14596" max="14597" width="6.77734375" style="161" customWidth="1"/>
    <col min="14598" max="14598" width="5.77734375" style="161" customWidth="1"/>
    <col min="14599" max="14599" width="12.77734375" style="161" customWidth="1"/>
    <col min="14600" max="14600" width="5.77734375" style="161" customWidth="1"/>
    <col min="14601" max="14601" width="12.77734375" style="161" customWidth="1"/>
    <col min="14602" max="14602" width="3.44140625" style="161" customWidth="1"/>
    <col min="14603" max="14603" width="2.44140625" style="161" customWidth="1"/>
    <col min="14604" max="14604" width="4.33203125" style="161" customWidth="1"/>
    <col min="14605" max="14605" width="9.21875" style="161" customWidth="1"/>
    <col min="14606" max="14606" width="5.33203125" style="161" customWidth="1"/>
    <col min="14607" max="14607" width="11.44140625" style="161" customWidth="1"/>
    <col min="14608" max="14848" width="8.88671875" style="161"/>
    <col min="14849" max="14849" width="5.77734375" style="161" customWidth="1"/>
    <col min="14850" max="14850" width="12.77734375" style="161" customWidth="1"/>
    <col min="14851" max="14851" width="5.77734375" style="161" customWidth="1"/>
    <col min="14852" max="14853" width="6.77734375" style="161" customWidth="1"/>
    <col min="14854" max="14854" width="5.77734375" style="161" customWidth="1"/>
    <col min="14855" max="14855" width="12.77734375" style="161" customWidth="1"/>
    <col min="14856" max="14856" width="5.77734375" style="161" customWidth="1"/>
    <col min="14857" max="14857" width="12.77734375" style="161" customWidth="1"/>
    <col min="14858" max="14858" width="3.44140625" style="161" customWidth="1"/>
    <col min="14859" max="14859" width="2.44140625" style="161" customWidth="1"/>
    <col min="14860" max="14860" width="4.33203125" style="161" customWidth="1"/>
    <col min="14861" max="14861" width="9.21875" style="161" customWidth="1"/>
    <col min="14862" max="14862" width="5.33203125" style="161" customWidth="1"/>
    <col min="14863" max="14863" width="11.44140625" style="161" customWidth="1"/>
    <col min="14864" max="15104" width="8.88671875" style="161"/>
    <col min="15105" max="15105" width="5.77734375" style="161" customWidth="1"/>
    <col min="15106" max="15106" width="12.77734375" style="161" customWidth="1"/>
    <col min="15107" max="15107" width="5.77734375" style="161" customWidth="1"/>
    <col min="15108" max="15109" width="6.77734375" style="161" customWidth="1"/>
    <col min="15110" max="15110" width="5.77734375" style="161" customWidth="1"/>
    <col min="15111" max="15111" width="12.77734375" style="161" customWidth="1"/>
    <col min="15112" max="15112" width="5.77734375" style="161" customWidth="1"/>
    <col min="15113" max="15113" width="12.77734375" style="161" customWidth="1"/>
    <col min="15114" max="15114" width="3.44140625" style="161" customWidth="1"/>
    <col min="15115" max="15115" width="2.44140625" style="161" customWidth="1"/>
    <col min="15116" max="15116" width="4.33203125" style="161" customWidth="1"/>
    <col min="15117" max="15117" width="9.21875" style="161" customWidth="1"/>
    <col min="15118" max="15118" width="5.33203125" style="161" customWidth="1"/>
    <col min="15119" max="15119" width="11.44140625" style="161" customWidth="1"/>
    <col min="15120" max="15360" width="8.88671875" style="161"/>
    <col min="15361" max="15361" width="5.77734375" style="161" customWidth="1"/>
    <col min="15362" max="15362" width="12.77734375" style="161" customWidth="1"/>
    <col min="15363" max="15363" width="5.77734375" style="161" customWidth="1"/>
    <col min="15364" max="15365" width="6.77734375" style="161" customWidth="1"/>
    <col min="15366" max="15366" width="5.77734375" style="161" customWidth="1"/>
    <col min="15367" max="15367" width="12.77734375" style="161" customWidth="1"/>
    <col min="15368" max="15368" width="5.77734375" style="161" customWidth="1"/>
    <col min="15369" max="15369" width="12.77734375" style="161" customWidth="1"/>
    <col min="15370" max="15370" width="3.44140625" style="161" customWidth="1"/>
    <col min="15371" max="15371" width="2.44140625" style="161" customWidth="1"/>
    <col min="15372" max="15372" width="4.33203125" style="161" customWidth="1"/>
    <col min="15373" max="15373" width="9.21875" style="161" customWidth="1"/>
    <col min="15374" max="15374" width="5.33203125" style="161" customWidth="1"/>
    <col min="15375" max="15375" width="11.44140625" style="161" customWidth="1"/>
    <col min="15376" max="15616" width="8.88671875" style="161"/>
    <col min="15617" max="15617" width="5.77734375" style="161" customWidth="1"/>
    <col min="15618" max="15618" width="12.77734375" style="161" customWidth="1"/>
    <col min="15619" max="15619" width="5.77734375" style="161" customWidth="1"/>
    <col min="15620" max="15621" width="6.77734375" style="161" customWidth="1"/>
    <col min="15622" max="15622" width="5.77734375" style="161" customWidth="1"/>
    <col min="15623" max="15623" width="12.77734375" style="161" customWidth="1"/>
    <col min="15624" max="15624" width="5.77734375" style="161" customWidth="1"/>
    <col min="15625" max="15625" width="12.77734375" style="161" customWidth="1"/>
    <col min="15626" max="15626" width="3.44140625" style="161" customWidth="1"/>
    <col min="15627" max="15627" width="2.44140625" style="161" customWidth="1"/>
    <col min="15628" max="15628" width="4.33203125" style="161" customWidth="1"/>
    <col min="15629" max="15629" width="9.21875" style="161" customWidth="1"/>
    <col min="15630" max="15630" width="5.33203125" style="161" customWidth="1"/>
    <col min="15631" max="15631" width="11.44140625" style="161" customWidth="1"/>
    <col min="15632" max="15872" width="8.88671875" style="161"/>
    <col min="15873" max="15873" width="5.77734375" style="161" customWidth="1"/>
    <col min="15874" max="15874" width="12.77734375" style="161" customWidth="1"/>
    <col min="15875" max="15875" width="5.77734375" style="161" customWidth="1"/>
    <col min="15876" max="15877" width="6.77734375" style="161" customWidth="1"/>
    <col min="15878" max="15878" width="5.77734375" style="161" customWidth="1"/>
    <col min="15879" max="15879" width="12.77734375" style="161" customWidth="1"/>
    <col min="15880" max="15880" width="5.77734375" style="161" customWidth="1"/>
    <col min="15881" max="15881" width="12.77734375" style="161" customWidth="1"/>
    <col min="15882" max="15882" width="3.44140625" style="161" customWidth="1"/>
    <col min="15883" max="15883" width="2.44140625" style="161" customWidth="1"/>
    <col min="15884" max="15884" width="4.33203125" style="161" customWidth="1"/>
    <col min="15885" max="15885" width="9.21875" style="161" customWidth="1"/>
    <col min="15886" max="15886" width="5.33203125" style="161" customWidth="1"/>
    <col min="15887" max="15887" width="11.44140625" style="161" customWidth="1"/>
    <col min="15888" max="16128" width="8.88671875" style="161"/>
    <col min="16129" max="16129" width="5.77734375" style="161" customWidth="1"/>
    <col min="16130" max="16130" width="12.77734375" style="161" customWidth="1"/>
    <col min="16131" max="16131" width="5.77734375" style="161" customWidth="1"/>
    <col min="16132" max="16133" width="6.77734375" style="161" customWidth="1"/>
    <col min="16134" max="16134" width="5.77734375" style="161" customWidth="1"/>
    <col min="16135" max="16135" width="12.77734375" style="161" customWidth="1"/>
    <col min="16136" max="16136" width="5.77734375" style="161" customWidth="1"/>
    <col min="16137" max="16137" width="12.77734375" style="161" customWidth="1"/>
    <col min="16138" max="16138" width="3.44140625" style="161" customWidth="1"/>
    <col min="16139" max="16139" width="2.44140625" style="161" customWidth="1"/>
    <col min="16140" max="16140" width="4.33203125" style="161" customWidth="1"/>
    <col min="16141" max="16141" width="9.21875" style="161" customWidth="1"/>
    <col min="16142" max="16142" width="5.33203125" style="161" customWidth="1"/>
    <col min="16143" max="16143" width="11.44140625" style="161" customWidth="1"/>
    <col min="16144" max="16384" width="8.88671875" style="161"/>
  </cols>
  <sheetData>
    <row r="1" spans="1:15" ht="13.5" customHeight="1">
      <c r="C1" s="213" t="s">
        <v>764</v>
      </c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5" ht="13.5" customHeight="1"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</row>
    <row r="3" spans="1:15" ht="13.5" customHeight="1"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</row>
    <row r="4" spans="1:15" ht="10.5" customHeight="1"/>
    <row r="5" spans="1:15" ht="10.5" customHeight="1">
      <c r="A5" s="162"/>
    </row>
    <row r="6" spans="1:15" ht="12.75" customHeight="1">
      <c r="A6" s="214" t="s">
        <v>765</v>
      </c>
      <c r="B6" s="215"/>
      <c r="C6" s="216" t="s">
        <v>766</v>
      </c>
      <c r="D6" s="214"/>
      <c r="E6" s="214"/>
      <c r="F6" s="214" t="s">
        <v>767</v>
      </c>
      <c r="G6" s="215"/>
      <c r="H6" s="214" t="s">
        <v>768</v>
      </c>
      <c r="I6" s="215"/>
      <c r="J6" s="217" t="s">
        <v>769</v>
      </c>
      <c r="K6" s="218"/>
      <c r="L6" s="218"/>
      <c r="M6" s="218"/>
      <c r="N6" s="218"/>
      <c r="O6" s="219"/>
    </row>
    <row r="7" spans="1:15" ht="12.75" customHeight="1">
      <c r="A7" s="214"/>
      <c r="B7" s="215"/>
      <c r="C7" s="214"/>
      <c r="D7" s="214"/>
      <c r="E7" s="214"/>
      <c r="F7" s="214"/>
      <c r="G7" s="215"/>
      <c r="H7" s="214"/>
      <c r="I7" s="215"/>
      <c r="J7" s="220"/>
      <c r="K7" s="221"/>
      <c r="L7" s="221"/>
      <c r="M7" s="221"/>
      <c r="N7" s="221"/>
      <c r="O7" s="222"/>
    </row>
    <row r="8" spans="1:15" ht="12.75" customHeight="1">
      <c r="A8" s="214"/>
      <c r="B8" s="215"/>
      <c r="C8" s="214"/>
      <c r="D8" s="214"/>
      <c r="E8" s="214"/>
      <c r="F8" s="214"/>
      <c r="G8" s="215"/>
      <c r="H8" s="214"/>
      <c r="I8" s="215"/>
      <c r="J8" s="220"/>
      <c r="K8" s="221"/>
      <c r="L8" s="221"/>
      <c r="M8" s="221"/>
      <c r="N8" s="221"/>
      <c r="O8" s="222"/>
    </row>
    <row r="9" spans="1:15" ht="12.75" customHeight="1">
      <c r="A9" s="214"/>
      <c r="B9" s="215"/>
      <c r="C9" s="214"/>
      <c r="D9" s="214"/>
      <c r="E9" s="214"/>
      <c r="F9" s="214"/>
      <c r="G9" s="215"/>
      <c r="H9" s="214"/>
      <c r="I9" s="215"/>
      <c r="J9" s="223"/>
      <c r="K9" s="224"/>
      <c r="L9" s="224"/>
      <c r="M9" s="224"/>
      <c r="N9" s="224"/>
      <c r="O9" s="225"/>
    </row>
    <row r="10" spans="1:15" ht="13.5" customHeight="1">
      <c r="A10" s="163"/>
      <c r="F10" s="164"/>
      <c r="G10" s="164"/>
      <c r="H10" s="164"/>
      <c r="I10" s="164"/>
      <c r="J10" s="164"/>
      <c r="K10" s="164"/>
      <c r="L10" s="164"/>
      <c r="M10" s="164"/>
      <c r="N10" s="164"/>
      <c r="O10" s="165"/>
    </row>
    <row r="11" spans="1:15" ht="13.5" customHeight="1">
      <c r="A11" s="163"/>
      <c r="B11" s="207" t="s">
        <v>770</v>
      </c>
      <c r="C11" s="207"/>
      <c r="D11" s="166"/>
      <c r="O11" s="167"/>
    </row>
    <row r="12" spans="1:15" ht="13.5" customHeight="1">
      <c r="A12" s="163"/>
      <c r="B12" s="207"/>
      <c r="C12" s="207"/>
      <c r="D12" s="166"/>
      <c r="O12" s="167"/>
    </row>
    <row r="13" spans="1:15" ht="13.5" customHeight="1">
      <c r="A13" s="163"/>
      <c r="O13" s="167"/>
    </row>
    <row r="14" spans="1:15" ht="13.5" customHeight="1">
      <c r="A14" s="163"/>
      <c r="O14" s="167"/>
    </row>
    <row r="15" spans="1:15" ht="12" customHeight="1">
      <c r="A15" s="208" t="s">
        <v>771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10"/>
    </row>
    <row r="16" spans="1:15" ht="12" customHeight="1">
      <c r="A16" s="208"/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10"/>
    </row>
    <row r="17" spans="1:15" ht="12" customHeight="1">
      <c r="A17" s="208"/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10"/>
    </row>
    <row r="18" spans="1:15" ht="12" customHeight="1">
      <c r="A18" s="168"/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70"/>
    </row>
    <row r="19" spans="1:15" ht="13.5" customHeight="1">
      <c r="A19" s="171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67"/>
    </row>
    <row r="20" spans="1:15" ht="20.25" customHeight="1">
      <c r="A20" s="171"/>
      <c r="B20" s="173" t="s">
        <v>772</v>
      </c>
      <c r="C20" s="174" t="s">
        <v>773</v>
      </c>
      <c r="D20" s="175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67"/>
    </row>
    <row r="21" spans="1:15" ht="20.25" customHeight="1">
      <c r="A21" s="171"/>
      <c r="B21" s="176"/>
      <c r="C21" s="174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67"/>
    </row>
    <row r="22" spans="1:15" ht="20.25" customHeight="1">
      <c r="A22" s="171"/>
      <c r="B22" s="176"/>
      <c r="C22" s="174"/>
      <c r="D22" s="177"/>
      <c r="E22" s="177"/>
      <c r="F22" s="177"/>
      <c r="G22" s="172"/>
      <c r="H22" s="172"/>
      <c r="I22" s="172"/>
      <c r="J22" s="172"/>
      <c r="K22" s="172"/>
      <c r="L22" s="172"/>
      <c r="M22" s="172"/>
      <c r="N22" s="172"/>
      <c r="O22" s="167"/>
    </row>
    <row r="23" spans="1:15" ht="20.25" customHeight="1">
      <c r="A23" s="171"/>
      <c r="B23" s="172"/>
      <c r="C23" s="177"/>
      <c r="D23" s="177"/>
      <c r="E23" s="178"/>
      <c r="F23" s="177"/>
      <c r="G23" s="172"/>
      <c r="H23" s="172"/>
      <c r="I23" s="172"/>
      <c r="J23" s="172"/>
      <c r="K23" s="172"/>
      <c r="L23" s="172"/>
      <c r="M23" s="172"/>
      <c r="N23" s="172"/>
      <c r="O23" s="167"/>
    </row>
    <row r="24" spans="1:15" ht="20.25" customHeight="1">
      <c r="A24" s="179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O24" s="167"/>
    </row>
    <row r="25" spans="1:15" ht="20.25" customHeight="1">
      <c r="A25" s="179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O25" s="167"/>
    </row>
    <row r="26" spans="1:15" ht="21" customHeight="1">
      <c r="A26" s="171"/>
      <c r="B26" s="181"/>
      <c r="C26" s="181" t="s">
        <v>774</v>
      </c>
      <c r="D26" s="182" t="e">
        <f>" 일금"&amp;NUMBERSTRING(I26,1)&amp;"원정"</f>
        <v>#NUM!</v>
      </c>
      <c r="E26" s="182"/>
      <c r="F26" s="182"/>
      <c r="G26" s="172"/>
      <c r="H26" s="172"/>
      <c r="I26" s="211">
        <f>E33</f>
        <v>-665</v>
      </c>
      <c r="J26" s="211"/>
      <c r="K26" s="211"/>
      <c r="L26" s="211"/>
      <c r="M26" s="172"/>
      <c r="N26" s="172"/>
      <c r="O26" s="167"/>
    </row>
    <row r="27" spans="1:15" ht="3.75" customHeight="1">
      <c r="A27" s="163"/>
      <c r="G27" s="161" t="s">
        <v>2</v>
      </c>
      <c r="O27" s="167"/>
    </row>
    <row r="28" spans="1:15" ht="6" customHeight="1">
      <c r="A28" s="179"/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O28" s="167"/>
    </row>
    <row r="29" spans="1:15" ht="18.75">
      <c r="A29" s="183"/>
      <c r="B29" s="184"/>
      <c r="C29" s="177"/>
      <c r="D29" s="184"/>
      <c r="E29" s="185"/>
      <c r="F29" s="184"/>
      <c r="G29" s="184"/>
      <c r="H29" s="184"/>
      <c r="I29" s="184"/>
      <c r="J29" s="184"/>
      <c r="K29" s="184"/>
      <c r="L29" s="184"/>
      <c r="M29" s="184"/>
      <c r="O29" s="167"/>
    </row>
    <row r="30" spans="1:15" ht="23.25" customHeight="1">
      <c r="A30" s="186" t="s">
        <v>775</v>
      </c>
      <c r="B30" s="187"/>
      <c r="C30" s="188" t="s">
        <v>776</v>
      </c>
      <c r="E30" s="204">
        <f>원가계산!E32</f>
        <v>-665</v>
      </c>
      <c r="F30" s="204"/>
      <c r="G30" s="204"/>
      <c r="H30" s="180"/>
      <c r="I30" s="212"/>
      <c r="J30" s="212"/>
      <c r="K30" s="204"/>
      <c r="L30" s="204"/>
      <c r="M30" s="204"/>
      <c r="O30" s="167"/>
    </row>
    <row r="31" spans="1:15" ht="26.1" customHeight="1">
      <c r="A31" s="179"/>
      <c r="B31" s="180"/>
      <c r="C31" s="189"/>
      <c r="E31" s="204"/>
      <c r="F31" s="204"/>
      <c r="G31" s="204"/>
      <c r="H31" s="180"/>
      <c r="I31" s="188"/>
      <c r="K31" s="204"/>
      <c r="L31" s="204"/>
      <c r="M31" s="204"/>
      <c r="N31" s="172"/>
      <c r="O31" s="167"/>
    </row>
    <row r="32" spans="1:15" ht="26.1" customHeight="1">
      <c r="A32" s="179"/>
      <c r="B32" s="180"/>
      <c r="C32" s="189"/>
      <c r="E32" s="204"/>
      <c r="F32" s="204"/>
      <c r="G32" s="204"/>
      <c r="H32" s="180"/>
      <c r="I32" s="188"/>
      <c r="K32" s="205"/>
      <c r="L32" s="205"/>
      <c r="M32" s="205"/>
      <c r="N32" s="172"/>
      <c r="O32" s="167"/>
    </row>
    <row r="33" spans="1:15" ht="20.100000000000001" customHeight="1">
      <c r="A33" s="179"/>
      <c r="B33" s="180"/>
      <c r="C33" s="190" t="s">
        <v>8</v>
      </c>
      <c r="D33" s="190"/>
      <c r="E33" s="206">
        <f>E30+E31+K30+K31+E32+K32+K32</f>
        <v>-665</v>
      </c>
      <c r="F33" s="206"/>
      <c r="G33" s="206"/>
      <c r="H33" s="180"/>
      <c r="I33" s="180"/>
      <c r="J33" s="180"/>
      <c r="K33" s="180"/>
      <c r="L33" s="180"/>
      <c r="M33" s="180"/>
      <c r="N33" s="172"/>
      <c r="O33" s="167"/>
    </row>
    <row r="34" spans="1:15" ht="20.100000000000001" customHeight="1">
      <c r="A34" s="191"/>
      <c r="B34" s="192"/>
      <c r="C34" s="193"/>
      <c r="D34" s="193"/>
      <c r="E34" s="194"/>
      <c r="F34" s="194"/>
      <c r="G34" s="194"/>
      <c r="H34" s="192"/>
      <c r="I34" s="192"/>
      <c r="J34" s="192"/>
      <c r="K34" s="192"/>
      <c r="L34" s="192"/>
      <c r="M34" s="192"/>
      <c r="N34" s="195"/>
      <c r="O34" s="196"/>
    </row>
    <row r="39" spans="1:15" ht="13.5" customHeight="1"/>
    <row r="40" spans="1:15" ht="13.5" customHeight="1"/>
  </sheetData>
  <mergeCells count="21">
    <mergeCell ref="C1:M3"/>
    <mergeCell ref="A6:A9"/>
    <mergeCell ref="B6:B9"/>
    <mergeCell ref="C6:C9"/>
    <mergeCell ref="D6:E9"/>
    <mergeCell ref="F6:F9"/>
    <mergeCell ref="G6:G9"/>
    <mergeCell ref="H6:H9"/>
    <mergeCell ref="I6:I9"/>
    <mergeCell ref="J6:O9"/>
    <mergeCell ref="B11:C12"/>
    <mergeCell ref="A15:O17"/>
    <mergeCell ref="I26:L26"/>
    <mergeCell ref="E30:G30"/>
    <mergeCell ref="I30:J30"/>
    <mergeCell ref="K30:M30"/>
    <mergeCell ref="E31:G31"/>
    <mergeCell ref="K31:M31"/>
    <mergeCell ref="E32:G32"/>
    <mergeCell ref="K32:M32"/>
    <mergeCell ref="E33:G33"/>
  </mergeCells>
  <phoneticPr fontId="2" type="noConversion"/>
  <pageMargins left="0.97" right="0.39370078740157483" top="0.54" bottom="0.32" header="0.51181102362204722" footer="0.26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50"/>
  <sheetViews>
    <sheetView showZeros="0" workbookViewId="0">
      <selection activeCell="B37" sqref="B37"/>
    </sheetView>
  </sheetViews>
  <sheetFormatPr defaultRowHeight="13.5"/>
  <cols>
    <col min="1" max="1" width="36.109375" style="1" customWidth="1"/>
    <col min="2" max="2" width="15.109375" style="2" bestFit="1" customWidth="1"/>
    <col min="3" max="6" width="15.109375" style="2" customWidth="1"/>
    <col min="7" max="7" width="8.6640625" style="2" customWidth="1"/>
    <col min="8" max="8" width="8.77734375" style="2" customWidth="1"/>
    <col min="9" max="16384" width="8.88671875" style="2"/>
  </cols>
  <sheetData>
    <row r="1" spans="1:13" ht="14.25" thickBot="1">
      <c r="A1" s="29" t="s">
        <v>3</v>
      </c>
      <c r="B1" s="30" t="s">
        <v>7</v>
      </c>
      <c r="C1" s="30" t="s">
        <v>5</v>
      </c>
      <c r="D1" s="30" t="s">
        <v>6</v>
      </c>
      <c r="E1" s="30" t="s">
        <v>50</v>
      </c>
      <c r="F1" s="31" t="s">
        <v>8</v>
      </c>
      <c r="H1" s="28"/>
    </row>
    <row r="2" spans="1:13">
      <c r="A2" s="5" t="s">
        <v>9</v>
      </c>
      <c r="B2" s="24">
        <f>총괄표!I29</f>
        <v>0</v>
      </c>
      <c r="C2" s="24">
        <f>총괄표!L29</f>
        <v>0</v>
      </c>
      <c r="D2" s="24">
        <f>총괄표!N29</f>
        <v>0</v>
      </c>
      <c r="E2" s="24"/>
      <c r="F2" s="24">
        <f>SUM(B2,C2,D2)</f>
        <v>0</v>
      </c>
    </row>
    <row r="3" spans="1:13">
      <c r="A3" s="3" t="s">
        <v>68</v>
      </c>
      <c r="B3" s="25"/>
      <c r="C3" s="25"/>
      <c r="D3" s="25"/>
      <c r="E3" s="25"/>
      <c r="F3" s="24">
        <f>SUM(B3,C3,D3)</f>
        <v>0</v>
      </c>
      <c r="H3" s="272" t="s">
        <v>110</v>
      </c>
      <c r="I3" s="273"/>
      <c r="J3" s="273"/>
      <c r="K3" s="273"/>
      <c r="L3" s="273"/>
      <c r="M3" s="274"/>
    </row>
    <row r="4" spans="1:13">
      <c r="A4" s="3" t="s">
        <v>3</v>
      </c>
      <c r="B4" s="25"/>
      <c r="C4" s="25"/>
      <c r="D4" s="25"/>
      <c r="E4" s="25"/>
      <c r="F4" s="25"/>
      <c r="H4" s="275"/>
      <c r="I4" s="276"/>
      <c r="J4" s="276"/>
      <c r="K4" s="276"/>
      <c r="L4" s="276"/>
      <c r="M4" s="277"/>
    </row>
    <row r="5" spans="1:13">
      <c r="A5" s="3" t="s">
        <v>3</v>
      </c>
      <c r="B5" s="25"/>
      <c r="C5" s="25" t="s">
        <v>4</v>
      </c>
      <c r="D5" s="25"/>
      <c r="E5" s="25"/>
      <c r="F5" s="25"/>
    </row>
    <row r="6" spans="1:13">
      <c r="A6" s="3" t="s">
        <v>3</v>
      </c>
      <c r="B6" s="25"/>
      <c r="C6" s="25"/>
      <c r="D6" s="25"/>
      <c r="E6" s="25"/>
      <c r="F6" s="25"/>
      <c r="H6" s="266" t="s">
        <v>111</v>
      </c>
      <c r="I6" s="267"/>
      <c r="J6" s="267"/>
      <c r="K6" s="267"/>
      <c r="L6" s="267"/>
      <c r="M6" s="268"/>
    </row>
    <row r="7" spans="1:13">
      <c r="A7" s="3"/>
      <c r="B7" s="25"/>
      <c r="C7" s="25"/>
      <c r="D7" s="25"/>
      <c r="E7" s="25"/>
      <c r="F7" s="25"/>
      <c r="H7" s="269"/>
      <c r="I7" s="270"/>
      <c r="J7" s="270"/>
      <c r="K7" s="270"/>
      <c r="L7" s="270"/>
      <c r="M7" s="271"/>
    </row>
    <row r="8" spans="1:13">
      <c r="A8" s="3"/>
      <c r="B8" s="25"/>
      <c r="C8" s="25"/>
      <c r="D8" s="25"/>
      <c r="E8" s="25"/>
      <c r="F8" s="25"/>
    </row>
    <row r="9" spans="1:13" ht="14.25" thickBot="1">
      <c r="B9" s="33"/>
      <c r="C9" s="33"/>
      <c r="D9" s="33"/>
      <c r="E9" s="33"/>
      <c r="F9" s="33"/>
      <c r="H9" s="266" t="s">
        <v>112</v>
      </c>
      <c r="I9" s="267"/>
      <c r="J9" s="267"/>
      <c r="K9" s="267"/>
      <c r="L9" s="267"/>
      <c r="M9" s="268"/>
    </row>
    <row r="10" spans="1:13" ht="14.25" thickBot="1">
      <c r="A10" s="29"/>
      <c r="B10" s="30" t="s">
        <v>11</v>
      </c>
      <c r="C10" s="30" t="s">
        <v>13</v>
      </c>
      <c r="D10" s="30" t="s">
        <v>66</v>
      </c>
      <c r="E10" s="30" t="s">
        <v>79</v>
      </c>
      <c r="F10" s="31"/>
      <c r="H10" s="269"/>
      <c r="I10" s="270"/>
      <c r="J10" s="270"/>
      <c r="K10" s="270"/>
      <c r="L10" s="270"/>
      <c r="M10" s="271"/>
    </row>
    <row r="11" spans="1:13">
      <c r="A11" s="5" t="s">
        <v>102</v>
      </c>
      <c r="B11" s="17">
        <v>100</v>
      </c>
      <c r="C11" s="17">
        <v>1</v>
      </c>
      <c r="D11" s="17">
        <f>$B$11/100</f>
        <v>1</v>
      </c>
      <c r="E11" s="17"/>
      <c r="F11" s="17"/>
    </row>
    <row r="12" spans="1:13">
      <c r="A12" s="3" t="s">
        <v>103</v>
      </c>
      <c r="B12" s="15">
        <v>100</v>
      </c>
      <c r="C12" s="15">
        <v>1</v>
      </c>
      <c r="D12" s="17">
        <f>$B$12/100</f>
        <v>1</v>
      </c>
      <c r="E12" s="15">
        <v>2</v>
      </c>
      <c r="F12" s="15"/>
      <c r="H12" s="266" t="s">
        <v>113</v>
      </c>
      <c r="I12" s="267"/>
      <c r="J12" s="267"/>
      <c r="K12" s="267"/>
      <c r="L12" s="267"/>
      <c r="M12" s="268"/>
    </row>
    <row r="13" spans="1:13">
      <c r="A13" s="3" t="s">
        <v>104</v>
      </c>
      <c r="B13" s="15">
        <v>100</v>
      </c>
      <c r="C13" s="15">
        <v>1</v>
      </c>
      <c r="D13" s="17">
        <f>$B$13/100</f>
        <v>1</v>
      </c>
      <c r="E13" s="15">
        <v>5</v>
      </c>
      <c r="F13" s="15"/>
      <c r="H13" s="269"/>
      <c r="I13" s="270"/>
      <c r="J13" s="270"/>
      <c r="K13" s="270"/>
      <c r="L13" s="270"/>
      <c r="M13" s="271"/>
    </row>
    <row r="14" spans="1:13">
      <c r="A14" s="3"/>
      <c r="B14" s="15"/>
      <c r="C14" s="15"/>
      <c r="D14" s="15"/>
      <c r="E14" s="15"/>
      <c r="F14" s="15"/>
    </row>
    <row r="15" spans="1:13">
      <c r="A15" s="3"/>
      <c r="B15" s="15"/>
      <c r="C15" s="15"/>
      <c r="D15" s="15"/>
      <c r="E15" s="15"/>
      <c r="F15" s="15"/>
    </row>
    <row r="16" spans="1:13">
      <c r="A16" s="3"/>
      <c r="B16" s="15"/>
      <c r="C16" s="15"/>
      <c r="D16" s="15"/>
      <c r="E16" s="15"/>
      <c r="F16" s="15"/>
    </row>
    <row r="17" spans="1:6">
      <c r="A17" s="3"/>
      <c r="B17" s="15"/>
      <c r="C17" s="15"/>
      <c r="D17" s="15"/>
      <c r="E17" s="15"/>
      <c r="F17" s="15"/>
    </row>
    <row r="18" spans="1:6">
      <c r="A18" s="3" t="s">
        <v>2</v>
      </c>
      <c r="B18" s="15"/>
      <c r="C18" s="15"/>
      <c r="D18" s="15"/>
      <c r="E18" s="15"/>
      <c r="F18" s="15"/>
    </row>
    <row r="19" spans="1:6" ht="14.25" thickBot="1">
      <c r="A19" s="4" t="s">
        <v>4</v>
      </c>
      <c r="B19" s="32"/>
      <c r="C19" s="32"/>
      <c r="D19" s="32"/>
      <c r="E19" s="32"/>
      <c r="F19" s="32"/>
    </row>
    <row r="20" spans="1:6" ht="14.25" thickBot="1">
      <c r="A20" s="29" t="s">
        <v>60</v>
      </c>
      <c r="B20" s="30" t="s">
        <v>11</v>
      </c>
      <c r="C20" s="30"/>
      <c r="D20" s="30" t="s">
        <v>66</v>
      </c>
      <c r="E20" s="30"/>
      <c r="F20" s="31"/>
    </row>
    <row r="21" spans="1:6">
      <c r="A21" s="5" t="s">
        <v>61</v>
      </c>
      <c r="B21" s="17">
        <f>B11</f>
        <v>100</v>
      </c>
      <c r="C21" s="17"/>
      <c r="D21" s="17">
        <f>$B$21/100</f>
        <v>1</v>
      </c>
      <c r="E21" s="17"/>
      <c r="F21" s="17"/>
    </row>
    <row r="22" spans="1:6">
      <c r="A22" s="3" t="s">
        <v>62</v>
      </c>
      <c r="B22" s="15">
        <f>B11</f>
        <v>100</v>
      </c>
      <c r="C22" s="17"/>
      <c r="D22" s="17">
        <f>$B$22/100</f>
        <v>1</v>
      </c>
      <c r="E22" s="15"/>
      <c r="F22" s="15"/>
    </row>
    <row r="23" spans="1:6">
      <c r="A23" s="3" t="s">
        <v>65</v>
      </c>
      <c r="B23" s="15">
        <f>B11</f>
        <v>100</v>
      </c>
      <c r="C23" s="17"/>
      <c r="D23" s="17">
        <f>$B$23/100</f>
        <v>1</v>
      </c>
      <c r="E23" s="15"/>
      <c r="F23" s="15"/>
    </row>
    <row r="24" spans="1:6">
      <c r="A24" s="3" t="s">
        <v>63</v>
      </c>
      <c r="B24" s="15">
        <f>B11</f>
        <v>100</v>
      </c>
      <c r="C24" s="17"/>
      <c r="D24" s="17">
        <f>$B$24/100</f>
        <v>1</v>
      </c>
      <c r="E24" s="15"/>
      <c r="F24" s="15"/>
    </row>
    <row r="25" spans="1:6">
      <c r="A25" s="3" t="s">
        <v>64</v>
      </c>
      <c r="B25" s="15">
        <f>B11</f>
        <v>100</v>
      </c>
      <c r="C25" s="17"/>
      <c r="D25" s="17">
        <f>$B$25/100</f>
        <v>1</v>
      </c>
      <c r="E25" s="15"/>
      <c r="F25" s="15"/>
    </row>
    <row r="26" spans="1:6">
      <c r="A26" s="3"/>
      <c r="B26" s="15"/>
      <c r="C26" s="15"/>
      <c r="D26" s="15"/>
      <c r="E26" s="15"/>
      <c r="F26" s="15"/>
    </row>
    <row r="27" spans="1:6">
      <c r="A27" s="3"/>
      <c r="B27" s="15"/>
      <c r="C27" s="15"/>
      <c r="D27" s="15"/>
      <c r="E27" s="15"/>
      <c r="F27" s="15"/>
    </row>
    <row r="28" spans="1:6">
      <c r="A28" s="3"/>
      <c r="B28" s="15"/>
      <c r="C28" s="15"/>
      <c r="D28" s="15"/>
      <c r="E28" s="15"/>
      <c r="F28" s="15"/>
    </row>
    <row r="29" spans="1:6" ht="14.25" customHeight="1" thickBot="1">
      <c r="A29" s="4"/>
      <c r="B29" s="32"/>
      <c r="C29" s="32"/>
      <c r="D29" s="32"/>
      <c r="E29" s="32"/>
      <c r="F29" s="32"/>
    </row>
    <row r="30" spans="1:6" ht="14.25" customHeight="1" thickBot="1">
      <c r="A30" s="29" t="s">
        <v>72</v>
      </c>
      <c r="B30" s="30" t="s">
        <v>73</v>
      </c>
      <c r="C30" s="30" t="s">
        <v>74</v>
      </c>
      <c r="D30" s="30" t="s">
        <v>75</v>
      </c>
      <c r="E30" s="30"/>
      <c r="F30" s="31"/>
    </row>
    <row r="31" spans="1:6">
      <c r="A31" s="5" t="s">
        <v>76</v>
      </c>
      <c r="B31" s="17">
        <v>15</v>
      </c>
      <c r="C31" s="17">
        <v>15</v>
      </c>
      <c r="D31" s="17">
        <v>20</v>
      </c>
      <c r="E31" s="17"/>
      <c r="F31" s="17"/>
    </row>
    <row r="32" spans="1:6">
      <c r="A32" s="5" t="s">
        <v>71</v>
      </c>
      <c r="B32" s="15">
        <v>40</v>
      </c>
      <c r="C32" s="15">
        <v>40</v>
      </c>
      <c r="D32" s="15">
        <v>40</v>
      </c>
      <c r="E32" s="15"/>
      <c r="F32" s="15"/>
    </row>
    <row r="33" spans="1:13">
      <c r="A33" s="3" t="s">
        <v>14</v>
      </c>
      <c r="B33" s="15">
        <v>2</v>
      </c>
      <c r="C33" s="15"/>
      <c r="D33" s="15"/>
      <c r="E33" s="15"/>
      <c r="F33" s="15"/>
      <c r="H33" s="266" t="s">
        <v>659</v>
      </c>
      <c r="I33" s="267"/>
      <c r="J33" s="267"/>
      <c r="K33" s="267"/>
      <c r="L33" s="267"/>
      <c r="M33" s="268"/>
    </row>
    <row r="34" spans="1:13">
      <c r="A34" s="3" t="s">
        <v>15</v>
      </c>
      <c r="B34" s="15"/>
      <c r="C34" s="15"/>
      <c r="D34" s="15"/>
      <c r="E34" s="15"/>
      <c r="F34" s="15"/>
      <c r="H34" s="269"/>
      <c r="I34" s="270"/>
      <c r="J34" s="270"/>
      <c r="K34" s="270"/>
      <c r="L34" s="270"/>
      <c r="M34" s="271"/>
    </row>
    <row r="35" spans="1:13">
      <c r="A35" s="3" t="s">
        <v>16</v>
      </c>
      <c r="B35" s="15">
        <v>2</v>
      </c>
      <c r="C35" s="15"/>
      <c r="D35" s="15"/>
      <c r="E35" s="15"/>
      <c r="F35" s="15"/>
    </row>
    <row r="36" spans="1:13">
      <c r="A36" s="3" t="s">
        <v>17</v>
      </c>
      <c r="B36" s="15">
        <v>3</v>
      </c>
      <c r="C36" s="15"/>
      <c r="D36" s="15"/>
      <c r="E36" s="15"/>
      <c r="F36" s="15"/>
    </row>
    <row r="37" spans="1:13">
      <c r="A37" s="3"/>
      <c r="B37" s="15"/>
      <c r="C37" s="15"/>
      <c r="D37" s="15"/>
      <c r="E37" s="15"/>
      <c r="F37" s="15"/>
    </row>
    <row r="38" spans="1:13">
      <c r="A38" s="3"/>
      <c r="B38" s="15"/>
      <c r="C38" s="15"/>
      <c r="D38" s="15"/>
      <c r="E38" s="15"/>
      <c r="F38" s="15"/>
    </row>
    <row r="39" spans="1:13" ht="14.25" thickBot="1">
      <c r="A39" s="4"/>
      <c r="B39" s="32"/>
      <c r="C39" s="32"/>
      <c r="D39" s="32"/>
      <c r="E39" s="32"/>
      <c r="F39" s="32"/>
    </row>
    <row r="40" spans="1:13" ht="14.25" thickBot="1">
      <c r="A40" s="29" t="s">
        <v>10</v>
      </c>
      <c r="B40" s="30" t="s">
        <v>11</v>
      </c>
      <c r="C40" s="30" t="s">
        <v>12</v>
      </c>
      <c r="D40" s="30"/>
      <c r="E40" s="30"/>
      <c r="F40" s="31"/>
    </row>
    <row r="41" spans="1:13">
      <c r="A41" s="1" t="s">
        <v>114</v>
      </c>
      <c r="B41" s="2">
        <v>100</v>
      </c>
      <c r="C41" s="2">
        <v>0</v>
      </c>
    </row>
    <row r="42" spans="1:13">
      <c r="A42" s="1" t="s">
        <v>115</v>
      </c>
      <c r="B42" s="2">
        <v>100</v>
      </c>
      <c r="C42" s="2">
        <v>0</v>
      </c>
    </row>
    <row r="43" spans="1:13">
      <c r="A43" s="1" t="s">
        <v>116</v>
      </c>
      <c r="B43" s="2">
        <v>100</v>
      </c>
      <c r="C43" s="2">
        <v>0</v>
      </c>
    </row>
    <row r="44" spans="1:13">
      <c r="A44" s="1" t="s">
        <v>117</v>
      </c>
      <c r="B44" s="2">
        <v>100</v>
      </c>
      <c r="C44" s="2">
        <v>0</v>
      </c>
    </row>
    <row r="45" spans="1:13">
      <c r="A45" s="1" t="s">
        <v>118</v>
      </c>
      <c r="B45" s="2">
        <v>100</v>
      </c>
      <c r="C45" s="2">
        <v>0</v>
      </c>
    </row>
    <row r="46" spans="1:13">
      <c r="A46" s="1" t="s">
        <v>119</v>
      </c>
      <c r="B46" s="2">
        <v>100</v>
      </c>
      <c r="C46" s="2">
        <v>0</v>
      </c>
    </row>
    <row r="47" spans="1:13">
      <c r="A47" s="1" t="s">
        <v>120</v>
      </c>
      <c r="B47" s="2">
        <v>100</v>
      </c>
      <c r="C47" s="2">
        <v>0</v>
      </c>
    </row>
    <row r="48" spans="1:13">
      <c r="A48" s="1" t="s">
        <v>121</v>
      </c>
      <c r="B48" s="2">
        <v>100</v>
      </c>
      <c r="C48" s="2">
        <v>0</v>
      </c>
    </row>
    <row r="49" spans="1:3">
      <c r="A49" s="1" t="s">
        <v>122</v>
      </c>
      <c r="B49" s="2">
        <v>100</v>
      </c>
      <c r="C49" s="2">
        <v>0</v>
      </c>
    </row>
    <row r="50" spans="1:3">
      <c r="A50" s="1" t="s">
        <v>123</v>
      </c>
      <c r="B50" s="2">
        <v>100</v>
      </c>
      <c r="C50" s="2">
        <v>0</v>
      </c>
    </row>
  </sheetData>
  <mergeCells count="5">
    <mergeCell ref="H33:M34"/>
    <mergeCell ref="H3:M4"/>
    <mergeCell ref="H6:M7"/>
    <mergeCell ref="H9:M10"/>
    <mergeCell ref="H12:M13"/>
  </mergeCells>
  <phoneticPr fontId="2" type="noConversion"/>
  <printOptions horizontalCentered="1"/>
  <pageMargins left="0.35433070866141736" right="0.35433070866141736" top="0.59055118110236227" bottom="0.59055118110236227" header="0.51181102362204722" footer="0.51181102362204722"/>
  <pageSetup paperSize="9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6C4FE-C668-493F-8EDB-DD8CADEDC1DE}">
  <dimension ref="A1:AE49"/>
  <sheetViews>
    <sheetView view="pageBreakPreview" zoomScale="130" zoomScaleSheetLayoutView="130" workbookViewId="0">
      <pane xSplit="3" ySplit="2" topLeftCell="D13" activePane="bottomRight" state="frozen"/>
      <selection activeCell="I20" sqref="I20"/>
      <selection pane="topRight" activeCell="I20" sqref="I20"/>
      <selection pane="bottomLeft" activeCell="I20" sqref="I20"/>
      <selection pane="bottomRight" activeCell="G14" sqref="G14"/>
    </sheetView>
  </sheetViews>
  <sheetFormatPr defaultRowHeight="13.5"/>
  <cols>
    <col min="1" max="2" width="3.77734375" style="44" customWidth="1"/>
    <col min="3" max="3" width="25.88671875" style="44" customWidth="1"/>
    <col min="4" max="4" width="2.77734375" style="44" customWidth="1"/>
    <col min="5" max="5" width="15.77734375" style="44" customWidth="1"/>
    <col min="6" max="6" width="2.77734375" style="44" customWidth="1"/>
    <col min="7" max="7" width="22.77734375" style="44" customWidth="1"/>
    <col min="8" max="8" width="3.109375" style="44" customWidth="1"/>
    <col min="9" max="9" width="6.77734375" style="44" customWidth="1"/>
    <col min="10" max="10" width="1.44140625" style="44" customWidth="1"/>
    <col min="11" max="11" width="6.77734375" style="44" customWidth="1"/>
    <col min="12" max="13" width="3.109375" style="44" customWidth="1"/>
    <col min="14" max="16" width="1.6640625" style="44" customWidth="1"/>
    <col min="17" max="17" width="16.44140625" style="44" customWidth="1"/>
    <col min="18" max="18" width="8.88671875" style="44"/>
    <col min="19" max="19" width="17.21875" style="44" bestFit="1" customWidth="1"/>
    <col min="20" max="16384" width="8.88671875" style="44"/>
  </cols>
  <sheetData>
    <row r="1" spans="1:20" ht="16.5" customHeight="1">
      <c r="A1" s="235" t="s">
        <v>661</v>
      </c>
      <c r="B1" s="235"/>
      <c r="C1" s="236" t="s">
        <v>735</v>
      </c>
      <c r="D1" s="236"/>
      <c r="E1" s="236"/>
      <c r="F1" s="236"/>
      <c r="G1" s="236"/>
      <c r="H1" s="43"/>
      <c r="I1" s="237" t="e">
        <f>"금 액 : "&amp;NUMBERSTRING(E38,1)&amp;" 원정 ("&amp;DOLLAR(E38,0)&amp;")"</f>
        <v>#NUM!</v>
      </c>
      <c r="J1" s="237"/>
      <c r="K1" s="237"/>
      <c r="L1" s="237"/>
      <c r="M1" s="237"/>
      <c r="N1" s="237"/>
      <c r="O1" s="237"/>
      <c r="P1" s="237"/>
      <c r="Q1" s="237"/>
    </row>
    <row r="2" spans="1:20" ht="21" customHeight="1">
      <c r="A2" s="229" t="s">
        <v>662</v>
      </c>
      <c r="B2" s="230"/>
      <c r="C2" s="231"/>
      <c r="D2" s="229" t="s">
        <v>663</v>
      </c>
      <c r="E2" s="230"/>
      <c r="F2" s="231"/>
      <c r="G2" s="229" t="s">
        <v>664</v>
      </c>
      <c r="H2" s="230"/>
      <c r="I2" s="230"/>
      <c r="J2" s="230"/>
      <c r="K2" s="230"/>
      <c r="L2" s="230"/>
      <c r="M2" s="230"/>
      <c r="N2" s="230"/>
      <c r="O2" s="230"/>
      <c r="P2" s="231"/>
      <c r="Q2" s="46" t="s">
        <v>665</v>
      </c>
    </row>
    <row r="3" spans="1:20" ht="15.6" customHeight="1">
      <c r="A3" s="47"/>
      <c r="B3" s="238" t="s">
        <v>666</v>
      </c>
      <c r="C3" s="48" t="s">
        <v>667</v>
      </c>
      <c r="D3" s="49"/>
      <c r="E3" s="50">
        <f>총괄표!I29</f>
        <v>0</v>
      </c>
      <c r="F3" s="51"/>
      <c r="G3" s="52"/>
      <c r="H3" s="53"/>
      <c r="I3" s="54"/>
      <c r="J3" s="54"/>
      <c r="K3" s="54"/>
      <c r="L3" s="53"/>
      <c r="M3" s="53"/>
      <c r="N3" s="53"/>
      <c r="O3" s="55"/>
      <c r="P3" s="56"/>
      <c r="Q3" s="57"/>
    </row>
    <row r="4" spans="1:20" ht="15.6" customHeight="1">
      <c r="A4" s="58"/>
      <c r="B4" s="239"/>
      <c r="C4" s="59" t="s">
        <v>668</v>
      </c>
      <c r="D4" s="60"/>
      <c r="E4" s="61"/>
      <c r="F4" s="62"/>
      <c r="G4" s="63"/>
      <c r="H4" s="64"/>
      <c r="I4" s="65"/>
      <c r="J4" s="65"/>
      <c r="K4" s="65"/>
      <c r="L4" s="64"/>
      <c r="M4" s="64"/>
      <c r="N4" s="64"/>
      <c r="O4" s="66"/>
      <c r="P4" s="67"/>
      <c r="Q4" s="68"/>
    </row>
    <row r="5" spans="1:20" ht="15.6" customHeight="1">
      <c r="A5" s="58"/>
      <c r="B5" s="239"/>
      <c r="C5" s="59" t="s">
        <v>669</v>
      </c>
      <c r="D5" s="60"/>
      <c r="E5" s="61">
        <v>0</v>
      </c>
      <c r="F5" s="62"/>
      <c r="G5" s="63"/>
      <c r="H5" s="64"/>
      <c r="I5" s="65"/>
      <c r="J5" s="65"/>
      <c r="K5" s="65"/>
      <c r="L5" s="64"/>
      <c r="M5" s="64"/>
      <c r="N5" s="64"/>
      <c r="O5" s="66"/>
      <c r="P5" s="67"/>
      <c r="Q5" s="68"/>
      <c r="S5" s="69">
        <f>E3+E7+E10</f>
        <v>0</v>
      </c>
      <c r="T5" s="44" t="s">
        <v>670</v>
      </c>
    </row>
    <row r="6" spans="1:20" ht="15.6" customHeight="1">
      <c r="A6" s="58" t="s">
        <v>671</v>
      </c>
      <c r="B6" s="239"/>
      <c r="C6" s="70" t="s">
        <v>672</v>
      </c>
      <c r="D6" s="71"/>
      <c r="E6" s="72">
        <f>E3+E4+E5</f>
        <v>0</v>
      </c>
      <c r="F6" s="73"/>
      <c r="G6" s="74"/>
      <c r="H6" s="75"/>
      <c r="I6" s="76"/>
      <c r="J6" s="76"/>
      <c r="K6" s="76"/>
      <c r="L6" s="75"/>
      <c r="M6" s="75"/>
      <c r="N6" s="75"/>
      <c r="O6" s="77"/>
      <c r="P6" s="78"/>
      <c r="Q6" s="79"/>
      <c r="S6" s="69">
        <f>E3+E7+E34</f>
        <v>0</v>
      </c>
      <c r="T6" s="44" t="s">
        <v>673</v>
      </c>
    </row>
    <row r="7" spans="1:20" ht="15.6" customHeight="1">
      <c r="A7" s="58"/>
      <c r="B7" s="238" t="s">
        <v>674</v>
      </c>
      <c r="C7" s="48" t="s">
        <v>675</v>
      </c>
      <c r="D7" s="49"/>
      <c r="E7" s="50">
        <f>총괄표!L29</f>
        <v>0</v>
      </c>
      <c r="F7" s="51"/>
      <c r="G7" s="80"/>
      <c r="H7" s="81"/>
      <c r="I7" s="82"/>
      <c r="J7" s="82"/>
      <c r="K7" s="82"/>
      <c r="L7" s="81"/>
      <c r="M7" s="81"/>
      <c r="N7" s="81"/>
      <c r="O7" s="83"/>
      <c r="P7" s="56"/>
      <c r="Q7" s="57"/>
      <c r="S7" s="69">
        <f>E26</f>
        <v>0</v>
      </c>
      <c r="T7" s="44" t="s">
        <v>676</v>
      </c>
    </row>
    <row r="8" spans="1:20" ht="15.6" customHeight="1">
      <c r="A8" s="58"/>
      <c r="B8" s="239"/>
      <c r="C8" s="59" t="s">
        <v>677</v>
      </c>
      <c r="D8" s="60"/>
      <c r="E8" s="61">
        <f>TRUNC(E7*I8)</f>
        <v>0</v>
      </c>
      <c r="F8" s="62"/>
      <c r="G8" s="84" t="s">
        <v>678</v>
      </c>
      <c r="H8" s="85" t="s">
        <v>679</v>
      </c>
      <c r="I8" s="197">
        <v>0.182</v>
      </c>
      <c r="J8" s="87"/>
      <c r="K8" s="87"/>
      <c r="L8" s="88"/>
      <c r="M8" s="88"/>
      <c r="N8" s="88"/>
      <c r="O8" s="89"/>
      <c r="P8" s="90"/>
      <c r="Q8" s="68"/>
      <c r="S8" s="69">
        <f>E32+E35</f>
        <v>-665</v>
      </c>
      <c r="T8" s="44" t="s">
        <v>680</v>
      </c>
    </row>
    <row r="9" spans="1:20" ht="15.6" customHeight="1">
      <c r="A9" s="58" t="s">
        <v>681</v>
      </c>
      <c r="B9" s="239"/>
      <c r="C9" s="70" t="s">
        <v>672</v>
      </c>
      <c r="D9" s="71"/>
      <c r="E9" s="72">
        <f>SUM(E7:E8)</f>
        <v>0</v>
      </c>
      <c r="F9" s="73"/>
      <c r="G9" s="91"/>
      <c r="H9" s="92"/>
      <c r="I9" s="93"/>
      <c r="J9" s="94"/>
      <c r="K9" s="94"/>
      <c r="L9" s="92"/>
      <c r="M9" s="92"/>
      <c r="N9" s="92"/>
      <c r="O9" s="95"/>
      <c r="P9" s="78"/>
      <c r="Q9" s="79"/>
    </row>
    <row r="10" spans="1:20" ht="15.6" customHeight="1">
      <c r="A10" s="58"/>
      <c r="B10" s="47"/>
      <c r="C10" s="48" t="s">
        <v>682</v>
      </c>
      <c r="D10" s="49"/>
      <c r="E10" s="50">
        <f>총괄표!N29</f>
        <v>0</v>
      </c>
      <c r="F10" s="51"/>
      <c r="G10" s="80"/>
      <c r="H10" s="81"/>
      <c r="I10" s="96"/>
      <c r="J10" s="97"/>
      <c r="K10" s="97"/>
      <c r="L10" s="81"/>
      <c r="M10" s="81"/>
      <c r="N10" s="81"/>
      <c r="O10" s="83"/>
      <c r="P10" s="56"/>
      <c r="Q10" s="57"/>
    </row>
    <row r="11" spans="1:20" ht="15.6" customHeight="1">
      <c r="A11" s="58"/>
      <c r="B11" s="58"/>
      <c r="C11" s="59" t="s">
        <v>683</v>
      </c>
      <c r="D11" s="60"/>
      <c r="E11" s="61">
        <f>TRUNC(E9*I11)</f>
        <v>0</v>
      </c>
      <c r="F11" s="62"/>
      <c r="G11" s="84" t="s">
        <v>684</v>
      </c>
      <c r="H11" s="98" t="s">
        <v>679</v>
      </c>
      <c r="I11" s="99">
        <v>3.56E-2</v>
      </c>
      <c r="J11" s="87"/>
      <c r="K11" s="87"/>
      <c r="L11" s="88"/>
      <c r="M11" s="88"/>
      <c r="N11" s="88"/>
      <c r="O11" s="100"/>
      <c r="P11" s="90"/>
      <c r="Q11" s="68"/>
      <c r="T11" s="101"/>
    </row>
    <row r="12" spans="1:20" ht="15.6" customHeight="1">
      <c r="A12" s="58" t="s">
        <v>685</v>
      </c>
      <c r="B12" s="58"/>
      <c r="C12" s="59" t="s">
        <v>686</v>
      </c>
      <c r="D12" s="60"/>
      <c r="E12" s="61">
        <f>TRUNC(E9*I12)</f>
        <v>0</v>
      </c>
      <c r="F12" s="62"/>
      <c r="G12" s="84" t="s">
        <v>684</v>
      </c>
      <c r="H12" s="98" t="s">
        <v>679</v>
      </c>
      <c r="I12" s="99">
        <v>1.01E-2</v>
      </c>
      <c r="J12" s="102"/>
      <c r="K12" s="102"/>
      <c r="L12" s="88"/>
      <c r="M12" s="88"/>
      <c r="N12" s="88"/>
      <c r="O12" s="100"/>
      <c r="P12" s="90"/>
      <c r="Q12" s="68"/>
    </row>
    <row r="13" spans="1:20" ht="15.6" customHeight="1">
      <c r="A13" s="58"/>
      <c r="B13" s="58" t="s">
        <v>687</v>
      </c>
      <c r="C13" s="59" t="s">
        <v>688</v>
      </c>
      <c r="D13" s="60"/>
      <c r="E13" s="61">
        <f>TRUNC(E7*I13)</f>
        <v>0</v>
      </c>
      <c r="F13" s="62"/>
      <c r="G13" s="84" t="s">
        <v>678</v>
      </c>
      <c r="H13" s="98" t="s">
        <v>679</v>
      </c>
      <c r="I13" s="103">
        <v>3.5950000000000003E-2</v>
      </c>
      <c r="J13" s="102"/>
      <c r="K13" s="102"/>
      <c r="L13" s="88"/>
      <c r="M13" s="88"/>
      <c r="N13" s="88"/>
      <c r="O13" s="100"/>
      <c r="P13" s="90"/>
      <c r="Q13" s="68"/>
      <c r="R13" s="44" t="s">
        <v>689</v>
      </c>
      <c r="T13" s="101"/>
    </row>
    <row r="14" spans="1:20" ht="15.6" customHeight="1">
      <c r="A14" s="58"/>
      <c r="B14" s="58"/>
      <c r="C14" s="59" t="s">
        <v>690</v>
      </c>
      <c r="D14" s="60"/>
      <c r="E14" s="61">
        <f>TRUNC(E13*I14)</f>
        <v>0</v>
      </c>
      <c r="F14" s="62"/>
      <c r="G14" s="84" t="s">
        <v>691</v>
      </c>
      <c r="H14" s="98" t="s">
        <v>679</v>
      </c>
      <c r="I14" s="99">
        <v>0.13139999999999999</v>
      </c>
      <c r="J14" s="102"/>
      <c r="K14" s="102"/>
      <c r="L14" s="88"/>
      <c r="M14" s="88"/>
      <c r="N14" s="88"/>
      <c r="O14" s="100"/>
      <c r="P14" s="90"/>
      <c r="Q14" s="68"/>
      <c r="R14" s="44" t="s">
        <v>689</v>
      </c>
    </row>
    <row r="15" spans="1:20" ht="15.6" customHeight="1">
      <c r="A15" s="58"/>
      <c r="B15" s="58"/>
      <c r="C15" s="59" t="s">
        <v>692</v>
      </c>
      <c r="D15" s="60"/>
      <c r="E15" s="61">
        <f>TRUNC(E7*I15)</f>
        <v>0</v>
      </c>
      <c r="F15" s="62"/>
      <c r="G15" s="84" t="s">
        <v>678</v>
      </c>
      <c r="H15" s="98" t="s">
        <v>679</v>
      </c>
      <c r="I15" s="99">
        <v>4.7500000000000001E-2</v>
      </c>
      <c r="J15" s="102"/>
      <c r="K15" s="102"/>
      <c r="L15" s="88"/>
      <c r="M15" s="88"/>
      <c r="N15" s="88"/>
      <c r="O15" s="100"/>
      <c r="P15" s="90"/>
      <c r="Q15" s="68"/>
      <c r="R15" s="44" t="s">
        <v>689</v>
      </c>
    </row>
    <row r="16" spans="1:20" ht="15.6" customHeight="1">
      <c r="A16" s="58" t="s">
        <v>693</v>
      </c>
      <c r="B16" s="58"/>
      <c r="C16" s="59" t="s">
        <v>694</v>
      </c>
      <c r="D16" s="60"/>
      <c r="E16" s="61">
        <f>TRUNC(E7*I16)</f>
        <v>0</v>
      </c>
      <c r="F16" s="62"/>
      <c r="G16" s="84" t="s">
        <v>678</v>
      </c>
      <c r="H16" s="85" t="s">
        <v>679</v>
      </c>
      <c r="I16" s="86">
        <v>2.3E-2</v>
      </c>
      <c r="J16" s="102"/>
      <c r="K16" s="102"/>
      <c r="L16" s="88"/>
      <c r="M16" s="88"/>
      <c r="N16" s="88"/>
      <c r="O16" s="100"/>
      <c r="P16" s="90"/>
      <c r="Q16" s="68"/>
      <c r="R16" s="44" t="s">
        <v>695</v>
      </c>
      <c r="T16" s="101"/>
    </row>
    <row r="17" spans="1:31" ht="15.6" customHeight="1">
      <c r="A17" s="58"/>
      <c r="B17" s="58"/>
      <c r="C17" s="59" t="s">
        <v>696</v>
      </c>
      <c r="D17" s="60"/>
      <c r="E17" s="61">
        <f>MIN(E18,E19)</f>
        <v>0</v>
      </c>
      <c r="F17" s="62"/>
      <c r="G17" s="84"/>
      <c r="H17" s="85"/>
      <c r="I17" s="104"/>
      <c r="J17" s="102"/>
      <c r="K17" s="102"/>
      <c r="L17" s="105"/>
      <c r="M17" s="105"/>
      <c r="N17" s="105"/>
      <c r="O17" s="106"/>
      <c r="P17" s="67"/>
      <c r="Q17" s="107" t="s">
        <v>697</v>
      </c>
      <c r="R17" s="44" t="s">
        <v>698</v>
      </c>
    </row>
    <row r="18" spans="1:31" ht="15.6" customHeight="1">
      <c r="A18" s="58"/>
      <c r="B18" s="58"/>
      <c r="C18" s="59" t="s">
        <v>699</v>
      </c>
      <c r="D18" s="60"/>
      <c r="E18" s="61">
        <f>(TRUNC((E6+E7)*I18+K18)*M18)</f>
        <v>0</v>
      </c>
      <c r="F18" s="62"/>
      <c r="G18" s="84" t="s">
        <v>700</v>
      </c>
      <c r="H18" s="85" t="s">
        <v>679</v>
      </c>
      <c r="I18" s="104">
        <v>3.1099999999999999E-2</v>
      </c>
      <c r="J18" s="102" t="s">
        <v>701</v>
      </c>
      <c r="K18" s="108">
        <v>0</v>
      </c>
      <c r="L18" s="109" t="s">
        <v>702</v>
      </c>
      <c r="M18" s="110">
        <v>1.2</v>
      </c>
      <c r="N18" s="109"/>
      <c r="O18" s="108"/>
      <c r="P18" s="111"/>
      <c r="Q18" s="112"/>
    </row>
    <row r="19" spans="1:31" ht="15.6" customHeight="1">
      <c r="A19" s="58" t="s">
        <v>703</v>
      </c>
      <c r="B19" s="58"/>
      <c r="C19" s="59" t="s">
        <v>704</v>
      </c>
      <c r="D19" s="60"/>
      <c r="E19" s="61">
        <f>TRUNC((E6+E7+E34/1.1)*I19)+K19</f>
        <v>0</v>
      </c>
      <c r="F19" s="62"/>
      <c r="G19" s="84" t="s">
        <v>705</v>
      </c>
      <c r="H19" s="85" t="s">
        <v>679</v>
      </c>
      <c r="I19" s="104">
        <v>3.1099999999999999E-2</v>
      </c>
      <c r="J19" s="102" t="s">
        <v>701</v>
      </c>
      <c r="K19" s="108">
        <v>0</v>
      </c>
      <c r="L19" s="85"/>
      <c r="M19" s="240"/>
      <c r="N19" s="241"/>
      <c r="O19" s="241"/>
      <c r="P19" s="67"/>
      <c r="Q19" s="112"/>
      <c r="T19" s="101"/>
    </row>
    <row r="20" spans="1:31" ht="15.6" customHeight="1">
      <c r="A20" s="58"/>
      <c r="B20" s="58"/>
      <c r="C20" s="59" t="s">
        <v>706</v>
      </c>
      <c r="D20" s="60"/>
      <c r="E20" s="61">
        <f>TRUNC((E6+E9)*I20)</f>
        <v>0</v>
      </c>
      <c r="F20" s="62"/>
      <c r="G20" s="84" t="s">
        <v>707</v>
      </c>
      <c r="H20" s="85" t="s">
        <v>679</v>
      </c>
      <c r="I20" s="197">
        <v>5.5E-2</v>
      </c>
      <c r="J20" s="87"/>
      <c r="K20" s="87"/>
      <c r="L20" s="105"/>
      <c r="M20" s="105"/>
      <c r="N20" s="105"/>
      <c r="O20" s="106"/>
      <c r="P20" s="90"/>
      <c r="Q20" s="68"/>
    </row>
    <row r="21" spans="1:31" ht="15.6" customHeight="1">
      <c r="A21" s="58"/>
      <c r="B21" s="58"/>
      <c r="C21" s="59" t="s">
        <v>708</v>
      </c>
      <c r="D21" s="60"/>
      <c r="E21" s="61">
        <f>TRUNC((E6+E7+E10)*I21)</f>
        <v>0</v>
      </c>
      <c r="F21" s="62"/>
      <c r="G21" s="84"/>
      <c r="H21" s="85"/>
      <c r="I21" s="86"/>
      <c r="J21" s="87"/>
      <c r="K21" s="87"/>
      <c r="L21" s="105"/>
      <c r="M21" s="105"/>
      <c r="N21" s="105"/>
      <c r="O21" s="106"/>
      <c r="P21" s="90"/>
      <c r="Q21" s="68"/>
    </row>
    <row r="22" spans="1:31" ht="15.6" customHeight="1">
      <c r="A22" s="58"/>
      <c r="B22" s="58" t="s">
        <v>709</v>
      </c>
      <c r="C22" s="59" t="s">
        <v>710</v>
      </c>
      <c r="D22" s="60"/>
      <c r="E22" s="61">
        <f>TRUNC((E6+E7+E10)*I22)</f>
        <v>0</v>
      </c>
      <c r="F22" s="62"/>
      <c r="G22" s="84"/>
      <c r="H22" s="85"/>
      <c r="I22" s="113"/>
      <c r="J22" s="114"/>
      <c r="K22" s="114"/>
      <c r="L22" s="88"/>
      <c r="M22" s="88"/>
      <c r="N22" s="88"/>
      <c r="O22" s="100"/>
      <c r="P22" s="90"/>
      <c r="Q22" s="115"/>
    </row>
    <row r="23" spans="1:31" ht="15.6" customHeight="1">
      <c r="A23" s="58"/>
      <c r="B23" s="58"/>
      <c r="C23" s="59" t="s">
        <v>711</v>
      </c>
      <c r="D23" s="60"/>
      <c r="E23" s="61">
        <f>TRUNC(E9*I23)</f>
        <v>0</v>
      </c>
      <c r="F23" s="62"/>
      <c r="G23" s="84" t="s">
        <v>5</v>
      </c>
      <c r="H23" s="85" t="s">
        <v>679</v>
      </c>
      <c r="I23" s="113">
        <v>6.0000000000000002E-5</v>
      </c>
      <c r="J23" s="87"/>
      <c r="K23" s="87"/>
      <c r="L23" s="105"/>
      <c r="M23" s="105"/>
      <c r="N23" s="105"/>
      <c r="O23" s="106"/>
      <c r="P23" s="90"/>
      <c r="Q23" s="68"/>
      <c r="X23" s="116"/>
      <c r="Y23" s="116"/>
      <c r="Z23" s="116"/>
      <c r="AA23" s="116"/>
      <c r="AB23" s="116"/>
      <c r="AC23" s="116"/>
      <c r="AD23" s="116"/>
      <c r="AE23" s="116"/>
    </row>
    <row r="24" spans="1:31" ht="15.6" customHeight="1">
      <c r="A24" s="58"/>
      <c r="B24" s="58"/>
      <c r="C24" s="59" t="s">
        <v>712</v>
      </c>
      <c r="D24" s="60"/>
      <c r="E24" s="61">
        <f>TRUNC(E9*I24)</f>
        <v>0</v>
      </c>
      <c r="F24" s="62"/>
      <c r="G24" s="84" t="s">
        <v>5</v>
      </c>
      <c r="H24" s="85" t="s">
        <v>679</v>
      </c>
      <c r="I24" s="104">
        <v>8.9999999999999998E-4</v>
      </c>
      <c r="J24" s="87"/>
      <c r="K24" s="87"/>
      <c r="L24" s="105"/>
      <c r="M24" s="105"/>
      <c r="N24" s="105"/>
      <c r="O24" s="106"/>
      <c r="P24" s="90"/>
      <c r="Q24" s="68"/>
      <c r="X24" s="116"/>
      <c r="Y24" s="116"/>
      <c r="Z24" s="116"/>
      <c r="AA24" s="116"/>
      <c r="AB24" s="116"/>
      <c r="AC24" s="116"/>
      <c r="AD24" s="116"/>
      <c r="AE24" s="116"/>
    </row>
    <row r="25" spans="1:31" ht="15.6" customHeight="1">
      <c r="A25" s="58"/>
      <c r="B25" s="117"/>
      <c r="C25" s="70" t="s">
        <v>672</v>
      </c>
      <c r="D25" s="71"/>
      <c r="E25" s="72">
        <f>SUM(E10:E17,E20:E24)</f>
        <v>0</v>
      </c>
      <c r="F25" s="73"/>
      <c r="G25" s="91"/>
      <c r="H25" s="92"/>
      <c r="I25" s="93"/>
      <c r="J25" s="94"/>
      <c r="K25" s="94"/>
      <c r="L25" s="92"/>
      <c r="M25" s="92"/>
      <c r="N25" s="92"/>
      <c r="O25" s="118"/>
      <c r="P25" s="78"/>
      <c r="Q25" s="79"/>
    </row>
    <row r="26" spans="1:31" ht="15.6" customHeight="1">
      <c r="A26" s="119"/>
      <c r="B26" s="227" t="s">
        <v>713</v>
      </c>
      <c r="C26" s="228"/>
      <c r="D26" s="45"/>
      <c r="E26" s="120">
        <f>E6+E9+E25</f>
        <v>0</v>
      </c>
      <c r="F26" s="121"/>
      <c r="G26" s="122"/>
      <c r="H26" s="123"/>
      <c r="I26" s="124"/>
      <c r="J26" s="125"/>
      <c r="K26" s="125"/>
      <c r="L26" s="123"/>
      <c r="M26" s="123"/>
      <c r="N26" s="123"/>
      <c r="O26" s="126"/>
      <c r="P26" s="127"/>
      <c r="Q26" s="128"/>
    </row>
    <row r="27" spans="1:31" ht="15.6" customHeight="1">
      <c r="A27" s="226" t="s">
        <v>714</v>
      </c>
      <c r="B27" s="227"/>
      <c r="C27" s="228"/>
      <c r="D27" s="45"/>
      <c r="E27" s="120">
        <f>TRUNC(E26*I27)</f>
        <v>0</v>
      </c>
      <c r="F27" s="121"/>
      <c r="G27" s="122" t="s">
        <v>713</v>
      </c>
      <c r="H27" s="123" t="s">
        <v>679</v>
      </c>
      <c r="I27" s="124">
        <v>0.08</v>
      </c>
      <c r="J27" s="125"/>
      <c r="K27" s="125"/>
      <c r="L27" s="129"/>
      <c r="M27" s="129"/>
      <c r="N27" s="129"/>
      <c r="O27" s="126"/>
      <c r="P27" s="130"/>
      <c r="Q27" s="128"/>
    </row>
    <row r="28" spans="1:31" ht="15.6" customHeight="1">
      <c r="A28" s="226" t="s">
        <v>715</v>
      </c>
      <c r="B28" s="227"/>
      <c r="C28" s="228"/>
      <c r="D28" s="45"/>
      <c r="E28" s="120">
        <f>TRUNC((E9+E25+E27)*I28)-664/1.1</f>
        <v>-603.63636363636363</v>
      </c>
      <c r="F28" s="121"/>
      <c r="G28" s="122" t="s">
        <v>716</v>
      </c>
      <c r="H28" s="123" t="s">
        <v>679</v>
      </c>
      <c r="I28" s="124">
        <v>0.15</v>
      </c>
      <c r="J28" s="125"/>
      <c r="K28" s="125"/>
      <c r="L28" s="131"/>
      <c r="M28" s="131"/>
      <c r="N28" s="131"/>
      <c r="O28" s="132"/>
      <c r="P28" s="130"/>
      <c r="Q28" s="133"/>
    </row>
    <row r="29" spans="1:31" ht="15.6" customHeight="1">
      <c r="A29" s="226" t="s">
        <v>717</v>
      </c>
      <c r="B29" s="227"/>
      <c r="C29" s="228"/>
      <c r="D29" s="45"/>
      <c r="E29" s="120">
        <f>SUM(E26:E28)</f>
        <v>-603.63636363636363</v>
      </c>
      <c r="F29" s="121"/>
      <c r="G29" s="122"/>
      <c r="H29" s="123"/>
      <c r="I29" s="124"/>
      <c r="J29" s="125"/>
      <c r="K29" s="125"/>
      <c r="L29" s="123"/>
      <c r="M29" s="123"/>
      <c r="N29" s="123"/>
      <c r="O29" s="134"/>
      <c r="P29" s="127"/>
      <c r="Q29" s="128"/>
    </row>
    <row r="30" spans="1:31" ht="15.6" customHeight="1">
      <c r="A30" s="226" t="s">
        <v>718</v>
      </c>
      <c r="B30" s="227"/>
      <c r="C30" s="228"/>
      <c r="D30" s="45"/>
      <c r="E30" s="120">
        <f>E29*I30*(1+(0/1095))</f>
        <v>-2.1972363636363634</v>
      </c>
      <c r="F30" s="121"/>
      <c r="G30" s="122" t="s">
        <v>719</v>
      </c>
      <c r="H30" s="123" t="s">
        <v>679</v>
      </c>
      <c r="I30" s="135">
        <v>3.64E-3</v>
      </c>
      <c r="J30" s="125"/>
      <c r="K30" s="136"/>
      <c r="L30" s="123"/>
      <c r="M30" s="123"/>
      <c r="N30" s="123"/>
      <c r="O30" s="134"/>
      <c r="P30" s="127"/>
      <c r="Q30" s="137" t="s">
        <v>720</v>
      </c>
      <c r="S30" s="138" t="s">
        <v>721</v>
      </c>
    </row>
    <row r="31" spans="1:31" ht="15.6" customHeight="1">
      <c r="A31" s="226" t="s">
        <v>722</v>
      </c>
      <c r="B31" s="227"/>
      <c r="C31" s="228"/>
      <c r="D31" s="45"/>
      <c r="E31" s="120">
        <f>TRUNC((E29+E30)*I31)</f>
        <v>-60</v>
      </c>
      <c r="F31" s="121"/>
      <c r="G31" s="122" t="s">
        <v>723</v>
      </c>
      <c r="H31" s="123" t="s">
        <v>679</v>
      </c>
      <c r="I31" s="139">
        <v>0.1</v>
      </c>
      <c r="J31" s="140"/>
      <c r="K31" s="140"/>
      <c r="L31" s="129"/>
      <c r="M31" s="129"/>
      <c r="N31" s="129"/>
      <c r="O31" s="134"/>
      <c r="P31" s="130"/>
      <c r="Q31" s="128"/>
    </row>
    <row r="32" spans="1:31" ht="15.6" customHeight="1">
      <c r="A32" s="229" t="s">
        <v>724</v>
      </c>
      <c r="B32" s="230"/>
      <c r="C32" s="231"/>
      <c r="D32" s="45"/>
      <c r="E32" s="141">
        <f>TRUNC((E29+E30+E31),0)</f>
        <v>-665</v>
      </c>
      <c r="F32" s="121"/>
      <c r="G32" s="122"/>
      <c r="H32" s="123"/>
      <c r="I32" s="142"/>
      <c r="J32" s="142"/>
      <c r="K32" s="142"/>
      <c r="L32" s="123"/>
      <c r="M32" s="123"/>
      <c r="N32" s="123"/>
      <c r="O32" s="134"/>
      <c r="P32" s="127"/>
      <c r="Q32" s="137" t="s">
        <v>786</v>
      </c>
    </row>
    <row r="33" spans="1:19" ht="15.6" hidden="1" customHeight="1">
      <c r="A33" s="232" t="s">
        <v>725</v>
      </c>
      <c r="B33" s="233"/>
      <c r="C33" s="234"/>
      <c r="D33" s="45"/>
      <c r="E33" s="143"/>
      <c r="F33" s="121"/>
      <c r="G33" s="122" t="s">
        <v>726</v>
      </c>
      <c r="H33" s="123"/>
      <c r="I33" s="142"/>
      <c r="J33" s="142"/>
      <c r="K33" s="142"/>
      <c r="L33" s="123"/>
      <c r="M33" s="123"/>
      <c r="N33" s="123"/>
      <c r="O33" s="134"/>
      <c r="P33" s="127"/>
      <c r="Q33" s="133"/>
    </row>
    <row r="34" spans="1:19" ht="15.6" hidden="1" customHeight="1">
      <c r="A34" s="232" t="s">
        <v>727</v>
      </c>
      <c r="B34" s="233"/>
      <c r="C34" s="234"/>
      <c r="D34" s="45"/>
      <c r="E34" s="143"/>
      <c r="F34" s="121"/>
      <c r="G34" s="122" t="s">
        <v>726</v>
      </c>
      <c r="H34" s="123"/>
      <c r="I34" s="142"/>
      <c r="J34" s="142"/>
      <c r="K34" s="142"/>
      <c r="L34" s="123"/>
      <c r="M34" s="123"/>
      <c r="N34" s="123"/>
      <c r="O34" s="134"/>
      <c r="P34" s="127"/>
      <c r="Q34" s="133"/>
    </row>
    <row r="35" spans="1:19" ht="15.6" hidden="1" customHeight="1">
      <c r="A35" s="226" t="s">
        <v>728</v>
      </c>
      <c r="B35" s="227"/>
      <c r="C35" s="228"/>
      <c r="D35" s="45"/>
      <c r="E35" s="141">
        <f>ROUNDDOWN((E33+E34),-3)</f>
        <v>0</v>
      </c>
      <c r="F35" s="121"/>
      <c r="G35" s="122"/>
      <c r="H35" s="123"/>
      <c r="I35" s="142"/>
      <c r="J35" s="142"/>
      <c r="K35" s="142"/>
      <c r="L35" s="123"/>
      <c r="M35" s="123"/>
      <c r="N35" s="123"/>
      <c r="O35" s="134"/>
      <c r="P35" s="127"/>
      <c r="Q35" s="133" t="s">
        <v>729</v>
      </c>
    </row>
    <row r="36" spans="1:19" ht="15.6" hidden="1" customHeight="1">
      <c r="A36" s="226" t="s">
        <v>730</v>
      </c>
      <c r="B36" s="227"/>
      <c r="C36" s="228"/>
      <c r="D36" s="45"/>
      <c r="E36" s="144"/>
      <c r="F36" s="121"/>
      <c r="G36" s="122" t="s">
        <v>726</v>
      </c>
      <c r="H36" s="123"/>
      <c r="I36" s="142"/>
      <c r="J36" s="142"/>
      <c r="K36" s="142"/>
      <c r="L36" s="123"/>
      <c r="M36" s="123"/>
      <c r="N36" s="123"/>
      <c r="O36" s="134"/>
      <c r="P36" s="127"/>
      <c r="Q36" s="133"/>
    </row>
    <row r="37" spans="1:19" ht="15.6" hidden="1" customHeight="1">
      <c r="A37" s="226" t="s">
        <v>731</v>
      </c>
      <c r="B37" s="227"/>
      <c r="C37" s="228"/>
      <c r="D37" s="45"/>
      <c r="E37" s="141"/>
      <c r="F37" s="121"/>
      <c r="G37" s="145" t="s">
        <v>726</v>
      </c>
      <c r="H37" s="123"/>
      <c r="I37" s="142"/>
      <c r="J37" s="142"/>
      <c r="K37" s="142"/>
      <c r="L37" s="123"/>
      <c r="M37" s="123"/>
      <c r="N37" s="123"/>
      <c r="O37" s="134"/>
      <c r="P37" s="127"/>
      <c r="Q37" s="133"/>
    </row>
    <row r="38" spans="1:19" ht="15.6" customHeight="1">
      <c r="A38" s="229" t="s">
        <v>732</v>
      </c>
      <c r="B38" s="230"/>
      <c r="C38" s="231"/>
      <c r="D38" s="45"/>
      <c r="E38" s="146">
        <f>E32+E35+E36+E37</f>
        <v>-665</v>
      </c>
      <c r="F38" s="121"/>
      <c r="G38" s="147"/>
      <c r="H38" s="148"/>
      <c r="I38" s="149"/>
      <c r="J38" s="149"/>
      <c r="K38" s="149"/>
      <c r="L38" s="148"/>
      <c r="M38" s="148"/>
      <c r="N38" s="148"/>
      <c r="O38" s="150"/>
      <c r="P38" s="127"/>
      <c r="Q38" s="128"/>
      <c r="S38" s="151" t="s">
        <v>2</v>
      </c>
    </row>
    <row r="39" spans="1:19" ht="16.350000000000001" customHeight="1">
      <c r="A39" s="152"/>
      <c r="B39" s="152"/>
      <c r="C39" s="152"/>
      <c r="D39" s="152"/>
      <c r="E39" s="153"/>
      <c r="F39" s="153"/>
      <c r="G39" s="154"/>
      <c r="H39" s="155"/>
      <c r="I39" s="155"/>
      <c r="J39" s="155"/>
      <c r="K39" s="155"/>
      <c r="L39" s="155"/>
      <c r="M39" s="155"/>
      <c r="N39" s="155"/>
      <c r="O39" s="156"/>
      <c r="P39" s="155"/>
      <c r="Q39" s="156"/>
      <c r="S39" s="69" t="s">
        <v>2</v>
      </c>
    </row>
    <row r="40" spans="1:19" s="157" customFormat="1" ht="16.5" customHeight="1">
      <c r="O40" s="158" t="s">
        <v>733</v>
      </c>
      <c r="P40" s="159"/>
      <c r="Q40" s="160" t="e">
        <f>E32/SUM(E3,E7,E10)</f>
        <v>#DIV/0!</v>
      </c>
    </row>
    <row r="41" spans="1:19" s="157" customFormat="1" ht="16.5" customHeight="1"/>
    <row r="42" spans="1:19" s="157" customFormat="1" ht="16.5" customHeight="1"/>
    <row r="43" spans="1:19" s="157" customFormat="1" ht="16.5" customHeight="1"/>
    <row r="44" spans="1:19" s="157" customFormat="1" ht="16.5" customHeight="1"/>
    <row r="45" spans="1:19" s="157" customFormat="1" ht="16.5" customHeight="1"/>
    <row r="46" spans="1:19" s="157" customFormat="1" ht="16.5" customHeight="1"/>
    <row r="47" spans="1:19" s="157" customFormat="1" ht="16.5" customHeight="1"/>
    <row r="48" spans="1:19" ht="16.5" customHeight="1"/>
    <row r="49" ht="16.5" customHeight="1"/>
  </sheetData>
  <mergeCells count="22">
    <mergeCell ref="A28:C28"/>
    <mergeCell ref="A1:B1"/>
    <mergeCell ref="C1:G1"/>
    <mergeCell ref="I1:Q1"/>
    <mergeCell ref="A2:C2"/>
    <mergeCell ref="D2:F2"/>
    <mergeCell ref="G2:P2"/>
    <mergeCell ref="B3:B6"/>
    <mergeCell ref="B7:B9"/>
    <mergeCell ref="M19:O19"/>
    <mergeCell ref="B26:C26"/>
    <mergeCell ref="A27:C27"/>
    <mergeCell ref="A35:C35"/>
    <mergeCell ref="A36:C36"/>
    <mergeCell ref="A37:C37"/>
    <mergeCell ref="A38:C38"/>
    <mergeCell ref="A29:C29"/>
    <mergeCell ref="A30:C30"/>
    <mergeCell ref="A31:C31"/>
    <mergeCell ref="A32:C32"/>
    <mergeCell ref="A33:C33"/>
    <mergeCell ref="A34:C34"/>
  </mergeCells>
  <phoneticPr fontId="2" type="noConversion"/>
  <hyperlinks>
    <hyperlink ref="S30" r:id="rId1" xr:uid="{EB3FAFEA-BAB3-46A4-BEA4-49D5F8B29A86}"/>
  </hyperlinks>
  <printOptions horizontalCentered="1"/>
  <pageMargins left="0.73" right="0.34" top="0.91" bottom="0.22" header="0.51" footer="0.19"/>
  <pageSetup paperSize="9" scale="85" orientation="landscape" horizontalDpi="360" verticalDpi="360" r:id="rId2"/>
  <headerFooter alignWithMargins="0">
    <oddHeader>&amp;C&amp;"굴림,굵게"&amp;16공    사    원    가    계    산    서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7"/>
  <sheetViews>
    <sheetView showZeros="0" view="pageBreakPreview" topLeftCell="D1" zoomScale="115" zoomScaleNormal="100" zoomScaleSheetLayoutView="115" workbookViewId="0">
      <pane ySplit="3" topLeftCell="A4" activePane="bottomLeft" state="frozen"/>
      <selection activeCell="D1" sqref="D1"/>
      <selection pane="bottomLeft" activeCell="D9" sqref="D9"/>
    </sheetView>
  </sheetViews>
  <sheetFormatPr defaultRowHeight="20.45" customHeight="1"/>
  <cols>
    <col min="1" max="1" width="5.77734375" style="2" hidden="1" customWidth="1"/>
    <col min="2" max="2" width="6.5546875" style="13" hidden="1" customWidth="1"/>
    <col min="3" max="3" width="13.6640625" style="13" hidden="1" customWidth="1"/>
    <col min="4" max="4" width="36.21875" style="13" customWidth="1"/>
    <col min="5" max="5" width="9.109375" style="2" hidden="1" customWidth="1"/>
    <col min="6" max="6" width="4.21875" style="18" customWidth="1"/>
    <col min="7" max="7" width="4.6640625" style="23" customWidth="1"/>
    <col min="8" max="8" width="13" style="23" customWidth="1"/>
    <col min="9" max="9" width="13.109375" style="23" customWidth="1"/>
    <col min="10" max="10" width="5.109375" style="23" hidden="1" customWidth="1"/>
    <col min="11" max="11" width="11.21875" style="23" bestFit="1" customWidth="1"/>
    <col min="12" max="12" width="11.5546875" style="23" customWidth="1"/>
    <col min="13" max="14" width="9.44140625" style="23" customWidth="1"/>
    <col min="15" max="15" width="8.77734375" style="23" hidden="1" customWidth="1"/>
    <col min="16" max="16" width="13.21875" style="23" customWidth="1"/>
    <col min="17" max="17" width="10.44140625" style="13" customWidth="1"/>
    <col min="18" max="16384" width="8.88671875" style="2"/>
  </cols>
  <sheetData>
    <row r="1" spans="1:27" ht="20.45" customHeight="1">
      <c r="A1" s="2" t="s">
        <v>648</v>
      </c>
      <c r="B1" s="13" t="s">
        <v>658</v>
      </c>
      <c r="D1" s="242" t="s">
        <v>633</v>
      </c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AA1" s="2" t="s">
        <v>108</v>
      </c>
    </row>
    <row r="2" spans="1:27" s="14" customFormat="1" ht="20.45" customHeight="1">
      <c r="A2" s="244" t="s">
        <v>39</v>
      </c>
      <c r="B2" s="244" t="s">
        <v>23</v>
      </c>
      <c r="C2" s="244" t="s">
        <v>30</v>
      </c>
      <c r="D2" s="245" t="s">
        <v>44</v>
      </c>
      <c r="E2" s="246" t="s">
        <v>24</v>
      </c>
      <c r="F2" s="246" t="s">
        <v>0</v>
      </c>
      <c r="G2" s="247" t="s">
        <v>1</v>
      </c>
      <c r="H2" s="247" t="s">
        <v>25</v>
      </c>
      <c r="I2" s="247"/>
      <c r="J2" s="247" t="s">
        <v>26</v>
      </c>
      <c r="K2" s="247"/>
      <c r="L2" s="247"/>
      <c r="M2" s="247" t="s">
        <v>27</v>
      </c>
      <c r="N2" s="247"/>
      <c r="O2" s="38"/>
      <c r="P2" s="247" t="s">
        <v>31</v>
      </c>
      <c r="Q2" s="245" t="s">
        <v>29</v>
      </c>
    </row>
    <row r="3" spans="1:27" s="14" customFormat="1" ht="20.45" customHeight="1">
      <c r="A3" s="244"/>
      <c r="B3" s="244"/>
      <c r="C3" s="244"/>
      <c r="D3" s="245"/>
      <c r="E3" s="246"/>
      <c r="F3" s="246"/>
      <c r="G3" s="247"/>
      <c r="H3" s="38" t="s">
        <v>32</v>
      </c>
      <c r="I3" s="38" t="s">
        <v>33</v>
      </c>
      <c r="J3" s="38" t="s">
        <v>1</v>
      </c>
      <c r="K3" s="38" t="s">
        <v>32</v>
      </c>
      <c r="L3" s="38" t="s">
        <v>33</v>
      </c>
      <c r="M3" s="38" t="s">
        <v>34</v>
      </c>
      <c r="N3" s="38" t="s">
        <v>33</v>
      </c>
      <c r="O3" s="38" t="s">
        <v>35</v>
      </c>
      <c r="P3" s="247"/>
      <c r="Q3" s="245"/>
    </row>
    <row r="4" spans="1:27" ht="20.45" customHeight="1">
      <c r="B4" s="13" t="s">
        <v>392</v>
      </c>
      <c r="D4" s="248" t="s">
        <v>734</v>
      </c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50"/>
    </row>
    <row r="5" spans="1:27" ht="20.45" customHeight="1">
      <c r="B5" s="13" t="s">
        <v>649</v>
      </c>
      <c r="D5" s="12" t="s">
        <v>650</v>
      </c>
      <c r="E5" s="15"/>
      <c r="F5" s="19" t="s">
        <v>527</v>
      </c>
      <c r="G5" s="25">
        <v>1</v>
      </c>
      <c r="H5" s="25">
        <f>총괄표!I55</f>
        <v>0</v>
      </c>
      <c r="I5" s="25">
        <f>G5*H5</f>
        <v>0</v>
      </c>
      <c r="J5" s="25"/>
      <c r="K5" s="25">
        <f>총괄표!L55</f>
        <v>0</v>
      </c>
      <c r="L5" s="25">
        <f>G5*K5</f>
        <v>0</v>
      </c>
      <c r="M5" s="25">
        <f>총괄표!N55</f>
        <v>0</v>
      </c>
      <c r="N5" s="25">
        <f>G5*M5</f>
        <v>0</v>
      </c>
      <c r="O5" s="25" t="str">
        <f>IF((H5+K5+M5)=0, "", (H5+K5+M5))</f>
        <v/>
      </c>
      <c r="P5" s="25">
        <f>SUM(I5,L5,N5)</f>
        <v>0</v>
      </c>
      <c r="Q5" s="12" t="s">
        <v>2</v>
      </c>
    </row>
    <row r="6" spans="1:27" ht="20.45" customHeight="1">
      <c r="D6" s="12"/>
      <c r="E6" s="15"/>
      <c r="F6" s="19"/>
      <c r="G6" s="25"/>
      <c r="H6" s="25"/>
      <c r="I6" s="25"/>
      <c r="J6" s="25"/>
      <c r="K6" s="25"/>
      <c r="L6" s="25"/>
      <c r="M6" s="25"/>
      <c r="N6" s="25"/>
      <c r="O6" s="25"/>
      <c r="P6" s="25"/>
      <c r="Q6" s="12"/>
    </row>
    <row r="7" spans="1:27" ht="20.45" customHeight="1">
      <c r="D7" s="12"/>
      <c r="E7" s="15"/>
      <c r="F7" s="19"/>
      <c r="G7" s="25"/>
      <c r="H7" s="25"/>
      <c r="I7" s="25"/>
      <c r="J7" s="25"/>
      <c r="K7" s="25"/>
      <c r="L7" s="25"/>
      <c r="M7" s="25"/>
      <c r="N7" s="25"/>
      <c r="O7" s="25"/>
      <c r="P7" s="25"/>
      <c r="Q7" s="12"/>
    </row>
    <row r="8" spans="1:27" ht="20.45" customHeight="1">
      <c r="D8" s="12"/>
      <c r="E8" s="15"/>
      <c r="F8" s="19"/>
      <c r="G8" s="25"/>
      <c r="H8" s="25"/>
      <c r="I8" s="25"/>
      <c r="J8" s="25"/>
      <c r="K8" s="25"/>
      <c r="L8" s="25"/>
      <c r="M8" s="25"/>
      <c r="N8" s="25"/>
      <c r="O8" s="25"/>
      <c r="P8" s="25"/>
      <c r="Q8" s="12"/>
    </row>
    <row r="9" spans="1:27" ht="20.45" customHeight="1">
      <c r="D9" s="12"/>
      <c r="E9" s="15"/>
      <c r="F9" s="19"/>
      <c r="G9" s="25"/>
      <c r="H9" s="25"/>
      <c r="I9" s="25"/>
      <c r="J9" s="25"/>
      <c r="K9" s="25"/>
      <c r="L9" s="25"/>
      <c r="M9" s="25"/>
      <c r="N9" s="25"/>
      <c r="O9" s="25"/>
      <c r="P9" s="25"/>
      <c r="Q9" s="12"/>
    </row>
    <row r="10" spans="1:27" ht="20.45" customHeight="1">
      <c r="D10" s="12"/>
      <c r="E10" s="15"/>
      <c r="F10" s="19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12"/>
    </row>
    <row r="11" spans="1:27" ht="20.45" customHeight="1">
      <c r="D11" s="12"/>
      <c r="E11" s="15"/>
      <c r="F11" s="19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12"/>
    </row>
    <row r="12" spans="1:27" ht="20.45" customHeight="1">
      <c r="D12" s="12"/>
      <c r="E12" s="15"/>
      <c r="F12" s="19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12"/>
    </row>
    <row r="13" spans="1:27" ht="20.45" customHeight="1">
      <c r="D13" s="12"/>
      <c r="E13" s="15"/>
      <c r="F13" s="19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12"/>
    </row>
    <row r="14" spans="1:27" ht="20.45" customHeight="1">
      <c r="D14" s="12"/>
      <c r="E14" s="15"/>
      <c r="F14" s="19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12"/>
    </row>
    <row r="15" spans="1:27" ht="20.45" customHeight="1">
      <c r="D15" s="12"/>
      <c r="E15" s="15"/>
      <c r="F15" s="19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12"/>
    </row>
    <row r="16" spans="1:27" ht="20.45" customHeight="1">
      <c r="D16" s="12"/>
      <c r="E16" s="15"/>
      <c r="F16" s="19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12"/>
    </row>
    <row r="17" spans="2:17" ht="20.45" customHeight="1">
      <c r="D17" s="12"/>
      <c r="E17" s="15"/>
      <c r="F17" s="19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12"/>
    </row>
    <row r="18" spans="2:17" ht="20.45" customHeight="1">
      <c r="D18" s="12"/>
      <c r="E18" s="15"/>
      <c r="F18" s="19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12"/>
    </row>
    <row r="19" spans="2:17" ht="20.45" customHeight="1">
      <c r="D19" s="12"/>
      <c r="E19" s="15"/>
      <c r="F19" s="19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12"/>
    </row>
    <row r="20" spans="2:17" ht="20.45" customHeight="1">
      <c r="D20" s="12"/>
      <c r="E20" s="15"/>
      <c r="F20" s="19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12"/>
    </row>
    <row r="21" spans="2:17" ht="20.45" customHeight="1">
      <c r="D21" s="12"/>
      <c r="E21" s="15"/>
      <c r="F21" s="19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12"/>
    </row>
    <row r="22" spans="2:17" ht="20.45" customHeight="1">
      <c r="D22" s="12"/>
      <c r="E22" s="15"/>
      <c r="F22" s="19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12"/>
    </row>
    <row r="23" spans="2:17" ht="20.45" customHeight="1">
      <c r="D23" s="12"/>
      <c r="E23" s="15"/>
      <c r="F23" s="19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12"/>
    </row>
    <row r="24" spans="2:17" ht="20.45" customHeight="1">
      <c r="D24" s="12"/>
      <c r="E24" s="15"/>
      <c r="F24" s="19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12"/>
    </row>
    <row r="25" spans="2:17" ht="20.45" customHeight="1">
      <c r="D25" s="12"/>
      <c r="E25" s="15"/>
      <c r="F25" s="19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12"/>
    </row>
    <row r="26" spans="2:17" ht="20.45" customHeight="1">
      <c r="D26" s="12"/>
      <c r="E26" s="15"/>
      <c r="F26" s="19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12"/>
    </row>
    <row r="27" spans="2:17" ht="20.45" customHeight="1">
      <c r="D27" s="12"/>
      <c r="E27" s="15"/>
      <c r="F27" s="19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12"/>
    </row>
    <row r="28" spans="2:17" ht="20.45" customHeight="1">
      <c r="D28" s="12"/>
      <c r="E28" s="15"/>
      <c r="F28" s="19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12"/>
    </row>
    <row r="29" spans="2:17" ht="20.45" customHeight="1">
      <c r="C29" s="13" t="s">
        <v>651</v>
      </c>
      <c r="D29" s="12" t="s">
        <v>537</v>
      </c>
      <c r="E29" s="15"/>
      <c r="F29" s="19"/>
      <c r="G29" s="25"/>
      <c r="H29" s="25"/>
      <c r="I29" s="25">
        <f>TRUNC(SUM(I4:I28))</f>
        <v>0</v>
      </c>
      <c r="J29" s="25"/>
      <c r="K29" s="25"/>
      <c r="L29" s="25">
        <f>TRUNC(SUM(L4:L28))</f>
        <v>0</v>
      </c>
      <c r="M29" s="25"/>
      <c r="N29" s="25">
        <f>TRUNC(SUM(N4:N28))</f>
        <v>0</v>
      </c>
      <c r="O29" s="25" t="str">
        <f>IF((H29+K29+M29)=0, "", (H29+K29+M29))</f>
        <v/>
      </c>
      <c r="P29" s="25">
        <f>TRUNC(SUM(P4:P28))</f>
        <v>0</v>
      </c>
      <c r="Q29" s="12"/>
    </row>
    <row r="30" spans="2:17" ht="20.45" customHeight="1">
      <c r="B30" s="13" t="s">
        <v>392</v>
      </c>
      <c r="D30" s="248" t="s">
        <v>650</v>
      </c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50"/>
    </row>
    <row r="31" spans="2:17" ht="20.45" customHeight="1">
      <c r="B31" s="13" t="s">
        <v>652</v>
      </c>
      <c r="D31" s="12" t="s">
        <v>653</v>
      </c>
      <c r="E31" s="15"/>
      <c r="F31" s="19" t="s">
        <v>527</v>
      </c>
      <c r="G31" s="25">
        <v>1</v>
      </c>
      <c r="H31" s="25">
        <f>총괄표!I81</f>
        <v>0</v>
      </c>
      <c r="I31" s="25">
        <f>G31*H31</f>
        <v>0</v>
      </c>
      <c r="J31" s="25"/>
      <c r="K31" s="25">
        <f>총괄표!L81</f>
        <v>0</v>
      </c>
      <c r="L31" s="25">
        <f>G31*K31</f>
        <v>0</v>
      </c>
      <c r="M31" s="25">
        <f>총괄표!N81</f>
        <v>0</v>
      </c>
      <c r="N31" s="25">
        <f>G31*M31</f>
        <v>0</v>
      </c>
      <c r="O31" s="25" t="str">
        <f>IF((H31+K31+M31)=0, "", (H31+K31+M31))</f>
        <v/>
      </c>
      <c r="P31" s="25">
        <f>SUM(I31,L31,N31)</f>
        <v>0</v>
      </c>
      <c r="Q31" s="12"/>
    </row>
    <row r="32" spans="2:17" ht="20.45" customHeight="1">
      <c r="B32" s="13" t="s">
        <v>654</v>
      </c>
      <c r="D32" s="12" t="s">
        <v>655</v>
      </c>
      <c r="E32" s="15"/>
      <c r="F32" s="19" t="s">
        <v>527</v>
      </c>
      <c r="G32" s="25">
        <v>1</v>
      </c>
      <c r="H32" s="25">
        <f>총괄표!I107</f>
        <v>0</v>
      </c>
      <c r="I32" s="25">
        <f>G32*H32</f>
        <v>0</v>
      </c>
      <c r="J32" s="25"/>
      <c r="K32" s="25">
        <f>총괄표!L107</f>
        <v>0</v>
      </c>
      <c r="L32" s="25">
        <f>G32*K32</f>
        <v>0</v>
      </c>
      <c r="M32" s="25">
        <f>총괄표!N107</f>
        <v>0</v>
      </c>
      <c r="N32" s="25">
        <f>G32*M32</f>
        <v>0</v>
      </c>
      <c r="O32" s="25" t="str">
        <f>IF((H32+K32+M32)=0, "", (H32+K32+M32))</f>
        <v/>
      </c>
      <c r="P32" s="25">
        <f>SUM(I32,L32,N32)</f>
        <v>0</v>
      </c>
      <c r="Q32" s="12"/>
    </row>
    <row r="33" spans="4:17" ht="20.45" customHeight="1">
      <c r="D33" s="12"/>
      <c r="E33" s="15"/>
      <c r="F33" s="19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12"/>
    </row>
    <row r="34" spans="4:17" ht="20.45" customHeight="1">
      <c r="D34" s="12"/>
      <c r="E34" s="15"/>
      <c r="F34" s="19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12"/>
    </row>
    <row r="35" spans="4:17" ht="20.45" customHeight="1">
      <c r="D35" s="12"/>
      <c r="E35" s="15"/>
      <c r="F35" s="19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12"/>
    </row>
    <row r="36" spans="4:17" ht="20.45" customHeight="1">
      <c r="D36" s="12"/>
      <c r="E36" s="15"/>
      <c r="F36" s="19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12"/>
    </row>
    <row r="37" spans="4:17" ht="20.45" customHeight="1">
      <c r="D37" s="12"/>
      <c r="E37" s="15"/>
      <c r="F37" s="19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12"/>
    </row>
    <row r="38" spans="4:17" ht="20.45" customHeight="1">
      <c r="D38" s="12"/>
      <c r="E38" s="15"/>
      <c r="F38" s="19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12"/>
    </row>
    <row r="39" spans="4:17" ht="20.45" customHeight="1">
      <c r="D39" s="12"/>
      <c r="E39" s="15"/>
      <c r="F39" s="19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12"/>
    </row>
    <row r="40" spans="4:17" ht="20.45" customHeight="1">
      <c r="D40" s="12"/>
      <c r="E40" s="15"/>
      <c r="F40" s="19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12"/>
    </row>
    <row r="41" spans="4:17" ht="20.45" customHeight="1">
      <c r="D41" s="12"/>
      <c r="E41" s="15"/>
      <c r="F41" s="19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12"/>
    </row>
    <row r="42" spans="4:17" ht="20.45" customHeight="1">
      <c r="D42" s="12"/>
      <c r="E42" s="15"/>
      <c r="F42" s="19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12"/>
    </row>
    <row r="43" spans="4:17" ht="20.45" customHeight="1">
      <c r="D43" s="12"/>
      <c r="E43" s="15"/>
      <c r="F43" s="19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12"/>
    </row>
    <row r="44" spans="4:17" ht="20.45" customHeight="1">
      <c r="D44" s="12"/>
      <c r="E44" s="15"/>
      <c r="F44" s="19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12"/>
    </row>
    <row r="45" spans="4:17" ht="20.45" customHeight="1">
      <c r="D45" s="12"/>
      <c r="E45" s="15"/>
      <c r="F45" s="19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12"/>
    </row>
    <row r="46" spans="4:17" ht="20.45" customHeight="1">
      <c r="D46" s="12"/>
      <c r="E46" s="15"/>
      <c r="F46" s="19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12"/>
    </row>
    <row r="47" spans="4:17" ht="20.45" customHeight="1">
      <c r="D47" s="12"/>
      <c r="E47" s="15"/>
      <c r="F47" s="19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12"/>
    </row>
    <row r="48" spans="4:17" ht="20.45" customHeight="1">
      <c r="D48" s="12"/>
      <c r="E48" s="15"/>
      <c r="F48" s="19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12"/>
    </row>
    <row r="49" spans="2:17" ht="20.45" customHeight="1">
      <c r="D49" s="12"/>
      <c r="E49" s="15"/>
      <c r="F49" s="19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12"/>
    </row>
    <row r="50" spans="2:17" ht="20.45" customHeight="1">
      <c r="D50" s="12"/>
      <c r="E50" s="15"/>
      <c r="F50" s="19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12"/>
    </row>
    <row r="51" spans="2:17" ht="20.45" customHeight="1">
      <c r="D51" s="12"/>
      <c r="E51" s="15"/>
      <c r="F51" s="19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12"/>
    </row>
    <row r="52" spans="2:17" ht="20.45" customHeight="1">
      <c r="D52" s="12"/>
      <c r="E52" s="15"/>
      <c r="F52" s="19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12"/>
    </row>
    <row r="53" spans="2:17" ht="20.45" customHeight="1">
      <c r="D53" s="12"/>
      <c r="E53" s="15"/>
      <c r="F53" s="19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12"/>
    </row>
    <row r="54" spans="2:17" ht="20.45" customHeight="1">
      <c r="D54" s="12"/>
      <c r="E54" s="15"/>
      <c r="F54" s="19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12"/>
    </row>
    <row r="55" spans="2:17" ht="20.45" customHeight="1">
      <c r="B55" s="13" t="s">
        <v>649</v>
      </c>
      <c r="C55" s="13" t="s">
        <v>651</v>
      </c>
      <c r="D55" s="12" t="s">
        <v>537</v>
      </c>
      <c r="E55" s="15"/>
      <c r="F55" s="19"/>
      <c r="G55" s="25"/>
      <c r="H55" s="25"/>
      <c r="I55" s="25">
        <f>TRUNC(SUM(I30:I54))</f>
        <v>0</v>
      </c>
      <c r="J55" s="25"/>
      <c r="K55" s="25"/>
      <c r="L55" s="25">
        <f>TRUNC(SUM(L30:L54))</f>
        <v>0</v>
      </c>
      <c r="M55" s="25"/>
      <c r="N55" s="25">
        <f>TRUNC(SUM(N30:N54))</f>
        <v>0</v>
      </c>
      <c r="O55" s="25" t="str">
        <f>IF((H55+K55+M55)=0, "", (H55+K55+M55))</f>
        <v/>
      </c>
      <c r="P55" s="25">
        <f>TRUNC(SUM(P30:P54))</f>
        <v>0</v>
      </c>
      <c r="Q55" s="12"/>
    </row>
    <row r="56" spans="2:17" ht="20.45" customHeight="1">
      <c r="B56" s="13" t="s">
        <v>392</v>
      </c>
      <c r="D56" s="248" t="s">
        <v>656</v>
      </c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50"/>
    </row>
    <row r="57" spans="2:17" ht="20.45" customHeight="1">
      <c r="B57" s="13" t="s">
        <v>634</v>
      </c>
      <c r="D57" s="12" t="s">
        <v>114</v>
      </c>
      <c r="E57" s="15"/>
      <c r="F57" s="19" t="s">
        <v>527</v>
      </c>
      <c r="G57" s="25">
        <v>1</v>
      </c>
      <c r="H57" s="25">
        <f>내역서!I29</f>
        <v>0</v>
      </c>
      <c r="I57" s="25">
        <f>G57*H57</f>
        <v>0</v>
      </c>
      <c r="J57" s="25"/>
      <c r="K57" s="25">
        <f>내역서!L29</f>
        <v>0</v>
      </c>
      <c r="L57" s="25">
        <f>G57*K57</f>
        <v>0</v>
      </c>
      <c r="M57" s="25">
        <f>내역서!N29</f>
        <v>0</v>
      </c>
      <c r="N57" s="25">
        <f>G57*M57</f>
        <v>0</v>
      </c>
      <c r="O57" s="25" t="str">
        <f>IF((H57+K57+M57)=0, "", (H57+K57+M57))</f>
        <v/>
      </c>
      <c r="P57" s="25">
        <f>SUM(I57,L57,N57)</f>
        <v>0</v>
      </c>
      <c r="Q57" s="12"/>
    </row>
    <row r="58" spans="2:17" ht="20.45" customHeight="1">
      <c r="B58" s="13" t="s">
        <v>635</v>
      </c>
      <c r="D58" s="12" t="s">
        <v>115</v>
      </c>
      <c r="E58" s="15"/>
      <c r="F58" s="19" t="s">
        <v>527</v>
      </c>
      <c r="G58" s="25">
        <v>1</v>
      </c>
      <c r="H58" s="25">
        <f>내역서!I55</f>
        <v>0</v>
      </c>
      <c r="I58" s="25">
        <f>G58*H58</f>
        <v>0</v>
      </c>
      <c r="J58" s="25"/>
      <c r="K58" s="25">
        <f>내역서!L55</f>
        <v>0</v>
      </c>
      <c r="L58" s="25">
        <f>G58*K58</f>
        <v>0</v>
      </c>
      <c r="M58" s="25">
        <f>내역서!N55</f>
        <v>0</v>
      </c>
      <c r="N58" s="25">
        <f>G58*M58</f>
        <v>0</v>
      </c>
      <c r="O58" s="25" t="str">
        <f>IF((H58+K58+M58)=0, "", (H58+K58+M58))</f>
        <v/>
      </c>
      <c r="P58" s="25">
        <f>SUM(I58,L58,N58)</f>
        <v>0</v>
      </c>
      <c r="Q58" s="12"/>
    </row>
    <row r="59" spans="2:17" ht="20.45" customHeight="1">
      <c r="B59" s="13" t="s">
        <v>636</v>
      </c>
      <c r="D59" s="12" t="s">
        <v>116</v>
      </c>
      <c r="E59" s="15"/>
      <c r="F59" s="19" t="s">
        <v>527</v>
      </c>
      <c r="G59" s="25">
        <v>1</v>
      </c>
      <c r="H59" s="25">
        <f>내역서!I81</f>
        <v>0</v>
      </c>
      <c r="I59" s="25">
        <f>G59*H59</f>
        <v>0</v>
      </c>
      <c r="J59" s="25"/>
      <c r="K59" s="25">
        <f>내역서!L81</f>
        <v>0</v>
      </c>
      <c r="L59" s="25">
        <f>G59*K59</f>
        <v>0</v>
      </c>
      <c r="M59" s="25">
        <f>내역서!N81</f>
        <v>0</v>
      </c>
      <c r="N59" s="25">
        <f>G59*M59</f>
        <v>0</v>
      </c>
      <c r="O59" s="25" t="str">
        <f>IF((H59+K59+M59)=0, "", (H59+K59+M59))</f>
        <v/>
      </c>
      <c r="P59" s="25">
        <f>SUM(I59,L59,N59)</f>
        <v>0</v>
      </c>
      <c r="Q59" s="12"/>
    </row>
    <row r="60" spans="2:17" ht="20.45" customHeight="1">
      <c r="B60" s="13" t="s">
        <v>637</v>
      </c>
      <c r="D60" s="12" t="s">
        <v>736</v>
      </c>
      <c r="E60" s="15"/>
      <c r="F60" s="19" t="s">
        <v>527</v>
      </c>
      <c r="G60" s="25">
        <v>1</v>
      </c>
      <c r="H60" s="25">
        <f>내역서!I107</f>
        <v>0</v>
      </c>
      <c r="I60" s="25">
        <f>G60*H60</f>
        <v>0</v>
      </c>
      <c r="J60" s="25"/>
      <c r="K60" s="25">
        <f>내역서!L107</f>
        <v>0</v>
      </c>
      <c r="L60" s="25">
        <f>G60*K60</f>
        <v>0</v>
      </c>
      <c r="M60" s="25">
        <f>내역서!N107</f>
        <v>0</v>
      </c>
      <c r="N60" s="25">
        <f>G60*M60</f>
        <v>0</v>
      </c>
      <c r="O60" s="25" t="str">
        <f>IF((H60+K60+M60)=0, "", (H60+K60+M60))</f>
        <v/>
      </c>
      <c r="P60" s="25">
        <f>SUM(I60,L60,N60)</f>
        <v>0</v>
      </c>
      <c r="Q60" s="12"/>
    </row>
    <row r="61" spans="2:17" ht="20.45" customHeight="1">
      <c r="D61" s="12"/>
      <c r="E61" s="15"/>
      <c r="F61" s="19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12"/>
    </row>
    <row r="62" spans="2:17" ht="20.45" customHeight="1">
      <c r="D62" s="12"/>
      <c r="E62" s="15"/>
      <c r="F62" s="19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12"/>
    </row>
    <row r="63" spans="2:17" ht="20.45" customHeight="1">
      <c r="D63" s="12"/>
      <c r="E63" s="15"/>
      <c r="F63" s="19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12"/>
    </row>
    <row r="64" spans="2:17" ht="20.45" customHeight="1">
      <c r="D64" s="12"/>
      <c r="E64" s="15"/>
      <c r="F64" s="19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12"/>
    </row>
    <row r="65" spans="4:17" ht="20.45" customHeight="1">
      <c r="D65" s="12"/>
      <c r="E65" s="15"/>
      <c r="F65" s="19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12"/>
    </row>
    <row r="66" spans="4:17" ht="20.45" customHeight="1">
      <c r="D66" s="12"/>
      <c r="E66" s="15"/>
      <c r="F66" s="19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12"/>
    </row>
    <row r="67" spans="4:17" ht="20.45" customHeight="1">
      <c r="D67" s="12"/>
      <c r="E67" s="15"/>
      <c r="F67" s="19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12"/>
    </row>
    <row r="68" spans="4:17" ht="20.45" customHeight="1">
      <c r="D68" s="12"/>
      <c r="E68" s="15"/>
      <c r="F68" s="19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12"/>
    </row>
    <row r="69" spans="4:17" ht="20.45" customHeight="1">
      <c r="D69" s="12"/>
      <c r="E69" s="15"/>
      <c r="F69" s="19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12"/>
    </row>
    <row r="70" spans="4:17" ht="20.45" customHeight="1">
      <c r="D70" s="12"/>
      <c r="E70" s="15"/>
      <c r="F70" s="19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12"/>
    </row>
    <row r="71" spans="4:17" ht="20.45" customHeight="1">
      <c r="D71" s="12"/>
      <c r="E71" s="15"/>
      <c r="F71" s="19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12"/>
    </row>
    <row r="72" spans="4:17" ht="20.45" customHeight="1">
      <c r="D72" s="12"/>
      <c r="E72" s="15"/>
      <c r="F72" s="19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12"/>
    </row>
    <row r="73" spans="4:17" ht="20.45" customHeight="1">
      <c r="D73" s="12"/>
      <c r="E73" s="15"/>
      <c r="F73" s="19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12"/>
    </row>
    <row r="74" spans="4:17" ht="20.45" customHeight="1">
      <c r="D74" s="12"/>
      <c r="E74" s="15"/>
      <c r="F74" s="19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12"/>
    </row>
    <row r="75" spans="4:17" ht="20.45" customHeight="1">
      <c r="D75" s="12"/>
      <c r="E75" s="15"/>
      <c r="F75" s="19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12"/>
    </row>
    <row r="76" spans="4:17" ht="20.45" customHeight="1">
      <c r="D76" s="12"/>
      <c r="E76" s="15"/>
      <c r="F76" s="19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12"/>
    </row>
    <row r="77" spans="4:17" ht="20.45" customHeight="1">
      <c r="D77" s="12"/>
      <c r="E77" s="15"/>
      <c r="F77" s="19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12"/>
    </row>
    <row r="78" spans="4:17" ht="20.45" customHeight="1">
      <c r="D78" s="12"/>
      <c r="E78" s="15"/>
      <c r="F78" s="19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12"/>
    </row>
    <row r="79" spans="4:17" ht="20.45" customHeight="1">
      <c r="D79" s="12"/>
      <c r="E79" s="15"/>
      <c r="F79" s="19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12"/>
    </row>
    <row r="80" spans="4:17" ht="20.45" customHeight="1">
      <c r="D80" s="12"/>
      <c r="E80" s="15"/>
      <c r="F80" s="19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12"/>
    </row>
    <row r="81" spans="2:17" ht="20.45" customHeight="1">
      <c r="B81" s="13" t="s">
        <v>652</v>
      </c>
      <c r="C81" s="13" t="s">
        <v>651</v>
      </c>
      <c r="D81" s="12" t="s">
        <v>537</v>
      </c>
      <c r="E81" s="15"/>
      <c r="F81" s="19"/>
      <c r="G81" s="25"/>
      <c r="H81" s="25"/>
      <c r="I81" s="25">
        <f>TRUNC(SUM(I56:I80))</f>
        <v>0</v>
      </c>
      <c r="J81" s="25"/>
      <c r="K81" s="25"/>
      <c r="L81" s="25">
        <f>TRUNC(SUM(L56:L80))</f>
        <v>0</v>
      </c>
      <c r="M81" s="25"/>
      <c r="N81" s="25">
        <f>TRUNC(SUM(N56:N80))</f>
        <v>0</v>
      </c>
      <c r="O81" s="25" t="str">
        <f>IF((H81+K81+M81)=0, "", (H81+K81+M81))</f>
        <v/>
      </c>
      <c r="P81" s="25">
        <f>TRUNC(SUM(P56:P80))</f>
        <v>0</v>
      </c>
      <c r="Q81" s="12"/>
    </row>
    <row r="82" spans="2:17" ht="20.45" customHeight="1">
      <c r="B82" s="13" t="s">
        <v>392</v>
      </c>
      <c r="D82" s="248" t="s">
        <v>657</v>
      </c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50"/>
    </row>
    <row r="83" spans="2:17" ht="20.45" customHeight="1">
      <c r="B83" s="13" t="s">
        <v>638</v>
      </c>
      <c r="D83" s="12" t="s">
        <v>119</v>
      </c>
      <c r="E83" s="15"/>
      <c r="F83" s="19" t="s">
        <v>527</v>
      </c>
      <c r="G83" s="25">
        <v>1</v>
      </c>
      <c r="H83" s="25">
        <f>내역서!I133</f>
        <v>0</v>
      </c>
      <c r="I83" s="25">
        <f>G83*H83</f>
        <v>0</v>
      </c>
      <c r="J83" s="25"/>
      <c r="K83" s="25">
        <f>내역서!L133</f>
        <v>0</v>
      </c>
      <c r="L83" s="25">
        <f>G83*K83</f>
        <v>0</v>
      </c>
      <c r="M83" s="25">
        <f>내역서!N133</f>
        <v>0</v>
      </c>
      <c r="N83" s="25">
        <f>G83*M83</f>
        <v>0</v>
      </c>
      <c r="O83" s="25" t="str">
        <f>IF((H83+K83+M83)=0, "", (H83+K83+M83))</f>
        <v/>
      </c>
      <c r="P83" s="25">
        <f>SUM(I83,L83,N83)</f>
        <v>0</v>
      </c>
      <c r="Q83" s="12"/>
    </row>
    <row r="84" spans="2:17" ht="20.45" customHeight="1">
      <c r="B84" s="13" t="s">
        <v>639</v>
      </c>
      <c r="D84" s="12" t="s">
        <v>120</v>
      </c>
      <c r="E84" s="15"/>
      <c r="F84" s="19" t="s">
        <v>527</v>
      </c>
      <c r="G84" s="25">
        <v>1</v>
      </c>
      <c r="H84" s="25">
        <f>내역서!I159</f>
        <v>0</v>
      </c>
      <c r="I84" s="25">
        <f>G84*H84</f>
        <v>0</v>
      </c>
      <c r="J84" s="25"/>
      <c r="K84" s="25">
        <f>내역서!L159</f>
        <v>0</v>
      </c>
      <c r="L84" s="25">
        <f>G84*K84</f>
        <v>0</v>
      </c>
      <c r="M84" s="25">
        <f>내역서!N159</f>
        <v>0</v>
      </c>
      <c r="N84" s="25">
        <f>G84*M84</f>
        <v>0</v>
      </c>
      <c r="O84" s="25" t="str">
        <f>IF((H84+K84+M84)=0, "", (H84+K84+M84))</f>
        <v/>
      </c>
      <c r="P84" s="25">
        <f>SUM(I84,L84,N84)</f>
        <v>0</v>
      </c>
      <c r="Q84" s="12"/>
    </row>
    <row r="85" spans="2:17" ht="20.45" customHeight="1">
      <c r="B85" s="13" t="s">
        <v>640</v>
      </c>
      <c r="D85" s="12" t="s">
        <v>121</v>
      </c>
      <c r="E85" s="15"/>
      <c r="F85" s="19" t="s">
        <v>527</v>
      </c>
      <c r="G85" s="25">
        <v>1</v>
      </c>
      <c r="H85" s="25">
        <f>내역서!I185</f>
        <v>0</v>
      </c>
      <c r="I85" s="25">
        <f>G85*H85</f>
        <v>0</v>
      </c>
      <c r="J85" s="25"/>
      <c r="K85" s="25">
        <f>내역서!L185</f>
        <v>0</v>
      </c>
      <c r="L85" s="25">
        <f>G85*K85</f>
        <v>0</v>
      </c>
      <c r="M85" s="25">
        <f>내역서!N185</f>
        <v>0</v>
      </c>
      <c r="N85" s="25">
        <f>G85*M85</f>
        <v>0</v>
      </c>
      <c r="O85" s="25" t="str">
        <f>IF((H85+K85+M85)=0, "", (H85+K85+M85))</f>
        <v/>
      </c>
      <c r="P85" s="25">
        <f>SUM(I85,L85,N85)</f>
        <v>0</v>
      </c>
      <c r="Q85" s="12"/>
    </row>
    <row r="86" spans="2:17" ht="20.45" customHeight="1">
      <c r="B86" s="13" t="s">
        <v>641</v>
      </c>
      <c r="D86" s="12" t="s">
        <v>737</v>
      </c>
      <c r="E86" s="15"/>
      <c r="F86" s="19" t="s">
        <v>527</v>
      </c>
      <c r="G86" s="25">
        <v>1</v>
      </c>
      <c r="H86" s="25">
        <f>내역서!I211</f>
        <v>0</v>
      </c>
      <c r="I86" s="25">
        <f>G86*H86</f>
        <v>0</v>
      </c>
      <c r="J86" s="25"/>
      <c r="K86" s="25">
        <f>내역서!L211</f>
        <v>0</v>
      </c>
      <c r="L86" s="25">
        <f>G86*K86</f>
        <v>0</v>
      </c>
      <c r="M86" s="25">
        <f>내역서!N211</f>
        <v>0</v>
      </c>
      <c r="N86" s="25">
        <f>G86*M86</f>
        <v>0</v>
      </c>
      <c r="O86" s="25" t="str">
        <f>IF((H86+K86+M86)=0, "", (H86+K86+M86))</f>
        <v/>
      </c>
      <c r="P86" s="25">
        <f>SUM(I86,L86,N86)</f>
        <v>0</v>
      </c>
      <c r="Q86" s="12"/>
    </row>
    <row r="87" spans="2:17" ht="20.45" customHeight="1">
      <c r="D87" s="12"/>
      <c r="E87" s="15"/>
      <c r="F87" s="19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12"/>
    </row>
    <row r="88" spans="2:17" ht="20.45" customHeight="1">
      <c r="D88" s="12"/>
      <c r="E88" s="15"/>
      <c r="F88" s="19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12"/>
    </row>
    <row r="89" spans="2:17" ht="20.45" customHeight="1">
      <c r="D89" s="12"/>
      <c r="E89" s="15"/>
      <c r="F89" s="19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12"/>
    </row>
    <row r="90" spans="2:17" ht="20.45" customHeight="1">
      <c r="D90" s="12"/>
      <c r="E90" s="15"/>
      <c r="F90" s="19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12"/>
    </row>
    <row r="91" spans="2:17" ht="20.45" customHeight="1">
      <c r="D91" s="12"/>
      <c r="E91" s="15"/>
      <c r="F91" s="19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12"/>
    </row>
    <row r="92" spans="2:17" ht="20.45" customHeight="1">
      <c r="D92" s="12"/>
      <c r="E92" s="15"/>
      <c r="F92" s="19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12"/>
    </row>
    <row r="93" spans="2:17" ht="20.45" customHeight="1">
      <c r="D93" s="12"/>
      <c r="E93" s="15"/>
      <c r="F93" s="19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12"/>
    </row>
    <row r="94" spans="2:17" ht="20.45" customHeight="1">
      <c r="D94" s="12"/>
      <c r="E94" s="15"/>
      <c r="F94" s="19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12"/>
    </row>
    <row r="95" spans="2:17" ht="20.45" customHeight="1">
      <c r="D95" s="12"/>
      <c r="E95" s="15"/>
      <c r="F95" s="19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12"/>
    </row>
    <row r="96" spans="2:17" ht="20.45" customHeight="1">
      <c r="D96" s="12"/>
      <c r="E96" s="15"/>
      <c r="F96" s="19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12"/>
    </row>
    <row r="97" spans="2:17" ht="20.45" customHeight="1">
      <c r="D97" s="12"/>
      <c r="E97" s="15"/>
      <c r="F97" s="19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12"/>
    </row>
    <row r="98" spans="2:17" ht="20.45" customHeight="1">
      <c r="D98" s="12"/>
      <c r="E98" s="15"/>
      <c r="F98" s="19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12"/>
    </row>
    <row r="99" spans="2:17" ht="20.45" customHeight="1">
      <c r="D99" s="12"/>
      <c r="E99" s="15"/>
      <c r="F99" s="19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12"/>
    </row>
    <row r="100" spans="2:17" ht="20.45" customHeight="1">
      <c r="D100" s="12"/>
      <c r="E100" s="15"/>
      <c r="F100" s="19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12"/>
    </row>
    <row r="101" spans="2:17" ht="20.45" customHeight="1">
      <c r="D101" s="12"/>
      <c r="E101" s="15"/>
      <c r="F101" s="19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12"/>
    </row>
    <row r="102" spans="2:17" ht="20.45" customHeight="1">
      <c r="D102" s="12"/>
      <c r="E102" s="15"/>
      <c r="F102" s="19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12"/>
    </row>
    <row r="103" spans="2:17" ht="20.45" customHeight="1">
      <c r="D103" s="12"/>
      <c r="E103" s="15"/>
      <c r="F103" s="19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12"/>
    </row>
    <row r="104" spans="2:17" ht="20.45" customHeight="1">
      <c r="D104" s="12"/>
      <c r="E104" s="15"/>
      <c r="F104" s="19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12"/>
    </row>
    <row r="105" spans="2:17" ht="20.45" customHeight="1">
      <c r="D105" s="12"/>
      <c r="E105" s="15"/>
      <c r="F105" s="19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12"/>
    </row>
    <row r="106" spans="2:17" ht="20.45" customHeight="1">
      <c r="D106" s="12"/>
      <c r="E106" s="15"/>
      <c r="F106" s="19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12"/>
    </row>
    <row r="107" spans="2:17" ht="20.45" customHeight="1">
      <c r="B107" s="13" t="s">
        <v>654</v>
      </c>
      <c r="C107" s="13" t="s">
        <v>651</v>
      </c>
      <c r="D107" s="12" t="s">
        <v>537</v>
      </c>
      <c r="E107" s="15"/>
      <c r="F107" s="19"/>
      <c r="G107" s="25"/>
      <c r="H107" s="25"/>
      <c r="I107" s="25">
        <f>TRUNC(SUM(I82:I106))</f>
        <v>0</v>
      </c>
      <c r="J107" s="25"/>
      <c r="K107" s="25"/>
      <c r="L107" s="25">
        <f>TRUNC(SUM(L82:L106))</f>
        <v>0</v>
      </c>
      <c r="M107" s="25"/>
      <c r="N107" s="25">
        <f>TRUNC(SUM(N82:N106))</f>
        <v>0</v>
      </c>
      <c r="O107" s="25" t="str">
        <f>IF((H107+K107+M107)=0, "", (H107+K107+M107))</f>
        <v/>
      </c>
      <c r="P107" s="25">
        <f>TRUNC(SUM(P82:P106))</f>
        <v>0</v>
      </c>
      <c r="Q107" s="12"/>
    </row>
  </sheetData>
  <mergeCells count="17">
    <mergeCell ref="D4:Q4"/>
    <mergeCell ref="D30:Q30"/>
    <mergeCell ref="D56:Q56"/>
    <mergeCell ref="D82:Q82"/>
    <mergeCell ref="J2:L2"/>
    <mergeCell ref="M2:N2"/>
    <mergeCell ref="D1:Q1"/>
    <mergeCell ref="A2:A3"/>
    <mergeCell ref="Q2:Q3"/>
    <mergeCell ref="B2:B3"/>
    <mergeCell ref="C2:C3"/>
    <mergeCell ref="E2:E3"/>
    <mergeCell ref="F2:F3"/>
    <mergeCell ref="G2:G3"/>
    <mergeCell ref="H2:I2"/>
    <mergeCell ref="P2:P3"/>
    <mergeCell ref="D2:D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211"/>
  <sheetViews>
    <sheetView showZeros="0" tabSelected="1" view="pageBreakPreview" topLeftCell="D1" zoomScaleNormal="100" zoomScaleSheetLayoutView="100" workbookViewId="0">
      <pane ySplit="3" topLeftCell="A191" activePane="bottomLeft" state="frozen"/>
      <selection activeCell="D4" sqref="D4:Q4"/>
      <selection pane="bottomLeft" activeCell="H4" sqref="H4:Q211"/>
    </sheetView>
  </sheetViews>
  <sheetFormatPr defaultRowHeight="23.1" customHeight="1"/>
  <cols>
    <col min="1" max="1" width="12.109375" style="278" hidden="1" customWidth="1"/>
    <col min="2" max="2" width="17.44140625" style="278" hidden="1" customWidth="1"/>
    <col min="3" max="3" width="20.6640625" style="278" hidden="1" customWidth="1"/>
    <col min="4" max="4" width="24.33203125" style="278" customWidth="1"/>
    <col min="5" max="5" width="25.33203125" style="278" customWidth="1"/>
    <col min="6" max="6" width="4.21875" style="202" customWidth="1"/>
    <col min="7" max="7" width="10" style="282" customWidth="1"/>
    <col min="8" max="8" width="13" style="281" customWidth="1"/>
    <col min="9" max="9" width="13.21875" style="281" customWidth="1"/>
    <col min="10" max="10" width="5.5546875" style="281" hidden="1" customWidth="1"/>
    <col min="11" max="11" width="10.44140625" style="281" customWidth="1"/>
    <col min="12" max="12" width="11.77734375" style="281" customWidth="1"/>
    <col min="13" max="13" width="8.44140625" style="281" customWidth="1"/>
    <col min="14" max="14" width="9.109375" style="281" customWidth="1"/>
    <col min="15" max="15" width="6" style="281" hidden="1" customWidth="1"/>
    <col min="16" max="16" width="13" style="281" customWidth="1"/>
    <col min="17" max="17" width="11.109375" style="278" customWidth="1"/>
    <col min="18" max="26" width="8.88671875" style="282"/>
    <col min="27" max="31" width="11.77734375" style="281" customWidth="1"/>
    <col min="32" max="16384" width="8.88671875" style="282"/>
  </cols>
  <sheetData>
    <row r="1" spans="1:31" ht="23.1" customHeight="1">
      <c r="A1" s="278" t="s">
        <v>648</v>
      </c>
      <c r="B1" s="278" t="s">
        <v>632</v>
      </c>
      <c r="D1" s="279" t="s">
        <v>633</v>
      </c>
      <c r="E1" s="280"/>
      <c r="F1" s="280"/>
      <c r="G1" s="280"/>
      <c r="H1" s="280"/>
      <c r="I1" s="280"/>
      <c r="J1" s="280"/>
      <c r="K1" s="280"/>
      <c r="L1" s="280"/>
      <c r="M1" s="280"/>
      <c r="N1" s="280"/>
      <c r="W1" s="202" t="s">
        <v>51</v>
      </c>
      <c r="X1" s="202"/>
      <c r="Y1" s="202"/>
      <c r="Z1" s="202"/>
      <c r="AA1" s="202" t="s">
        <v>56</v>
      </c>
      <c r="AB1" s="202"/>
      <c r="AC1" s="202"/>
      <c r="AD1" s="202"/>
      <c r="AE1" s="202"/>
    </row>
    <row r="2" spans="1:31" s="203" customFormat="1" ht="23.1" customHeight="1">
      <c r="A2" s="199" t="s">
        <v>38</v>
      </c>
      <c r="B2" s="199" t="s">
        <v>23</v>
      </c>
      <c r="C2" s="199" t="s">
        <v>19</v>
      </c>
      <c r="D2" s="200" t="s">
        <v>45</v>
      </c>
      <c r="E2" s="200" t="s">
        <v>46</v>
      </c>
      <c r="F2" s="201" t="s">
        <v>0</v>
      </c>
      <c r="G2" s="201" t="s">
        <v>1</v>
      </c>
      <c r="H2" s="198" t="s">
        <v>25</v>
      </c>
      <c r="I2" s="198"/>
      <c r="J2" s="198" t="s">
        <v>26</v>
      </c>
      <c r="K2" s="198"/>
      <c r="L2" s="198"/>
      <c r="M2" s="198" t="s">
        <v>27</v>
      </c>
      <c r="N2" s="198"/>
      <c r="O2" s="198"/>
      <c r="P2" s="198" t="s">
        <v>31</v>
      </c>
      <c r="Q2" s="200" t="s">
        <v>29</v>
      </c>
      <c r="W2" s="203" t="s">
        <v>52</v>
      </c>
      <c r="X2" s="203" t="s">
        <v>53</v>
      </c>
      <c r="Y2" s="203" t="s">
        <v>54</v>
      </c>
      <c r="Z2" s="203" t="s">
        <v>55</v>
      </c>
      <c r="AA2" s="27" t="s">
        <v>78</v>
      </c>
      <c r="AB2" s="27" t="s">
        <v>77</v>
      </c>
      <c r="AC2" s="27" t="s">
        <v>57</v>
      </c>
      <c r="AD2" s="27" t="s">
        <v>59</v>
      </c>
      <c r="AE2" s="27" t="s">
        <v>58</v>
      </c>
    </row>
    <row r="3" spans="1:31" s="203" customFormat="1" ht="23.1" customHeight="1">
      <c r="A3" s="199"/>
      <c r="B3" s="199"/>
      <c r="C3" s="199"/>
      <c r="D3" s="200"/>
      <c r="E3" s="200"/>
      <c r="F3" s="201"/>
      <c r="G3" s="201"/>
      <c r="H3" s="198" t="s">
        <v>32</v>
      </c>
      <c r="I3" s="198" t="s">
        <v>33</v>
      </c>
      <c r="J3" s="198" t="s">
        <v>1</v>
      </c>
      <c r="K3" s="198" t="s">
        <v>32</v>
      </c>
      <c r="L3" s="198" t="s">
        <v>33</v>
      </c>
      <c r="M3" s="198" t="s">
        <v>34</v>
      </c>
      <c r="N3" s="198" t="s">
        <v>33</v>
      </c>
      <c r="O3" s="198" t="s">
        <v>35</v>
      </c>
      <c r="P3" s="198"/>
      <c r="Q3" s="200"/>
      <c r="W3" s="282"/>
      <c r="X3" s="282"/>
      <c r="Y3" s="282"/>
      <c r="Z3" s="282"/>
      <c r="AA3" s="281"/>
      <c r="AB3" s="281"/>
      <c r="AC3" s="281"/>
      <c r="AD3" s="281">
        <f>IF(옵션!$C$11 =0, "1", 옵션!$C$11)</f>
        <v>1</v>
      </c>
      <c r="AE3" s="281">
        <f>IF(옵션!$C$12 =0, "1", 옵션!$C$12)</f>
        <v>1</v>
      </c>
    </row>
    <row r="4" spans="1:31" ht="23.1" customHeight="1">
      <c r="B4" s="278" t="s">
        <v>392</v>
      </c>
      <c r="D4" s="283" t="s">
        <v>642</v>
      </c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5"/>
    </row>
    <row r="5" spans="1:31" ht="23.1" customHeight="1">
      <c r="A5" s="278" t="s">
        <v>417</v>
      </c>
      <c r="B5" s="278" t="s">
        <v>634</v>
      </c>
      <c r="C5" s="278" t="s">
        <v>418</v>
      </c>
      <c r="D5" s="286" t="s">
        <v>133</v>
      </c>
      <c r="E5" s="286" t="s">
        <v>134</v>
      </c>
      <c r="F5" s="19" t="s">
        <v>128</v>
      </c>
      <c r="G5" s="287">
        <v>242</v>
      </c>
      <c r="H5" s="288"/>
      <c r="I5" s="289"/>
      <c r="J5" s="288"/>
      <c r="K5" s="288"/>
      <c r="L5" s="289"/>
      <c r="M5" s="288"/>
      <c r="N5" s="289"/>
      <c r="O5" s="288"/>
      <c r="P5" s="288"/>
      <c r="Q5" s="286"/>
      <c r="AA5" s="281">
        <f>I5</f>
        <v>0</v>
      </c>
      <c r="AC5" s="281">
        <f>G5*H5</f>
        <v>0</v>
      </c>
    </row>
    <row r="6" spans="1:31" ht="23.1" customHeight="1">
      <c r="A6" s="278" t="s">
        <v>423</v>
      </c>
      <c r="B6" s="278" t="s">
        <v>634</v>
      </c>
      <c r="C6" s="278" t="s">
        <v>424</v>
      </c>
      <c r="D6" s="286" t="s">
        <v>133</v>
      </c>
      <c r="E6" s="286" t="s">
        <v>140</v>
      </c>
      <c r="F6" s="19" t="s">
        <v>128</v>
      </c>
      <c r="G6" s="287">
        <v>39</v>
      </c>
      <c r="H6" s="288"/>
      <c r="I6" s="289"/>
      <c r="J6" s="288"/>
      <c r="K6" s="288"/>
      <c r="L6" s="289"/>
      <c r="M6" s="288"/>
      <c r="N6" s="289"/>
      <c r="O6" s="288"/>
      <c r="P6" s="288"/>
      <c r="Q6" s="286"/>
      <c r="AA6" s="281">
        <f>I6</f>
        <v>0</v>
      </c>
      <c r="AC6" s="281">
        <f>G6*H6</f>
        <v>0</v>
      </c>
    </row>
    <row r="7" spans="1:31" ht="23.1" customHeight="1">
      <c r="A7" s="278" t="s">
        <v>441</v>
      </c>
      <c r="B7" s="278" t="s">
        <v>634</v>
      </c>
      <c r="C7" s="278" t="s">
        <v>442</v>
      </c>
      <c r="D7" s="286" t="s">
        <v>151</v>
      </c>
      <c r="E7" s="286" t="s">
        <v>152</v>
      </c>
      <c r="F7" s="19" t="s">
        <v>153</v>
      </c>
      <c r="G7" s="287">
        <v>30</v>
      </c>
      <c r="H7" s="288"/>
      <c r="I7" s="289"/>
      <c r="J7" s="288"/>
      <c r="K7" s="288"/>
      <c r="L7" s="289"/>
      <c r="M7" s="288"/>
      <c r="N7" s="289"/>
      <c r="O7" s="288"/>
      <c r="P7" s="288"/>
      <c r="Q7" s="286"/>
    </row>
    <row r="8" spans="1:31" ht="23.1" customHeight="1">
      <c r="A8" s="278" t="s">
        <v>322</v>
      </c>
      <c r="B8" s="278" t="s">
        <v>634</v>
      </c>
      <c r="C8" s="278" t="s">
        <v>161</v>
      </c>
      <c r="D8" s="286" t="s">
        <v>162</v>
      </c>
      <c r="E8" s="286" t="s">
        <v>163</v>
      </c>
      <c r="F8" s="19" t="s">
        <v>153</v>
      </c>
      <c r="G8" s="287">
        <v>30</v>
      </c>
      <c r="H8" s="288"/>
      <c r="I8" s="289"/>
      <c r="J8" s="288"/>
      <c r="K8" s="288"/>
      <c r="L8" s="289"/>
      <c r="M8" s="288"/>
      <c r="N8" s="289"/>
      <c r="O8" s="288"/>
      <c r="P8" s="288"/>
      <c r="Q8" s="286"/>
    </row>
    <row r="9" spans="1:31" ht="23.1" customHeight="1">
      <c r="A9" s="278" t="s">
        <v>456</v>
      </c>
      <c r="B9" s="278" t="s">
        <v>634</v>
      </c>
      <c r="C9" s="278" t="s">
        <v>457</v>
      </c>
      <c r="D9" s="286" t="s">
        <v>190</v>
      </c>
      <c r="E9" s="286" t="s">
        <v>191</v>
      </c>
      <c r="F9" s="19" t="s">
        <v>128</v>
      </c>
      <c r="G9" s="287">
        <v>618</v>
      </c>
      <c r="H9" s="288"/>
      <c r="I9" s="289"/>
      <c r="J9" s="288"/>
      <c r="K9" s="288"/>
      <c r="L9" s="289"/>
      <c r="M9" s="288"/>
      <c r="N9" s="289"/>
      <c r="O9" s="288"/>
      <c r="P9" s="288"/>
      <c r="Q9" s="286"/>
      <c r="AC9" s="281">
        <f>G9*H9</f>
        <v>0</v>
      </c>
    </row>
    <row r="10" spans="1:31" ht="23.1" customHeight="1">
      <c r="A10" s="278" t="s">
        <v>459</v>
      </c>
      <c r="B10" s="278" t="s">
        <v>634</v>
      </c>
      <c r="C10" s="278" t="s">
        <v>460</v>
      </c>
      <c r="D10" s="286" t="s">
        <v>190</v>
      </c>
      <c r="E10" s="286" t="s">
        <v>196</v>
      </c>
      <c r="F10" s="19" t="s">
        <v>128</v>
      </c>
      <c r="G10" s="287">
        <v>370</v>
      </c>
      <c r="H10" s="288"/>
      <c r="I10" s="289"/>
      <c r="J10" s="288"/>
      <c r="K10" s="288"/>
      <c r="L10" s="289"/>
      <c r="M10" s="288"/>
      <c r="N10" s="289"/>
      <c r="O10" s="288"/>
      <c r="P10" s="288"/>
      <c r="Q10" s="286"/>
      <c r="AC10" s="281">
        <f>G10*H10</f>
        <v>0</v>
      </c>
    </row>
    <row r="11" spans="1:31" ht="23.1" customHeight="1">
      <c r="A11" s="278" t="s">
        <v>468</v>
      </c>
      <c r="B11" s="278" t="s">
        <v>634</v>
      </c>
      <c r="C11" s="278" t="s">
        <v>469</v>
      </c>
      <c r="D11" s="286" t="s">
        <v>203</v>
      </c>
      <c r="E11" s="286" t="s">
        <v>209</v>
      </c>
      <c r="F11" s="19" t="s">
        <v>128</v>
      </c>
      <c r="G11" s="287">
        <v>41</v>
      </c>
      <c r="H11" s="288"/>
      <c r="I11" s="289"/>
      <c r="J11" s="288"/>
      <c r="K11" s="288"/>
      <c r="L11" s="289"/>
      <c r="M11" s="288"/>
      <c r="N11" s="289"/>
      <c r="O11" s="288"/>
      <c r="P11" s="288"/>
      <c r="Q11" s="286"/>
      <c r="AB11" s="281">
        <f>I11</f>
        <v>0</v>
      </c>
      <c r="AC11" s="281">
        <f>G11*H11</f>
        <v>0</v>
      </c>
    </row>
    <row r="12" spans="1:31" ht="23.1" customHeight="1">
      <c r="A12" s="278" t="s">
        <v>471</v>
      </c>
      <c r="B12" s="278" t="s">
        <v>634</v>
      </c>
      <c r="C12" s="278" t="s">
        <v>472</v>
      </c>
      <c r="D12" s="286" t="s">
        <v>211</v>
      </c>
      <c r="E12" s="286" t="s">
        <v>212</v>
      </c>
      <c r="F12" s="19" t="s">
        <v>153</v>
      </c>
      <c r="G12" s="287">
        <v>9</v>
      </c>
      <c r="H12" s="288"/>
      <c r="I12" s="289"/>
      <c r="J12" s="288"/>
      <c r="K12" s="288"/>
      <c r="L12" s="289"/>
      <c r="M12" s="288"/>
      <c r="N12" s="289"/>
      <c r="O12" s="288"/>
      <c r="P12" s="288"/>
      <c r="Q12" s="286"/>
    </row>
    <row r="13" spans="1:31" ht="23.1" customHeight="1">
      <c r="A13" s="278" t="s">
        <v>474</v>
      </c>
      <c r="B13" s="278" t="s">
        <v>634</v>
      </c>
      <c r="C13" s="278" t="s">
        <v>475</v>
      </c>
      <c r="D13" s="286" t="s">
        <v>211</v>
      </c>
      <c r="E13" s="286" t="s">
        <v>217</v>
      </c>
      <c r="F13" s="19" t="s">
        <v>153</v>
      </c>
      <c r="G13" s="287">
        <v>21</v>
      </c>
      <c r="H13" s="288"/>
      <c r="I13" s="289"/>
      <c r="J13" s="288"/>
      <c r="K13" s="288"/>
      <c r="L13" s="289"/>
      <c r="M13" s="288"/>
      <c r="N13" s="289"/>
      <c r="O13" s="288"/>
      <c r="P13" s="288"/>
      <c r="Q13" s="286"/>
    </row>
    <row r="14" spans="1:31" ht="23.1" customHeight="1">
      <c r="A14" s="278" t="s">
        <v>508</v>
      </c>
      <c r="B14" s="278" t="s">
        <v>634</v>
      </c>
      <c r="C14" s="278" t="s">
        <v>509</v>
      </c>
      <c r="D14" s="286" t="s">
        <v>245</v>
      </c>
      <c r="E14" s="286" t="s">
        <v>248</v>
      </c>
      <c r="F14" s="19" t="s">
        <v>153</v>
      </c>
      <c r="G14" s="287">
        <v>1</v>
      </c>
      <c r="H14" s="288"/>
      <c r="I14" s="289"/>
      <c r="J14" s="288"/>
      <c r="K14" s="288"/>
      <c r="L14" s="289"/>
      <c r="M14" s="288"/>
      <c r="N14" s="289"/>
      <c r="O14" s="288"/>
      <c r="P14" s="288"/>
      <c r="Q14" s="286"/>
    </row>
    <row r="15" spans="1:31" ht="23.1" customHeight="1">
      <c r="A15" s="278" t="s">
        <v>511</v>
      </c>
      <c r="B15" s="278" t="s">
        <v>634</v>
      </c>
      <c r="C15" s="278" t="s">
        <v>512</v>
      </c>
      <c r="D15" s="286" t="s">
        <v>238</v>
      </c>
      <c r="E15" s="286" t="s">
        <v>239</v>
      </c>
      <c r="F15" s="19" t="s">
        <v>240</v>
      </c>
      <c r="G15" s="287">
        <v>2</v>
      </c>
      <c r="H15" s="288"/>
      <c r="I15" s="289"/>
      <c r="J15" s="288"/>
      <c r="K15" s="288"/>
      <c r="L15" s="289"/>
      <c r="M15" s="288"/>
      <c r="N15" s="289"/>
      <c r="O15" s="288"/>
      <c r="P15" s="288"/>
      <c r="Q15" s="286"/>
    </row>
    <row r="16" spans="1:31" ht="23.1" customHeight="1">
      <c r="A16" s="278" t="s">
        <v>517</v>
      </c>
      <c r="B16" s="278" t="s">
        <v>634</v>
      </c>
      <c r="C16" s="278" t="s">
        <v>518</v>
      </c>
      <c r="D16" s="286" t="s">
        <v>291</v>
      </c>
      <c r="E16" s="286" t="s">
        <v>293</v>
      </c>
      <c r="F16" s="19" t="s">
        <v>218</v>
      </c>
      <c r="G16" s="287">
        <v>1</v>
      </c>
      <c r="H16" s="288"/>
      <c r="I16" s="289"/>
      <c r="J16" s="288"/>
      <c r="K16" s="288"/>
      <c r="L16" s="289"/>
      <c r="M16" s="288"/>
      <c r="N16" s="289"/>
      <c r="O16" s="288"/>
      <c r="P16" s="288"/>
      <c r="Q16" s="286"/>
    </row>
    <row r="17" spans="1:31" ht="23.1" customHeight="1">
      <c r="D17" s="286"/>
      <c r="E17" s="286"/>
      <c r="F17" s="19"/>
      <c r="G17" s="287"/>
      <c r="H17" s="288"/>
      <c r="I17" s="289"/>
      <c r="J17" s="288"/>
      <c r="K17" s="288"/>
      <c r="L17" s="289"/>
      <c r="M17" s="288"/>
      <c r="N17" s="289"/>
      <c r="O17" s="288"/>
      <c r="P17" s="288"/>
      <c r="Q17" s="286"/>
      <c r="AE17" s="281">
        <f>TRUNC(SUM(AE4:AE16))</f>
        <v>0</v>
      </c>
    </row>
    <row r="18" spans="1:31" ht="23.1" customHeight="1">
      <c r="D18" s="286"/>
      <c r="E18" s="286"/>
      <c r="F18" s="19"/>
      <c r="G18" s="287"/>
      <c r="H18" s="288"/>
      <c r="I18" s="289"/>
      <c r="J18" s="288"/>
      <c r="K18" s="288"/>
      <c r="L18" s="289"/>
      <c r="M18" s="288"/>
      <c r="N18" s="289"/>
      <c r="O18" s="288"/>
      <c r="P18" s="288"/>
      <c r="Q18" s="286"/>
    </row>
    <row r="19" spans="1:31" ht="23.1" customHeight="1">
      <c r="D19" s="286"/>
      <c r="E19" s="286"/>
      <c r="F19" s="19"/>
      <c r="G19" s="287"/>
      <c r="H19" s="288"/>
      <c r="I19" s="289"/>
      <c r="J19" s="288"/>
      <c r="K19" s="288"/>
      <c r="L19" s="289"/>
      <c r="M19" s="288"/>
      <c r="N19" s="289"/>
      <c r="O19" s="288"/>
      <c r="P19" s="288"/>
      <c r="Q19" s="286"/>
    </row>
    <row r="20" spans="1:31" ht="23.1" customHeight="1">
      <c r="D20" s="286"/>
      <c r="E20" s="286"/>
      <c r="F20" s="19"/>
      <c r="G20" s="287"/>
      <c r="H20" s="288"/>
      <c r="I20" s="289"/>
      <c r="J20" s="288"/>
      <c r="K20" s="288"/>
      <c r="L20" s="289"/>
      <c r="M20" s="288"/>
      <c r="N20" s="289"/>
      <c r="O20" s="288"/>
      <c r="P20" s="288"/>
      <c r="Q20" s="286"/>
    </row>
    <row r="21" spans="1:31" ht="23.1" customHeight="1">
      <c r="D21" s="286"/>
      <c r="E21" s="286"/>
      <c r="F21" s="19"/>
      <c r="G21" s="287"/>
      <c r="H21" s="288"/>
      <c r="I21" s="289"/>
      <c r="J21" s="288"/>
      <c r="K21" s="288"/>
      <c r="L21" s="289"/>
      <c r="M21" s="288"/>
      <c r="N21" s="289"/>
      <c r="O21" s="288"/>
      <c r="P21" s="288"/>
      <c r="Q21" s="286"/>
    </row>
    <row r="22" spans="1:31" ht="23.1" customHeight="1">
      <c r="D22" s="286"/>
      <c r="E22" s="286"/>
      <c r="F22" s="19"/>
      <c r="G22" s="287"/>
      <c r="H22" s="288"/>
      <c r="I22" s="289"/>
      <c r="J22" s="288"/>
      <c r="K22" s="288"/>
      <c r="L22" s="289"/>
      <c r="M22" s="288"/>
      <c r="N22" s="289"/>
      <c r="O22" s="288"/>
      <c r="P22" s="288"/>
      <c r="Q22" s="286"/>
    </row>
    <row r="23" spans="1:31" ht="23.1" customHeight="1">
      <c r="D23" s="286"/>
      <c r="E23" s="286"/>
      <c r="F23" s="19"/>
      <c r="G23" s="287"/>
      <c r="H23" s="288"/>
      <c r="I23" s="289"/>
      <c r="J23" s="288"/>
      <c r="K23" s="288"/>
      <c r="L23" s="289"/>
      <c r="M23" s="288"/>
      <c r="N23" s="289"/>
      <c r="O23" s="288"/>
      <c r="P23" s="288"/>
      <c r="Q23" s="286"/>
    </row>
    <row r="24" spans="1:31" ht="23.1" customHeight="1">
      <c r="D24" s="286"/>
      <c r="E24" s="286"/>
      <c r="F24" s="19"/>
      <c r="G24" s="287"/>
      <c r="H24" s="288"/>
      <c r="I24" s="289"/>
      <c r="J24" s="288"/>
      <c r="K24" s="288"/>
      <c r="L24" s="289"/>
      <c r="M24" s="288"/>
      <c r="N24" s="289"/>
      <c r="O24" s="288"/>
      <c r="P24" s="288"/>
      <c r="Q24" s="286"/>
    </row>
    <row r="25" spans="1:31" ht="23.1" customHeight="1">
      <c r="D25" s="286"/>
      <c r="E25" s="286"/>
      <c r="F25" s="19"/>
      <c r="G25" s="287"/>
      <c r="H25" s="288"/>
      <c r="I25" s="289"/>
      <c r="J25" s="288"/>
      <c r="K25" s="288"/>
      <c r="L25" s="289"/>
      <c r="M25" s="288"/>
      <c r="N25" s="289"/>
      <c r="O25" s="288"/>
      <c r="P25" s="288"/>
      <c r="Q25" s="286"/>
    </row>
    <row r="26" spans="1:31" ht="23.1" customHeight="1">
      <c r="D26" s="286"/>
      <c r="E26" s="286"/>
      <c r="F26" s="19"/>
      <c r="G26" s="287"/>
      <c r="H26" s="288"/>
      <c r="I26" s="289"/>
      <c r="J26" s="288"/>
      <c r="K26" s="288"/>
      <c r="L26" s="289"/>
      <c r="M26" s="288"/>
      <c r="N26" s="289"/>
      <c r="O26" s="288"/>
      <c r="P26" s="288"/>
      <c r="Q26" s="286"/>
    </row>
    <row r="27" spans="1:31" ht="23.1" customHeight="1">
      <c r="D27" s="286"/>
      <c r="E27" s="286"/>
      <c r="F27" s="19"/>
      <c r="G27" s="287"/>
      <c r="H27" s="288"/>
      <c r="I27" s="289"/>
      <c r="J27" s="288"/>
      <c r="K27" s="288"/>
      <c r="L27" s="289"/>
      <c r="M27" s="288"/>
      <c r="N27" s="289"/>
      <c r="O27" s="288"/>
      <c r="P27" s="288"/>
      <c r="Q27" s="286"/>
    </row>
    <row r="28" spans="1:31" ht="23.1" customHeight="1">
      <c r="D28" s="286"/>
      <c r="E28" s="286"/>
      <c r="F28" s="19"/>
      <c r="G28" s="287"/>
      <c r="H28" s="288"/>
      <c r="I28" s="289"/>
      <c r="J28" s="288"/>
      <c r="K28" s="288"/>
      <c r="L28" s="289"/>
      <c r="M28" s="288"/>
      <c r="N28" s="289"/>
      <c r="O28" s="288"/>
      <c r="P28" s="288"/>
      <c r="Q28" s="286"/>
    </row>
    <row r="29" spans="1:31" ht="23.1" customHeight="1">
      <c r="B29" s="278" t="s">
        <v>536</v>
      </c>
      <c r="D29" s="286" t="s">
        <v>537</v>
      </c>
      <c r="E29" s="286"/>
      <c r="F29" s="19"/>
      <c r="G29" s="287"/>
      <c r="H29" s="288"/>
      <c r="I29" s="289"/>
      <c r="J29" s="288"/>
      <c r="K29" s="288"/>
      <c r="L29" s="289"/>
      <c r="M29" s="288"/>
      <c r="N29" s="289"/>
      <c r="O29" s="288"/>
      <c r="P29" s="288"/>
      <c r="Q29" s="286"/>
    </row>
    <row r="30" spans="1:31" ht="23.1" customHeight="1">
      <c r="B30" s="278" t="s">
        <v>392</v>
      </c>
      <c r="D30" s="283" t="s">
        <v>643</v>
      </c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284"/>
      <c r="P30" s="284"/>
      <c r="Q30" s="285"/>
    </row>
    <row r="31" spans="1:31" ht="23.1" customHeight="1">
      <c r="A31" s="278" t="s">
        <v>417</v>
      </c>
      <c r="B31" s="278" t="s">
        <v>635</v>
      </c>
      <c r="C31" s="278" t="s">
        <v>418</v>
      </c>
      <c r="D31" s="286" t="s">
        <v>133</v>
      </c>
      <c r="E31" s="286" t="s">
        <v>134</v>
      </c>
      <c r="F31" s="19" t="s">
        <v>128</v>
      </c>
      <c r="G31" s="287">
        <v>333</v>
      </c>
      <c r="H31" s="288"/>
      <c r="I31" s="289"/>
      <c r="J31" s="288"/>
      <c r="K31" s="288"/>
      <c r="L31" s="289"/>
      <c r="M31" s="288"/>
      <c r="N31" s="289"/>
      <c r="O31" s="288"/>
      <c r="P31" s="288"/>
      <c r="Q31" s="286"/>
      <c r="AA31" s="281">
        <f>I31</f>
        <v>0</v>
      </c>
      <c r="AC31" s="281">
        <f>G31*H31</f>
        <v>0</v>
      </c>
    </row>
    <row r="32" spans="1:31" ht="23.1" customHeight="1">
      <c r="A32" s="278" t="s">
        <v>441</v>
      </c>
      <c r="B32" s="278" t="s">
        <v>635</v>
      </c>
      <c r="C32" s="278" t="s">
        <v>442</v>
      </c>
      <c r="D32" s="286" t="s">
        <v>151</v>
      </c>
      <c r="E32" s="286" t="s">
        <v>152</v>
      </c>
      <c r="F32" s="19" t="s">
        <v>153</v>
      </c>
      <c r="G32" s="287">
        <v>8</v>
      </c>
      <c r="H32" s="288"/>
      <c r="I32" s="289"/>
      <c r="J32" s="288"/>
      <c r="K32" s="288"/>
      <c r="L32" s="289"/>
      <c r="M32" s="288"/>
      <c r="N32" s="289"/>
      <c r="O32" s="288"/>
      <c r="P32" s="288"/>
      <c r="Q32" s="286"/>
    </row>
    <row r="33" spans="1:29" ht="23.1" customHeight="1">
      <c r="A33" s="278" t="s">
        <v>444</v>
      </c>
      <c r="B33" s="278" t="s">
        <v>635</v>
      </c>
      <c r="C33" s="278" t="s">
        <v>445</v>
      </c>
      <c r="D33" s="286" t="s">
        <v>151</v>
      </c>
      <c r="E33" s="286" t="s">
        <v>158</v>
      </c>
      <c r="F33" s="19" t="s">
        <v>153</v>
      </c>
      <c r="G33" s="287">
        <v>2</v>
      </c>
      <c r="H33" s="288"/>
      <c r="I33" s="289"/>
      <c r="J33" s="288"/>
      <c r="K33" s="288"/>
      <c r="L33" s="289"/>
      <c r="M33" s="288"/>
      <c r="N33" s="289"/>
      <c r="O33" s="288"/>
      <c r="P33" s="288"/>
      <c r="Q33" s="286"/>
    </row>
    <row r="34" spans="1:29" ht="23.1" customHeight="1">
      <c r="A34" s="278" t="s">
        <v>447</v>
      </c>
      <c r="B34" s="278" t="s">
        <v>635</v>
      </c>
      <c r="C34" s="278" t="s">
        <v>448</v>
      </c>
      <c r="D34" s="286" t="s">
        <v>151</v>
      </c>
      <c r="E34" s="286" t="s">
        <v>160</v>
      </c>
      <c r="F34" s="19" t="s">
        <v>153</v>
      </c>
      <c r="G34" s="287">
        <v>17</v>
      </c>
      <c r="H34" s="288"/>
      <c r="I34" s="289"/>
      <c r="J34" s="288"/>
      <c r="K34" s="288"/>
      <c r="L34" s="289"/>
      <c r="M34" s="288"/>
      <c r="N34" s="289"/>
      <c r="O34" s="288"/>
      <c r="P34" s="288"/>
      <c r="Q34" s="286"/>
    </row>
    <row r="35" spans="1:29" ht="23.1" customHeight="1">
      <c r="A35" s="278" t="s">
        <v>322</v>
      </c>
      <c r="B35" s="278" t="s">
        <v>635</v>
      </c>
      <c r="C35" s="278" t="s">
        <v>161</v>
      </c>
      <c r="D35" s="286" t="s">
        <v>162</v>
      </c>
      <c r="E35" s="286" t="s">
        <v>163</v>
      </c>
      <c r="F35" s="19" t="s">
        <v>153</v>
      </c>
      <c r="G35" s="287">
        <v>8</v>
      </c>
      <c r="H35" s="288"/>
      <c r="I35" s="289"/>
      <c r="J35" s="288"/>
      <c r="K35" s="288"/>
      <c r="L35" s="289"/>
      <c r="M35" s="288"/>
      <c r="N35" s="289"/>
      <c r="O35" s="288"/>
      <c r="P35" s="288"/>
      <c r="Q35" s="286"/>
    </row>
    <row r="36" spans="1:29" ht="23.1" customHeight="1">
      <c r="A36" s="278" t="s">
        <v>323</v>
      </c>
      <c r="B36" s="278" t="s">
        <v>635</v>
      </c>
      <c r="C36" s="278" t="s">
        <v>165</v>
      </c>
      <c r="D36" s="286" t="s">
        <v>162</v>
      </c>
      <c r="E36" s="286" t="s">
        <v>166</v>
      </c>
      <c r="F36" s="19" t="s">
        <v>153</v>
      </c>
      <c r="G36" s="287">
        <v>17</v>
      </c>
      <c r="H36" s="288"/>
      <c r="I36" s="289"/>
      <c r="J36" s="288"/>
      <c r="K36" s="288"/>
      <c r="L36" s="289"/>
      <c r="M36" s="288"/>
      <c r="N36" s="289"/>
      <c r="O36" s="288"/>
      <c r="P36" s="288"/>
      <c r="Q36" s="286"/>
    </row>
    <row r="37" spans="1:29" ht="23.1" customHeight="1">
      <c r="A37" s="278" t="s">
        <v>324</v>
      </c>
      <c r="B37" s="278" t="s">
        <v>635</v>
      </c>
      <c r="C37" s="278" t="s">
        <v>167</v>
      </c>
      <c r="D37" s="286" t="s">
        <v>162</v>
      </c>
      <c r="E37" s="286" t="s">
        <v>168</v>
      </c>
      <c r="F37" s="19" t="s">
        <v>153</v>
      </c>
      <c r="G37" s="287">
        <v>2</v>
      </c>
      <c r="H37" s="288"/>
      <c r="I37" s="289"/>
      <c r="J37" s="288"/>
      <c r="K37" s="288"/>
      <c r="L37" s="289"/>
      <c r="M37" s="288"/>
      <c r="N37" s="289"/>
      <c r="O37" s="288"/>
      <c r="P37" s="288"/>
      <c r="Q37" s="286"/>
    </row>
    <row r="38" spans="1:29" ht="23.1" customHeight="1">
      <c r="A38" s="278" t="s">
        <v>450</v>
      </c>
      <c r="B38" s="278" t="s">
        <v>635</v>
      </c>
      <c r="C38" s="278" t="s">
        <v>451</v>
      </c>
      <c r="D38" s="286" t="s">
        <v>170</v>
      </c>
      <c r="E38" s="286" t="s">
        <v>171</v>
      </c>
      <c r="F38" s="19" t="s">
        <v>153</v>
      </c>
      <c r="G38" s="287">
        <v>2</v>
      </c>
      <c r="H38" s="288"/>
      <c r="I38" s="289"/>
      <c r="J38" s="288"/>
      <c r="K38" s="288"/>
      <c r="L38" s="289"/>
      <c r="M38" s="288"/>
      <c r="N38" s="289"/>
      <c r="O38" s="288"/>
      <c r="P38" s="288"/>
      <c r="Q38" s="286"/>
    </row>
    <row r="39" spans="1:29" ht="23.1" customHeight="1">
      <c r="A39" s="278" t="s">
        <v>459</v>
      </c>
      <c r="B39" s="278" t="s">
        <v>635</v>
      </c>
      <c r="C39" s="278" t="s">
        <v>460</v>
      </c>
      <c r="D39" s="286" t="s">
        <v>190</v>
      </c>
      <c r="E39" s="286" t="s">
        <v>196</v>
      </c>
      <c r="F39" s="19" t="s">
        <v>128</v>
      </c>
      <c r="G39" s="287">
        <v>887</v>
      </c>
      <c r="H39" s="288"/>
      <c r="I39" s="289"/>
      <c r="J39" s="288"/>
      <c r="K39" s="288"/>
      <c r="L39" s="289"/>
      <c r="M39" s="288"/>
      <c r="N39" s="289"/>
      <c r="O39" s="288"/>
      <c r="P39" s="288"/>
      <c r="Q39" s="286"/>
      <c r="AC39" s="281">
        <f>G39*H39</f>
        <v>0</v>
      </c>
    </row>
    <row r="40" spans="1:29" ht="23.1" customHeight="1">
      <c r="A40" s="278" t="s">
        <v>465</v>
      </c>
      <c r="B40" s="278" t="s">
        <v>635</v>
      </c>
      <c r="C40" s="278" t="s">
        <v>466</v>
      </c>
      <c r="D40" s="286" t="s">
        <v>203</v>
      </c>
      <c r="E40" s="286" t="s">
        <v>204</v>
      </c>
      <c r="F40" s="19" t="s">
        <v>128</v>
      </c>
      <c r="G40" s="287">
        <v>14</v>
      </c>
      <c r="H40" s="288"/>
      <c r="I40" s="289"/>
      <c r="J40" s="288"/>
      <c r="K40" s="288"/>
      <c r="L40" s="289"/>
      <c r="M40" s="288"/>
      <c r="N40" s="289"/>
      <c r="O40" s="288"/>
      <c r="P40" s="288"/>
      <c r="Q40" s="286"/>
      <c r="AB40" s="281">
        <f>I40</f>
        <v>0</v>
      </c>
      <c r="AC40" s="281">
        <f>G40*H40</f>
        <v>0</v>
      </c>
    </row>
    <row r="41" spans="1:29" ht="23.1" customHeight="1">
      <c r="A41" s="278" t="s">
        <v>478</v>
      </c>
      <c r="B41" s="278" t="s">
        <v>635</v>
      </c>
      <c r="C41" s="278" t="s">
        <v>479</v>
      </c>
      <c r="D41" s="286" t="s">
        <v>220</v>
      </c>
      <c r="E41" s="286" t="s">
        <v>221</v>
      </c>
      <c r="F41" s="19" t="s">
        <v>153</v>
      </c>
      <c r="G41" s="287">
        <v>4</v>
      </c>
      <c r="H41" s="288"/>
      <c r="I41" s="289"/>
      <c r="J41" s="288"/>
      <c r="K41" s="288"/>
      <c r="L41" s="289"/>
      <c r="M41" s="288"/>
      <c r="N41" s="289"/>
      <c r="O41" s="288"/>
      <c r="P41" s="288"/>
      <c r="Q41" s="286"/>
    </row>
    <row r="42" spans="1:29" ht="23.1" customHeight="1">
      <c r="A42" s="278" t="s">
        <v>481</v>
      </c>
      <c r="B42" s="278" t="s">
        <v>635</v>
      </c>
      <c r="C42" s="278" t="s">
        <v>482</v>
      </c>
      <c r="D42" s="286" t="s">
        <v>224</v>
      </c>
      <c r="E42" s="286" t="s">
        <v>225</v>
      </c>
      <c r="F42" s="19" t="s">
        <v>153</v>
      </c>
      <c r="G42" s="287">
        <v>2</v>
      </c>
      <c r="H42" s="288"/>
      <c r="I42" s="289"/>
      <c r="J42" s="288"/>
      <c r="K42" s="288"/>
      <c r="L42" s="289"/>
      <c r="M42" s="288"/>
      <c r="N42" s="289"/>
      <c r="O42" s="288"/>
      <c r="P42" s="288"/>
      <c r="Q42" s="286"/>
    </row>
    <row r="43" spans="1:29" ht="23.1" customHeight="1">
      <c r="A43" s="278" t="s">
        <v>484</v>
      </c>
      <c r="B43" s="278" t="s">
        <v>635</v>
      </c>
      <c r="C43" s="278" t="s">
        <v>485</v>
      </c>
      <c r="D43" s="286" t="s">
        <v>228</v>
      </c>
      <c r="E43" s="286" t="s">
        <v>229</v>
      </c>
      <c r="F43" s="19" t="s">
        <v>153</v>
      </c>
      <c r="G43" s="287">
        <v>5</v>
      </c>
      <c r="H43" s="288"/>
      <c r="I43" s="289"/>
      <c r="J43" s="288"/>
      <c r="K43" s="288"/>
      <c r="L43" s="289"/>
      <c r="M43" s="288"/>
      <c r="N43" s="289"/>
      <c r="O43" s="288"/>
      <c r="P43" s="288"/>
      <c r="Q43" s="286"/>
    </row>
    <row r="44" spans="1:29" ht="23.1" customHeight="1">
      <c r="A44" s="278" t="s">
        <v>487</v>
      </c>
      <c r="B44" s="278" t="s">
        <v>635</v>
      </c>
      <c r="C44" s="278" t="s">
        <v>488</v>
      </c>
      <c r="D44" s="286" t="s">
        <v>232</v>
      </c>
      <c r="E44" s="286" t="s">
        <v>233</v>
      </c>
      <c r="F44" s="19" t="s">
        <v>153</v>
      </c>
      <c r="G44" s="287">
        <v>2</v>
      </c>
      <c r="H44" s="288"/>
      <c r="I44" s="289"/>
      <c r="J44" s="288"/>
      <c r="K44" s="288"/>
      <c r="L44" s="289"/>
      <c r="M44" s="288"/>
      <c r="N44" s="289"/>
      <c r="O44" s="288"/>
      <c r="P44" s="288"/>
      <c r="Q44" s="286"/>
    </row>
    <row r="45" spans="1:29" ht="23.1" customHeight="1">
      <c r="A45" s="278" t="s">
        <v>490</v>
      </c>
      <c r="B45" s="278" t="s">
        <v>635</v>
      </c>
      <c r="C45" s="278" t="s">
        <v>491</v>
      </c>
      <c r="D45" s="286" t="s">
        <v>236</v>
      </c>
      <c r="E45" s="286" t="s">
        <v>225</v>
      </c>
      <c r="F45" s="19" t="s">
        <v>153</v>
      </c>
      <c r="G45" s="287">
        <v>2</v>
      </c>
      <c r="H45" s="288"/>
      <c r="I45" s="289"/>
      <c r="J45" s="288"/>
      <c r="K45" s="288"/>
      <c r="L45" s="289"/>
      <c r="M45" s="288"/>
      <c r="N45" s="289"/>
      <c r="O45" s="288"/>
      <c r="P45" s="288"/>
      <c r="Q45" s="286"/>
    </row>
    <row r="46" spans="1:29" ht="23.1" customHeight="1">
      <c r="A46" s="278" t="s">
        <v>493</v>
      </c>
      <c r="B46" s="278" t="s">
        <v>635</v>
      </c>
      <c r="C46" s="278" t="s">
        <v>494</v>
      </c>
      <c r="D46" s="286" t="s">
        <v>283</v>
      </c>
      <c r="E46" s="286" t="s">
        <v>284</v>
      </c>
      <c r="F46" s="19" t="s">
        <v>153</v>
      </c>
      <c r="G46" s="287">
        <v>9</v>
      </c>
      <c r="H46" s="288"/>
      <c r="I46" s="289"/>
      <c r="J46" s="288"/>
      <c r="K46" s="288"/>
      <c r="L46" s="289"/>
      <c r="M46" s="288"/>
      <c r="N46" s="289"/>
      <c r="O46" s="288"/>
      <c r="P46" s="288"/>
      <c r="Q46" s="286"/>
    </row>
    <row r="47" spans="1:29" ht="23.1" customHeight="1">
      <c r="A47" s="278" t="s">
        <v>496</v>
      </c>
      <c r="B47" s="278" t="s">
        <v>635</v>
      </c>
      <c r="C47" s="278" t="s">
        <v>497</v>
      </c>
      <c r="D47" s="286" t="s">
        <v>283</v>
      </c>
      <c r="E47" s="286" t="s">
        <v>287</v>
      </c>
      <c r="F47" s="19" t="s">
        <v>153</v>
      </c>
      <c r="G47" s="287">
        <v>1</v>
      </c>
      <c r="H47" s="288"/>
      <c r="I47" s="289"/>
      <c r="J47" s="288"/>
      <c r="K47" s="288"/>
      <c r="L47" s="289"/>
      <c r="M47" s="288"/>
      <c r="N47" s="289"/>
      <c r="O47" s="288"/>
      <c r="P47" s="288"/>
      <c r="Q47" s="286"/>
    </row>
    <row r="48" spans="1:29" ht="23.1" customHeight="1">
      <c r="A48" s="278" t="s">
        <v>499</v>
      </c>
      <c r="B48" s="278" t="s">
        <v>635</v>
      </c>
      <c r="C48" s="278" t="s">
        <v>500</v>
      </c>
      <c r="D48" s="286" t="s">
        <v>289</v>
      </c>
      <c r="E48" s="286" t="s">
        <v>290</v>
      </c>
      <c r="F48" s="19" t="s">
        <v>153</v>
      </c>
      <c r="G48" s="287">
        <v>2</v>
      </c>
      <c r="H48" s="288"/>
      <c r="I48" s="289"/>
      <c r="J48" s="288"/>
      <c r="K48" s="288"/>
      <c r="L48" s="289"/>
      <c r="M48" s="288"/>
      <c r="N48" s="289"/>
      <c r="O48" s="288"/>
      <c r="P48" s="288"/>
      <c r="Q48" s="286"/>
    </row>
    <row r="49" spans="1:31" ht="23.1" customHeight="1">
      <c r="D49" s="286"/>
      <c r="E49" s="286"/>
      <c r="F49" s="19"/>
      <c r="G49" s="287"/>
      <c r="H49" s="288"/>
      <c r="I49" s="289"/>
      <c r="J49" s="288"/>
      <c r="K49" s="288"/>
      <c r="L49" s="289"/>
      <c r="M49" s="288"/>
      <c r="N49" s="289"/>
      <c r="O49" s="288"/>
      <c r="P49" s="288"/>
      <c r="Q49" s="286"/>
      <c r="AE49" s="281">
        <f>TRUNC(SUM(AE30:AE48))</f>
        <v>0</v>
      </c>
    </row>
    <row r="50" spans="1:31" ht="23.1" customHeight="1">
      <c r="D50" s="286"/>
      <c r="E50" s="286"/>
      <c r="F50" s="19"/>
      <c r="G50" s="287"/>
      <c r="H50" s="288"/>
      <c r="I50" s="289"/>
      <c r="J50" s="288"/>
      <c r="K50" s="288"/>
      <c r="L50" s="289"/>
      <c r="M50" s="288"/>
      <c r="N50" s="289"/>
      <c r="O50" s="288"/>
      <c r="P50" s="288"/>
      <c r="Q50" s="286"/>
    </row>
    <row r="51" spans="1:31" ht="23.1" customHeight="1">
      <c r="D51" s="286"/>
      <c r="E51" s="286"/>
      <c r="F51" s="19"/>
      <c r="G51" s="287"/>
      <c r="H51" s="288"/>
      <c r="I51" s="289"/>
      <c r="J51" s="288"/>
      <c r="K51" s="288"/>
      <c r="L51" s="289"/>
      <c r="M51" s="288"/>
      <c r="N51" s="289"/>
      <c r="O51" s="288"/>
      <c r="P51" s="288"/>
      <c r="Q51" s="286"/>
    </row>
    <row r="52" spans="1:31" ht="23.1" customHeight="1">
      <c r="D52" s="286"/>
      <c r="E52" s="286"/>
      <c r="F52" s="19"/>
      <c r="G52" s="287"/>
      <c r="H52" s="288"/>
      <c r="I52" s="289"/>
      <c r="J52" s="288"/>
      <c r="K52" s="288"/>
      <c r="L52" s="289"/>
      <c r="M52" s="288"/>
      <c r="N52" s="289"/>
      <c r="O52" s="288"/>
      <c r="P52" s="288"/>
      <c r="Q52" s="286"/>
    </row>
    <row r="53" spans="1:31" ht="23.1" customHeight="1">
      <c r="D53" s="286"/>
      <c r="E53" s="286"/>
      <c r="F53" s="19"/>
      <c r="G53" s="287"/>
      <c r="H53" s="288"/>
      <c r="I53" s="289"/>
      <c r="J53" s="288"/>
      <c r="K53" s="288"/>
      <c r="L53" s="289"/>
      <c r="M53" s="288"/>
      <c r="N53" s="289"/>
      <c r="O53" s="288"/>
      <c r="P53" s="288"/>
      <c r="Q53" s="286"/>
    </row>
    <row r="54" spans="1:31" ht="23.1" customHeight="1">
      <c r="D54" s="286"/>
      <c r="E54" s="286"/>
      <c r="F54" s="19"/>
      <c r="G54" s="287"/>
      <c r="H54" s="288"/>
      <c r="I54" s="289"/>
      <c r="J54" s="288"/>
      <c r="K54" s="288"/>
      <c r="L54" s="289"/>
      <c r="M54" s="288"/>
      <c r="N54" s="289"/>
      <c r="O54" s="288"/>
      <c r="P54" s="288"/>
      <c r="Q54" s="286"/>
    </row>
    <row r="55" spans="1:31" ht="23.1" customHeight="1">
      <c r="B55" s="278" t="s">
        <v>536</v>
      </c>
      <c r="D55" s="286" t="s">
        <v>537</v>
      </c>
      <c r="E55" s="286"/>
      <c r="F55" s="19"/>
      <c r="G55" s="287"/>
      <c r="H55" s="288"/>
      <c r="I55" s="289"/>
      <c r="J55" s="288"/>
      <c r="K55" s="288"/>
      <c r="L55" s="289"/>
      <c r="M55" s="288"/>
      <c r="N55" s="289"/>
      <c r="O55" s="288"/>
      <c r="P55" s="288"/>
      <c r="Q55" s="286"/>
    </row>
    <row r="56" spans="1:31" ht="23.1" customHeight="1">
      <c r="B56" s="278" t="s">
        <v>392</v>
      </c>
      <c r="D56" s="283" t="s">
        <v>644</v>
      </c>
      <c r="E56" s="284"/>
      <c r="F56" s="284"/>
      <c r="G56" s="284"/>
      <c r="H56" s="284"/>
      <c r="I56" s="284"/>
      <c r="J56" s="284"/>
      <c r="K56" s="284"/>
      <c r="L56" s="284"/>
      <c r="M56" s="284"/>
      <c r="N56" s="284"/>
      <c r="O56" s="284"/>
      <c r="P56" s="284"/>
      <c r="Q56" s="285"/>
    </row>
    <row r="57" spans="1:31" ht="23.1" customHeight="1">
      <c r="A57" s="278" t="s">
        <v>417</v>
      </c>
      <c r="B57" s="278" t="s">
        <v>636</v>
      </c>
      <c r="C57" s="278" t="s">
        <v>418</v>
      </c>
      <c r="D57" s="286" t="s">
        <v>133</v>
      </c>
      <c r="E57" s="286" t="s">
        <v>134</v>
      </c>
      <c r="F57" s="19" t="s">
        <v>128</v>
      </c>
      <c r="G57" s="287">
        <v>217</v>
      </c>
      <c r="H57" s="288"/>
      <c r="I57" s="289"/>
      <c r="J57" s="288"/>
      <c r="K57" s="288"/>
      <c r="L57" s="289"/>
      <c r="M57" s="288"/>
      <c r="N57" s="289"/>
      <c r="O57" s="288"/>
      <c r="P57" s="288"/>
      <c r="Q57" s="286"/>
      <c r="AA57" s="281">
        <f>I57</f>
        <v>0</v>
      </c>
      <c r="AC57" s="281">
        <f>G57*H57</f>
        <v>0</v>
      </c>
    </row>
    <row r="58" spans="1:31" ht="23.1" customHeight="1">
      <c r="A58" s="278" t="s">
        <v>447</v>
      </c>
      <c r="B58" s="278" t="s">
        <v>636</v>
      </c>
      <c r="C58" s="278" t="s">
        <v>448</v>
      </c>
      <c r="D58" s="286" t="s">
        <v>151</v>
      </c>
      <c r="E58" s="286" t="s">
        <v>160</v>
      </c>
      <c r="F58" s="19" t="s">
        <v>153</v>
      </c>
      <c r="G58" s="287">
        <v>22</v>
      </c>
      <c r="H58" s="288"/>
      <c r="I58" s="289"/>
      <c r="J58" s="288"/>
      <c r="K58" s="288"/>
      <c r="L58" s="289"/>
      <c r="M58" s="288"/>
      <c r="N58" s="289"/>
      <c r="O58" s="288"/>
      <c r="P58" s="288"/>
      <c r="Q58" s="286"/>
    </row>
    <row r="59" spans="1:31" ht="23.1" customHeight="1">
      <c r="A59" s="278" t="s">
        <v>323</v>
      </c>
      <c r="B59" s="278" t="s">
        <v>636</v>
      </c>
      <c r="C59" s="278" t="s">
        <v>165</v>
      </c>
      <c r="D59" s="286" t="s">
        <v>162</v>
      </c>
      <c r="E59" s="286" t="s">
        <v>166</v>
      </c>
      <c r="F59" s="19" t="s">
        <v>153</v>
      </c>
      <c r="G59" s="287">
        <v>22</v>
      </c>
      <c r="H59" s="288"/>
      <c r="I59" s="289"/>
      <c r="J59" s="288"/>
      <c r="K59" s="288"/>
      <c r="L59" s="289"/>
      <c r="M59" s="288"/>
      <c r="N59" s="289"/>
      <c r="O59" s="288"/>
      <c r="P59" s="288"/>
      <c r="Q59" s="286"/>
    </row>
    <row r="60" spans="1:31" ht="23.1" customHeight="1">
      <c r="A60" s="278" t="s">
        <v>459</v>
      </c>
      <c r="B60" s="278" t="s">
        <v>636</v>
      </c>
      <c r="C60" s="278" t="s">
        <v>460</v>
      </c>
      <c r="D60" s="286" t="s">
        <v>190</v>
      </c>
      <c r="E60" s="286" t="s">
        <v>196</v>
      </c>
      <c r="F60" s="19" t="s">
        <v>128</v>
      </c>
      <c r="G60" s="287">
        <v>455</v>
      </c>
      <c r="H60" s="288"/>
      <c r="I60" s="289"/>
      <c r="J60" s="288"/>
      <c r="K60" s="288"/>
      <c r="L60" s="289"/>
      <c r="M60" s="288"/>
      <c r="N60" s="289"/>
      <c r="O60" s="288"/>
      <c r="P60" s="288"/>
      <c r="Q60" s="286"/>
      <c r="AC60" s="281">
        <f>G60*H60</f>
        <v>0</v>
      </c>
    </row>
    <row r="61" spans="1:31" ht="23.1" customHeight="1">
      <c r="A61" s="278" t="s">
        <v>502</v>
      </c>
      <c r="B61" s="278" t="s">
        <v>636</v>
      </c>
      <c r="C61" s="278" t="s">
        <v>503</v>
      </c>
      <c r="D61" s="286" t="s">
        <v>242</v>
      </c>
      <c r="E61" s="286" t="s">
        <v>243</v>
      </c>
      <c r="F61" s="19" t="s">
        <v>153</v>
      </c>
      <c r="G61" s="287">
        <v>22</v>
      </c>
      <c r="H61" s="288"/>
      <c r="I61" s="289"/>
      <c r="J61" s="288"/>
      <c r="K61" s="288"/>
      <c r="L61" s="289"/>
      <c r="M61" s="288"/>
      <c r="N61" s="289"/>
      <c r="O61" s="288"/>
      <c r="P61" s="288"/>
      <c r="Q61" s="286"/>
    </row>
    <row r="62" spans="1:31" ht="23.1" customHeight="1">
      <c r="A62" s="278" t="s">
        <v>505</v>
      </c>
      <c r="B62" s="278" t="s">
        <v>636</v>
      </c>
      <c r="C62" s="278" t="s">
        <v>506</v>
      </c>
      <c r="D62" s="286" t="s">
        <v>245</v>
      </c>
      <c r="E62" s="286" t="s">
        <v>246</v>
      </c>
      <c r="F62" s="19" t="s">
        <v>153</v>
      </c>
      <c r="G62" s="287">
        <v>1</v>
      </c>
      <c r="H62" s="288"/>
      <c r="I62" s="289"/>
      <c r="J62" s="288"/>
      <c r="K62" s="288"/>
      <c r="L62" s="289"/>
      <c r="M62" s="288"/>
      <c r="N62" s="289"/>
      <c r="O62" s="288"/>
      <c r="P62" s="288"/>
      <c r="Q62" s="286"/>
    </row>
    <row r="63" spans="1:31" ht="23.1" customHeight="1">
      <c r="D63" s="286"/>
      <c r="E63" s="286"/>
      <c r="F63" s="19"/>
      <c r="G63" s="287"/>
      <c r="H63" s="288"/>
      <c r="I63" s="289"/>
      <c r="J63" s="288"/>
      <c r="K63" s="288"/>
      <c r="L63" s="289"/>
      <c r="M63" s="288"/>
      <c r="N63" s="289"/>
      <c r="O63" s="288"/>
      <c r="P63" s="288"/>
      <c r="Q63" s="286"/>
      <c r="AE63" s="281">
        <f>TRUNC(SUM(AE56:AE62))</f>
        <v>0</v>
      </c>
    </row>
    <row r="64" spans="1:31" ht="23.1" customHeight="1">
      <c r="D64" s="286"/>
      <c r="E64" s="286"/>
      <c r="F64" s="19"/>
      <c r="G64" s="287"/>
      <c r="H64" s="288"/>
      <c r="I64" s="289"/>
      <c r="J64" s="288"/>
      <c r="K64" s="288"/>
      <c r="L64" s="289"/>
      <c r="M64" s="288"/>
      <c r="N64" s="289"/>
      <c r="O64" s="288"/>
      <c r="P64" s="288"/>
      <c r="Q64" s="286"/>
    </row>
    <row r="65" spans="4:17" ht="23.1" customHeight="1">
      <c r="D65" s="286"/>
      <c r="E65" s="286"/>
      <c r="F65" s="19"/>
      <c r="G65" s="287"/>
      <c r="H65" s="288"/>
      <c r="I65" s="289"/>
      <c r="J65" s="288"/>
      <c r="K65" s="288"/>
      <c r="L65" s="289"/>
      <c r="M65" s="288"/>
      <c r="N65" s="289"/>
      <c r="O65" s="288"/>
      <c r="P65" s="288"/>
      <c r="Q65" s="286"/>
    </row>
    <row r="66" spans="4:17" ht="23.1" customHeight="1">
      <c r="D66" s="286"/>
      <c r="E66" s="286"/>
      <c r="F66" s="19"/>
      <c r="G66" s="287"/>
      <c r="H66" s="288"/>
      <c r="I66" s="289"/>
      <c r="J66" s="288"/>
      <c r="K66" s="288"/>
      <c r="L66" s="289"/>
      <c r="M66" s="288"/>
      <c r="N66" s="289"/>
      <c r="O66" s="288"/>
      <c r="P66" s="288"/>
      <c r="Q66" s="286"/>
    </row>
    <row r="67" spans="4:17" ht="23.1" customHeight="1">
      <c r="D67" s="286"/>
      <c r="E67" s="286"/>
      <c r="F67" s="19"/>
      <c r="G67" s="287"/>
      <c r="H67" s="288"/>
      <c r="I67" s="289"/>
      <c r="J67" s="288"/>
      <c r="K67" s="288"/>
      <c r="L67" s="289"/>
      <c r="M67" s="288"/>
      <c r="N67" s="289"/>
      <c r="O67" s="288"/>
      <c r="P67" s="288"/>
      <c r="Q67" s="286"/>
    </row>
    <row r="68" spans="4:17" ht="23.1" customHeight="1">
      <c r="D68" s="286"/>
      <c r="E68" s="286"/>
      <c r="F68" s="19"/>
      <c r="G68" s="287"/>
      <c r="H68" s="288"/>
      <c r="I68" s="289"/>
      <c r="J68" s="288"/>
      <c r="K68" s="288"/>
      <c r="L68" s="289"/>
      <c r="M68" s="288"/>
      <c r="N68" s="289"/>
      <c r="O68" s="288"/>
      <c r="P68" s="288"/>
      <c r="Q68" s="286"/>
    </row>
    <row r="69" spans="4:17" ht="23.1" customHeight="1">
      <c r="D69" s="286"/>
      <c r="E69" s="286"/>
      <c r="F69" s="19"/>
      <c r="G69" s="287"/>
      <c r="H69" s="288"/>
      <c r="I69" s="289"/>
      <c r="J69" s="288"/>
      <c r="K69" s="288"/>
      <c r="L69" s="289"/>
      <c r="M69" s="288"/>
      <c r="N69" s="289"/>
      <c r="O69" s="288"/>
      <c r="P69" s="288"/>
      <c r="Q69" s="286"/>
    </row>
    <row r="70" spans="4:17" ht="23.1" customHeight="1">
      <c r="D70" s="286"/>
      <c r="E70" s="286"/>
      <c r="F70" s="19"/>
      <c r="G70" s="287"/>
      <c r="H70" s="288"/>
      <c r="I70" s="289"/>
      <c r="J70" s="288"/>
      <c r="K70" s="288"/>
      <c r="L70" s="289"/>
      <c r="M70" s="288"/>
      <c r="N70" s="289"/>
      <c r="O70" s="288"/>
      <c r="P70" s="288"/>
      <c r="Q70" s="286"/>
    </row>
    <row r="71" spans="4:17" ht="23.1" customHeight="1">
      <c r="D71" s="286"/>
      <c r="E71" s="286"/>
      <c r="F71" s="19"/>
      <c r="G71" s="287"/>
      <c r="H71" s="288"/>
      <c r="I71" s="289"/>
      <c r="J71" s="288"/>
      <c r="K71" s="288"/>
      <c r="L71" s="289"/>
      <c r="M71" s="288"/>
      <c r="N71" s="289"/>
      <c r="O71" s="288"/>
      <c r="P71" s="288"/>
      <c r="Q71" s="286"/>
    </row>
    <row r="72" spans="4:17" ht="23.1" customHeight="1">
      <c r="D72" s="286"/>
      <c r="E72" s="286"/>
      <c r="F72" s="19"/>
      <c r="G72" s="287"/>
      <c r="H72" s="288"/>
      <c r="I72" s="289"/>
      <c r="J72" s="288"/>
      <c r="K72" s="288"/>
      <c r="L72" s="289"/>
      <c r="M72" s="288"/>
      <c r="N72" s="289"/>
      <c r="O72" s="288"/>
      <c r="P72" s="288"/>
      <c r="Q72" s="286"/>
    </row>
    <row r="73" spans="4:17" ht="23.1" customHeight="1">
      <c r="D73" s="286"/>
      <c r="E73" s="286"/>
      <c r="F73" s="19"/>
      <c r="G73" s="287"/>
      <c r="H73" s="288"/>
      <c r="I73" s="289"/>
      <c r="J73" s="288"/>
      <c r="K73" s="288"/>
      <c r="L73" s="289"/>
      <c r="M73" s="288"/>
      <c r="N73" s="289"/>
      <c r="O73" s="288"/>
      <c r="P73" s="288"/>
      <c r="Q73" s="286"/>
    </row>
    <row r="74" spans="4:17" ht="23.1" customHeight="1">
      <c r="D74" s="286"/>
      <c r="E74" s="286"/>
      <c r="F74" s="19"/>
      <c r="G74" s="287"/>
      <c r="H74" s="288"/>
      <c r="I74" s="289"/>
      <c r="J74" s="288"/>
      <c r="K74" s="288"/>
      <c r="L74" s="289"/>
      <c r="M74" s="288"/>
      <c r="N74" s="289"/>
      <c r="O74" s="288"/>
      <c r="P74" s="288"/>
      <c r="Q74" s="286"/>
    </row>
    <row r="75" spans="4:17" ht="23.1" customHeight="1">
      <c r="D75" s="286"/>
      <c r="E75" s="286"/>
      <c r="F75" s="19"/>
      <c r="G75" s="287"/>
      <c r="H75" s="288"/>
      <c r="I75" s="289"/>
      <c r="J75" s="288"/>
      <c r="K75" s="288"/>
      <c r="L75" s="289"/>
      <c r="M75" s="288"/>
      <c r="N75" s="289"/>
      <c r="O75" s="288"/>
      <c r="P75" s="288"/>
      <c r="Q75" s="286"/>
    </row>
    <row r="76" spans="4:17" ht="23.1" customHeight="1">
      <c r="D76" s="286"/>
      <c r="E76" s="286"/>
      <c r="F76" s="19"/>
      <c r="G76" s="287"/>
      <c r="H76" s="288"/>
      <c r="I76" s="289"/>
      <c r="J76" s="288"/>
      <c r="K76" s="288"/>
      <c r="L76" s="289"/>
      <c r="M76" s="288"/>
      <c r="N76" s="289"/>
      <c r="O76" s="288"/>
      <c r="P76" s="288"/>
      <c r="Q76" s="286"/>
    </row>
    <row r="77" spans="4:17" ht="23.1" customHeight="1">
      <c r="D77" s="286"/>
      <c r="E77" s="286"/>
      <c r="F77" s="19"/>
      <c r="G77" s="287"/>
      <c r="H77" s="288"/>
      <c r="I77" s="289"/>
      <c r="J77" s="288"/>
      <c r="K77" s="288"/>
      <c r="L77" s="289"/>
      <c r="M77" s="288"/>
      <c r="N77" s="289"/>
      <c r="O77" s="288"/>
      <c r="P77" s="288"/>
      <c r="Q77" s="286"/>
    </row>
    <row r="78" spans="4:17" ht="23.1" customHeight="1">
      <c r="D78" s="286"/>
      <c r="E78" s="286"/>
      <c r="F78" s="19"/>
      <c r="G78" s="287"/>
      <c r="H78" s="288"/>
      <c r="I78" s="289"/>
      <c r="J78" s="288"/>
      <c r="K78" s="288"/>
      <c r="L78" s="289"/>
      <c r="M78" s="288"/>
      <c r="N78" s="289"/>
      <c r="O78" s="288"/>
      <c r="P78" s="288"/>
      <c r="Q78" s="286"/>
    </row>
    <row r="79" spans="4:17" ht="23.1" customHeight="1">
      <c r="D79" s="286"/>
      <c r="E79" s="286"/>
      <c r="F79" s="19"/>
      <c r="G79" s="287"/>
      <c r="H79" s="288"/>
      <c r="I79" s="289"/>
      <c r="J79" s="288"/>
      <c r="K79" s="288"/>
      <c r="L79" s="289"/>
      <c r="M79" s="288"/>
      <c r="N79" s="289"/>
      <c r="O79" s="288"/>
      <c r="P79" s="288"/>
      <c r="Q79" s="286"/>
    </row>
    <row r="80" spans="4:17" ht="23.1" customHeight="1">
      <c r="D80" s="286"/>
      <c r="E80" s="286"/>
      <c r="F80" s="19"/>
      <c r="G80" s="287"/>
      <c r="H80" s="288"/>
      <c r="I80" s="289"/>
      <c r="J80" s="288"/>
      <c r="K80" s="288"/>
      <c r="L80" s="289"/>
      <c r="M80" s="288"/>
      <c r="N80" s="289"/>
      <c r="O80" s="288"/>
      <c r="P80" s="288"/>
      <c r="Q80" s="286"/>
    </row>
    <row r="81" spans="1:31" ht="23.1" customHeight="1">
      <c r="B81" s="278" t="s">
        <v>536</v>
      </c>
      <c r="D81" s="286" t="s">
        <v>537</v>
      </c>
      <c r="E81" s="286"/>
      <c r="F81" s="19"/>
      <c r="G81" s="287"/>
      <c r="H81" s="288"/>
      <c r="I81" s="289"/>
      <c r="J81" s="288"/>
      <c r="K81" s="288"/>
      <c r="L81" s="289"/>
      <c r="M81" s="288"/>
      <c r="N81" s="289"/>
      <c r="O81" s="288"/>
      <c r="P81" s="288"/>
      <c r="Q81" s="286"/>
    </row>
    <row r="82" spans="1:31" ht="23.1" customHeight="1">
      <c r="B82" s="278" t="s">
        <v>392</v>
      </c>
      <c r="D82" s="283" t="s">
        <v>738</v>
      </c>
      <c r="E82" s="284"/>
      <c r="F82" s="284"/>
      <c r="G82" s="284"/>
      <c r="H82" s="284"/>
      <c r="I82" s="284"/>
      <c r="J82" s="284"/>
      <c r="K82" s="284"/>
      <c r="L82" s="284"/>
      <c r="M82" s="284"/>
      <c r="N82" s="284"/>
      <c r="O82" s="284"/>
      <c r="P82" s="284"/>
      <c r="Q82" s="285"/>
    </row>
    <row r="83" spans="1:31" ht="23.1" customHeight="1">
      <c r="A83" s="278" t="s">
        <v>346</v>
      </c>
      <c r="B83" s="278" t="s">
        <v>637</v>
      </c>
      <c r="C83" s="278" t="s">
        <v>249</v>
      </c>
      <c r="D83" s="286" t="s">
        <v>250</v>
      </c>
      <c r="E83" s="286" t="s">
        <v>251</v>
      </c>
      <c r="F83" s="19" t="s">
        <v>153</v>
      </c>
      <c r="G83" s="287">
        <v>11</v>
      </c>
      <c r="H83" s="288"/>
      <c r="I83" s="289"/>
      <c r="J83" s="288"/>
      <c r="K83" s="288"/>
      <c r="L83" s="289"/>
      <c r="M83" s="288"/>
      <c r="N83" s="289"/>
      <c r="O83" s="288"/>
      <c r="P83" s="288"/>
      <c r="Q83" s="286"/>
    </row>
    <row r="84" spans="1:31" ht="23.1" customHeight="1">
      <c r="A84" s="278" t="s">
        <v>348</v>
      </c>
      <c r="B84" s="278" t="s">
        <v>637</v>
      </c>
      <c r="C84" s="278" t="s">
        <v>257</v>
      </c>
      <c r="D84" s="286" t="s">
        <v>258</v>
      </c>
      <c r="E84" s="286" t="s">
        <v>259</v>
      </c>
      <c r="F84" s="19" t="s">
        <v>153</v>
      </c>
      <c r="G84" s="287">
        <v>11</v>
      </c>
      <c r="H84" s="288"/>
      <c r="I84" s="289"/>
      <c r="J84" s="288"/>
      <c r="K84" s="288"/>
      <c r="L84" s="289"/>
      <c r="M84" s="288"/>
      <c r="N84" s="289"/>
      <c r="O84" s="288"/>
      <c r="P84" s="288"/>
      <c r="Q84" s="286"/>
    </row>
    <row r="85" spans="1:31" ht="23.1" customHeight="1">
      <c r="A85" s="278" t="s">
        <v>360</v>
      </c>
      <c r="B85" s="278" t="s">
        <v>637</v>
      </c>
      <c r="C85" s="278" t="s">
        <v>288</v>
      </c>
      <c r="D85" s="286" t="s">
        <v>296</v>
      </c>
      <c r="E85" s="286" t="s">
        <v>297</v>
      </c>
      <c r="F85" s="19" t="s">
        <v>265</v>
      </c>
      <c r="G85" s="287">
        <v>7</v>
      </c>
      <c r="H85" s="288"/>
      <c r="I85" s="289"/>
      <c r="J85" s="288"/>
      <c r="K85" s="288"/>
      <c r="L85" s="289"/>
      <c r="M85" s="288"/>
      <c r="N85" s="289"/>
      <c r="O85" s="288"/>
      <c r="P85" s="288"/>
      <c r="Q85" s="286"/>
    </row>
    <row r="86" spans="1:31" ht="23.1" customHeight="1">
      <c r="A86" s="278" t="s">
        <v>361</v>
      </c>
      <c r="B86" s="278" t="s">
        <v>637</v>
      </c>
      <c r="C86" s="278" t="s">
        <v>288</v>
      </c>
      <c r="D86" s="286" t="s">
        <v>258</v>
      </c>
      <c r="E86" s="286" t="s">
        <v>298</v>
      </c>
      <c r="F86" s="19" t="s">
        <v>265</v>
      </c>
      <c r="G86" s="287">
        <v>1</v>
      </c>
      <c r="H86" s="288"/>
      <c r="I86" s="289"/>
      <c r="J86" s="288"/>
      <c r="K86" s="288"/>
      <c r="L86" s="289"/>
      <c r="M86" s="288"/>
      <c r="N86" s="289"/>
      <c r="O86" s="288"/>
      <c r="P86" s="288"/>
      <c r="Q86" s="286"/>
    </row>
    <row r="87" spans="1:31" ht="23.1" customHeight="1">
      <c r="A87" s="278" t="s">
        <v>362</v>
      </c>
      <c r="B87" s="278" t="s">
        <v>637</v>
      </c>
      <c r="C87" s="278" t="s">
        <v>288</v>
      </c>
      <c r="D87" s="286" t="s">
        <v>299</v>
      </c>
      <c r="E87" s="286" t="s">
        <v>300</v>
      </c>
      <c r="F87" s="19" t="s">
        <v>265</v>
      </c>
      <c r="G87" s="287">
        <v>1</v>
      </c>
      <c r="H87" s="288"/>
      <c r="I87" s="289"/>
      <c r="J87" s="288"/>
      <c r="K87" s="288"/>
      <c r="L87" s="289"/>
      <c r="M87" s="288"/>
      <c r="N87" s="289"/>
      <c r="O87" s="288"/>
      <c r="P87" s="288"/>
      <c r="Q87" s="286"/>
    </row>
    <row r="88" spans="1:31" ht="23.1" customHeight="1">
      <c r="D88" s="286"/>
      <c r="E88" s="286"/>
      <c r="F88" s="19"/>
      <c r="G88" s="287"/>
      <c r="H88" s="288"/>
      <c r="I88" s="289"/>
      <c r="J88" s="288"/>
      <c r="K88" s="288"/>
      <c r="L88" s="289"/>
      <c r="M88" s="288"/>
      <c r="N88" s="289"/>
      <c r="O88" s="288"/>
      <c r="P88" s="288"/>
      <c r="Q88" s="286"/>
      <c r="AE88" s="281">
        <f>TRUNC(SUM(AE82:AE87))</f>
        <v>0</v>
      </c>
    </row>
    <row r="89" spans="1:31" ht="23.1" customHeight="1">
      <c r="D89" s="286"/>
      <c r="E89" s="286"/>
      <c r="F89" s="19"/>
      <c r="G89" s="287"/>
      <c r="H89" s="288"/>
      <c r="I89" s="289"/>
      <c r="J89" s="288"/>
      <c r="K89" s="288"/>
      <c r="L89" s="289"/>
      <c r="M89" s="288"/>
      <c r="N89" s="289"/>
      <c r="O89" s="288"/>
      <c r="P89" s="288"/>
      <c r="Q89" s="286"/>
    </row>
    <row r="90" spans="1:31" ht="23.1" customHeight="1">
      <c r="D90" s="286"/>
      <c r="E90" s="286"/>
      <c r="F90" s="19"/>
      <c r="G90" s="287"/>
      <c r="H90" s="288"/>
      <c r="I90" s="289"/>
      <c r="J90" s="288"/>
      <c r="K90" s="288"/>
      <c r="L90" s="289"/>
      <c r="M90" s="288"/>
      <c r="N90" s="289"/>
      <c r="O90" s="288"/>
      <c r="P90" s="288"/>
      <c r="Q90" s="286"/>
    </row>
    <row r="91" spans="1:31" ht="23.1" customHeight="1">
      <c r="D91" s="286"/>
      <c r="E91" s="286"/>
      <c r="F91" s="19"/>
      <c r="G91" s="287"/>
      <c r="H91" s="288"/>
      <c r="I91" s="289"/>
      <c r="J91" s="288"/>
      <c r="K91" s="288"/>
      <c r="L91" s="289"/>
      <c r="M91" s="288"/>
      <c r="N91" s="289"/>
      <c r="O91" s="288"/>
      <c r="P91" s="288"/>
      <c r="Q91" s="286"/>
    </row>
    <row r="92" spans="1:31" ht="23.1" customHeight="1">
      <c r="D92" s="286"/>
      <c r="E92" s="286"/>
      <c r="F92" s="19"/>
      <c r="G92" s="287"/>
      <c r="H92" s="288"/>
      <c r="I92" s="289"/>
      <c r="J92" s="288"/>
      <c r="K92" s="288"/>
      <c r="L92" s="289"/>
      <c r="M92" s="288"/>
      <c r="N92" s="289"/>
      <c r="O92" s="288"/>
      <c r="P92" s="288"/>
      <c r="Q92" s="286"/>
    </row>
    <row r="93" spans="1:31" ht="23.1" customHeight="1">
      <c r="D93" s="286"/>
      <c r="E93" s="286"/>
      <c r="F93" s="19"/>
      <c r="G93" s="287"/>
      <c r="H93" s="288"/>
      <c r="I93" s="289"/>
      <c r="J93" s="288"/>
      <c r="K93" s="288"/>
      <c r="L93" s="289"/>
      <c r="M93" s="288"/>
      <c r="N93" s="289"/>
      <c r="O93" s="288"/>
      <c r="P93" s="288"/>
      <c r="Q93" s="286"/>
    </row>
    <row r="94" spans="1:31" ht="23.1" customHeight="1">
      <c r="D94" s="286"/>
      <c r="E94" s="286"/>
      <c r="F94" s="19"/>
      <c r="G94" s="287"/>
      <c r="H94" s="288"/>
      <c r="I94" s="289"/>
      <c r="J94" s="288"/>
      <c r="K94" s="288"/>
      <c r="L94" s="289"/>
      <c r="M94" s="288"/>
      <c r="N94" s="289"/>
      <c r="O94" s="288"/>
      <c r="P94" s="288"/>
      <c r="Q94" s="286"/>
    </row>
    <row r="95" spans="1:31" ht="23.1" customHeight="1">
      <c r="D95" s="286"/>
      <c r="E95" s="286"/>
      <c r="F95" s="19"/>
      <c r="G95" s="287"/>
      <c r="H95" s="288"/>
      <c r="I95" s="289"/>
      <c r="J95" s="288"/>
      <c r="K95" s="288"/>
      <c r="L95" s="289"/>
      <c r="M95" s="288"/>
      <c r="N95" s="289"/>
      <c r="O95" s="288"/>
      <c r="P95" s="288"/>
      <c r="Q95" s="286"/>
    </row>
    <row r="96" spans="1:31" ht="23.1" customHeight="1">
      <c r="D96" s="286"/>
      <c r="E96" s="286"/>
      <c r="F96" s="19"/>
      <c r="G96" s="287"/>
      <c r="H96" s="288"/>
      <c r="I96" s="289"/>
      <c r="J96" s="288"/>
      <c r="K96" s="288"/>
      <c r="L96" s="289"/>
      <c r="M96" s="288"/>
      <c r="N96" s="289"/>
      <c r="O96" s="288"/>
      <c r="P96" s="288"/>
      <c r="Q96" s="286"/>
    </row>
    <row r="97" spans="1:29" ht="23.1" customHeight="1">
      <c r="D97" s="286"/>
      <c r="E97" s="286"/>
      <c r="F97" s="19"/>
      <c r="G97" s="287"/>
      <c r="H97" s="288"/>
      <c r="I97" s="289"/>
      <c r="J97" s="288"/>
      <c r="K97" s="288"/>
      <c r="L97" s="289"/>
      <c r="M97" s="288"/>
      <c r="N97" s="289"/>
      <c r="O97" s="288"/>
      <c r="P97" s="288"/>
      <c r="Q97" s="286"/>
    </row>
    <row r="98" spans="1:29" ht="23.1" customHeight="1">
      <c r="D98" s="286"/>
      <c r="E98" s="286"/>
      <c r="F98" s="19"/>
      <c r="G98" s="287"/>
      <c r="H98" s="288"/>
      <c r="I98" s="289"/>
      <c r="J98" s="288"/>
      <c r="K98" s="288"/>
      <c r="L98" s="289"/>
      <c r="M98" s="288"/>
      <c r="N98" s="289"/>
      <c r="O98" s="288"/>
      <c r="P98" s="288"/>
      <c r="Q98" s="286"/>
    </row>
    <row r="99" spans="1:29" ht="23.1" customHeight="1">
      <c r="D99" s="286"/>
      <c r="E99" s="286"/>
      <c r="F99" s="19"/>
      <c r="G99" s="287"/>
      <c r="H99" s="288"/>
      <c r="I99" s="289"/>
      <c r="J99" s="288"/>
      <c r="K99" s="288"/>
      <c r="L99" s="289"/>
      <c r="M99" s="288"/>
      <c r="N99" s="289"/>
      <c r="O99" s="288"/>
      <c r="P99" s="288"/>
      <c r="Q99" s="286"/>
    </row>
    <row r="100" spans="1:29" ht="23.1" customHeight="1">
      <c r="D100" s="286"/>
      <c r="E100" s="286"/>
      <c r="F100" s="19"/>
      <c r="G100" s="287"/>
      <c r="H100" s="288"/>
      <c r="I100" s="289"/>
      <c r="J100" s="288"/>
      <c r="K100" s="288"/>
      <c r="L100" s="289"/>
      <c r="M100" s="288"/>
      <c r="N100" s="289"/>
      <c r="O100" s="288"/>
      <c r="P100" s="288"/>
      <c r="Q100" s="286"/>
    </row>
    <row r="101" spans="1:29" ht="23.1" customHeight="1">
      <c r="D101" s="286"/>
      <c r="E101" s="286"/>
      <c r="F101" s="19"/>
      <c r="G101" s="287"/>
      <c r="H101" s="288"/>
      <c r="I101" s="289"/>
      <c r="J101" s="288"/>
      <c r="K101" s="288"/>
      <c r="L101" s="289"/>
      <c r="M101" s="288"/>
      <c r="N101" s="289"/>
      <c r="O101" s="288"/>
      <c r="P101" s="288"/>
      <c r="Q101" s="286"/>
    </row>
    <row r="102" spans="1:29" ht="23.1" customHeight="1">
      <c r="D102" s="286"/>
      <c r="E102" s="286"/>
      <c r="F102" s="19"/>
      <c r="G102" s="287"/>
      <c r="H102" s="288"/>
      <c r="I102" s="289"/>
      <c r="J102" s="288"/>
      <c r="K102" s="288"/>
      <c r="L102" s="289"/>
      <c r="M102" s="288"/>
      <c r="N102" s="289"/>
      <c r="O102" s="288"/>
      <c r="P102" s="288"/>
      <c r="Q102" s="286"/>
    </row>
    <row r="103" spans="1:29" ht="23.1" customHeight="1">
      <c r="D103" s="286"/>
      <c r="E103" s="286"/>
      <c r="F103" s="19"/>
      <c r="G103" s="287"/>
      <c r="H103" s="288"/>
      <c r="I103" s="289"/>
      <c r="J103" s="288"/>
      <c r="K103" s="288"/>
      <c r="L103" s="289"/>
      <c r="M103" s="288"/>
      <c r="N103" s="289"/>
      <c r="O103" s="288"/>
      <c r="P103" s="288"/>
      <c r="Q103" s="286"/>
    </row>
    <row r="104" spans="1:29" ht="23.1" customHeight="1">
      <c r="D104" s="286"/>
      <c r="E104" s="286"/>
      <c r="F104" s="19"/>
      <c r="G104" s="287"/>
      <c r="H104" s="288"/>
      <c r="I104" s="289"/>
      <c r="J104" s="288"/>
      <c r="K104" s="288"/>
      <c r="L104" s="289"/>
      <c r="M104" s="288"/>
      <c r="N104" s="289"/>
      <c r="O104" s="288"/>
      <c r="P104" s="288"/>
      <c r="Q104" s="286"/>
    </row>
    <row r="105" spans="1:29" ht="23.1" customHeight="1">
      <c r="D105" s="286"/>
      <c r="E105" s="286"/>
      <c r="F105" s="19"/>
      <c r="G105" s="287"/>
      <c r="H105" s="288"/>
      <c r="I105" s="289"/>
      <c r="J105" s="288"/>
      <c r="K105" s="288"/>
      <c r="L105" s="289"/>
      <c r="M105" s="288"/>
      <c r="N105" s="289"/>
      <c r="O105" s="288"/>
      <c r="P105" s="288"/>
      <c r="Q105" s="286"/>
    </row>
    <row r="106" spans="1:29" ht="23.1" customHeight="1">
      <c r="D106" s="286"/>
      <c r="E106" s="286"/>
      <c r="F106" s="19"/>
      <c r="G106" s="287"/>
      <c r="H106" s="288"/>
      <c r="I106" s="289"/>
      <c r="J106" s="288"/>
      <c r="K106" s="288"/>
      <c r="L106" s="289"/>
      <c r="M106" s="288"/>
      <c r="N106" s="289"/>
      <c r="O106" s="288"/>
      <c r="P106" s="288"/>
      <c r="Q106" s="286"/>
    </row>
    <row r="107" spans="1:29" ht="23.1" customHeight="1">
      <c r="B107" s="278" t="s">
        <v>536</v>
      </c>
      <c r="D107" s="286" t="s">
        <v>537</v>
      </c>
      <c r="E107" s="286"/>
      <c r="F107" s="19"/>
      <c r="G107" s="287"/>
      <c r="H107" s="288"/>
      <c r="I107" s="289"/>
      <c r="J107" s="288"/>
      <c r="K107" s="288"/>
      <c r="L107" s="289"/>
      <c r="M107" s="288"/>
      <c r="N107" s="289"/>
      <c r="O107" s="288"/>
      <c r="P107" s="288"/>
      <c r="Q107" s="286"/>
    </row>
    <row r="108" spans="1:29" ht="23.1" customHeight="1">
      <c r="B108" s="278" t="s">
        <v>392</v>
      </c>
      <c r="D108" s="283" t="s">
        <v>645</v>
      </c>
      <c r="E108" s="284"/>
      <c r="F108" s="284"/>
      <c r="G108" s="284"/>
      <c r="H108" s="284"/>
      <c r="I108" s="284"/>
      <c r="J108" s="284"/>
      <c r="K108" s="284"/>
      <c r="L108" s="284"/>
      <c r="M108" s="284"/>
      <c r="N108" s="284"/>
      <c r="O108" s="284"/>
      <c r="P108" s="284"/>
      <c r="Q108" s="285"/>
    </row>
    <row r="109" spans="1:29" ht="23.1" customHeight="1">
      <c r="A109" s="278" t="s">
        <v>414</v>
      </c>
      <c r="B109" s="278" t="s">
        <v>638</v>
      </c>
      <c r="C109" s="278" t="s">
        <v>415</v>
      </c>
      <c r="D109" s="286" t="s">
        <v>126</v>
      </c>
      <c r="E109" s="286" t="s">
        <v>127</v>
      </c>
      <c r="F109" s="19" t="s">
        <v>128</v>
      </c>
      <c r="G109" s="287">
        <v>7</v>
      </c>
      <c r="H109" s="288"/>
      <c r="I109" s="289"/>
      <c r="J109" s="288"/>
      <c r="K109" s="288"/>
      <c r="L109" s="289"/>
      <c r="M109" s="288"/>
      <c r="N109" s="289"/>
      <c r="O109" s="288"/>
      <c r="P109" s="288"/>
      <c r="Q109" s="286"/>
      <c r="AB109" s="281">
        <f>I109</f>
        <v>0</v>
      </c>
      <c r="AC109" s="281">
        <f>G109*H109</f>
        <v>0</v>
      </c>
    </row>
    <row r="110" spans="1:29" ht="23.1" customHeight="1">
      <c r="A110" s="278" t="s">
        <v>417</v>
      </c>
      <c r="B110" s="278" t="s">
        <v>638</v>
      </c>
      <c r="C110" s="278" t="s">
        <v>418</v>
      </c>
      <c r="D110" s="286" t="s">
        <v>133</v>
      </c>
      <c r="E110" s="286" t="s">
        <v>134</v>
      </c>
      <c r="F110" s="19" t="s">
        <v>128</v>
      </c>
      <c r="G110" s="287">
        <v>149</v>
      </c>
      <c r="H110" s="288"/>
      <c r="I110" s="289"/>
      <c r="J110" s="288"/>
      <c r="K110" s="288"/>
      <c r="L110" s="289"/>
      <c r="M110" s="288"/>
      <c r="N110" s="289"/>
      <c r="O110" s="288"/>
      <c r="P110" s="288"/>
      <c r="Q110" s="286"/>
      <c r="AA110" s="281">
        <f>I110</f>
        <v>0</v>
      </c>
      <c r="AC110" s="281">
        <f>G110*H110</f>
        <v>0</v>
      </c>
    </row>
    <row r="111" spans="1:29" ht="23.1" customHeight="1">
      <c r="A111" s="278" t="s">
        <v>420</v>
      </c>
      <c r="B111" s="278" t="s">
        <v>638</v>
      </c>
      <c r="C111" s="278" t="s">
        <v>421</v>
      </c>
      <c r="D111" s="286" t="s">
        <v>133</v>
      </c>
      <c r="E111" s="286" t="s">
        <v>138</v>
      </c>
      <c r="F111" s="19" t="s">
        <v>128</v>
      </c>
      <c r="G111" s="287">
        <v>18</v>
      </c>
      <c r="H111" s="288"/>
      <c r="I111" s="289"/>
      <c r="J111" s="288"/>
      <c r="K111" s="288"/>
      <c r="L111" s="289"/>
      <c r="M111" s="288"/>
      <c r="N111" s="289"/>
      <c r="O111" s="288"/>
      <c r="P111" s="288"/>
      <c r="Q111" s="286"/>
      <c r="AA111" s="281">
        <f>I111</f>
        <v>0</v>
      </c>
      <c r="AC111" s="281">
        <f>G111*H111</f>
        <v>0</v>
      </c>
    </row>
    <row r="112" spans="1:29" ht="23.1" customHeight="1">
      <c r="A112" s="278" t="s">
        <v>423</v>
      </c>
      <c r="B112" s="278" t="s">
        <v>638</v>
      </c>
      <c r="C112" s="278" t="s">
        <v>424</v>
      </c>
      <c r="D112" s="286" t="s">
        <v>133</v>
      </c>
      <c r="E112" s="286" t="s">
        <v>140</v>
      </c>
      <c r="F112" s="19" t="s">
        <v>128</v>
      </c>
      <c r="G112" s="287">
        <v>17</v>
      </c>
      <c r="H112" s="288"/>
      <c r="I112" s="289"/>
      <c r="J112" s="288"/>
      <c r="K112" s="288"/>
      <c r="L112" s="289"/>
      <c r="M112" s="288"/>
      <c r="N112" s="289"/>
      <c r="O112" s="288"/>
      <c r="P112" s="288"/>
      <c r="Q112" s="286"/>
      <c r="AA112" s="281">
        <f>I112</f>
        <v>0</v>
      </c>
      <c r="AC112" s="281">
        <f>G112*H112</f>
        <v>0</v>
      </c>
    </row>
    <row r="113" spans="1:29" ht="23.1" customHeight="1">
      <c r="A113" s="278" t="s">
        <v>426</v>
      </c>
      <c r="B113" s="278" t="s">
        <v>638</v>
      </c>
      <c r="C113" s="278" t="s">
        <v>427</v>
      </c>
      <c r="D113" s="286" t="s">
        <v>142</v>
      </c>
      <c r="E113" s="286" t="s">
        <v>143</v>
      </c>
      <c r="F113" s="19" t="s">
        <v>128</v>
      </c>
      <c r="G113" s="287">
        <v>83</v>
      </c>
      <c r="H113" s="288"/>
      <c r="I113" s="289"/>
      <c r="J113" s="288"/>
      <c r="K113" s="288"/>
      <c r="L113" s="289"/>
      <c r="M113" s="288"/>
      <c r="N113" s="289"/>
      <c r="O113" s="288"/>
      <c r="P113" s="288"/>
      <c r="Q113" s="286"/>
      <c r="AB113" s="281">
        <f>I113</f>
        <v>0</v>
      </c>
      <c r="AC113" s="281">
        <f>G113*H113</f>
        <v>0</v>
      </c>
    </row>
    <row r="114" spans="1:29" ht="23.1" customHeight="1">
      <c r="A114" s="278" t="s">
        <v>432</v>
      </c>
      <c r="B114" s="278" t="s">
        <v>638</v>
      </c>
      <c r="C114" s="278" t="s">
        <v>433</v>
      </c>
      <c r="D114" s="286" t="s">
        <v>146</v>
      </c>
      <c r="E114" s="286" t="s">
        <v>147</v>
      </c>
      <c r="F114" s="19" t="s">
        <v>148</v>
      </c>
      <c r="G114" s="287">
        <v>2</v>
      </c>
      <c r="H114" s="288"/>
      <c r="I114" s="289"/>
      <c r="J114" s="288"/>
      <c r="K114" s="288"/>
      <c r="L114" s="289"/>
      <c r="M114" s="288"/>
      <c r="N114" s="289"/>
      <c r="O114" s="288"/>
      <c r="P114" s="288"/>
      <c r="Q114" s="286"/>
    </row>
    <row r="115" spans="1:29" ht="23.1" customHeight="1">
      <c r="A115" s="278" t="s">
        <v>429</v>
      </c>
      <c r="B115" s="278" t="s">
        <v>638</v>
      </c>
      <c r="C115" s="278" t="s">
        <v>430</v>
      </c>
      <c r="D115" s="286" t="s">
        <v>274</v>
      </c>
      <c r="E115" s="286" t="s">
        <v>275</v>
      </c>
      <c r="F115" s="19" t="s">
        <v>128</v>
      </c>
      <c r="G115" s="287">
        <v>18</v>
      </c>
      <c r="H115" s="288"/>
      <c r="I115" s="289"/>
      <c r="J115" s="288"/>
      <c r="K115" s="288"/>
      <c r="L115" s="289"/>
      <c r="M115" s="288"/>
      <c r="N115" s="289"/>
      <c r="O115" s="288"/>
      <c r="P115" s="288"/>
      <c r="Q115" s="286"/>
      <c r="AC115" s="281">
        <f>G115*H115</f>
        <v>0</v>
      </c>
    </row>
    <row r="116" spans="1:29" ht="23.1" customHeight="1">
      <c r="A116" s="278" t="s">
        <v>352</v>
      </c>
      <c r="B116" s="278" t="s">
        <v>638</v>
      </c>
      <c r="C116" s="278" t="s">
        <v>277</v>
      </c>
      <c r="D116" s="286" t="s">
        <v>278</v>
      </c>
      <c r="E116" s="286" t="s">
        <v>279</v>
      </c>
      <c r="F116" s="19" t="s">
        <v>265</v>
      </c>
      <c r="G116" s="287">
        <v>4</v>
      </c>
      <c r="H116" s="288"/>
      <c r="I116" s="289"/>
      <c r="J116" s="288"/>
      <c r="K116" s="288"/>
      <c r="L116" s="289"/>
      <c r="M116" s="288"/>
      <c r="N116" s="289"/>
      <c r="O116" s="288"/>
      <c r="P116" s="288"/>
      <c r="Q116" s="286"/>
    </row>
    <row r="117" spans="1:29" ht="23.1" customHeight="1">
      <c r="A117" s="278" t="s">
        <v>353</v>
      </c>
      <c r="B117" s="278" t="s">
        <v>638</v>
      </c>
      <c r="C117" s="278" t="s">
        <v>280</v>
      </c>
      <c r="D117" s="286" t="s">
        <v>278</v>
      </c>
      <c r="E117" s="286" t="s">
        <v>281</v>
      </c>
      <c r="F117" s="19" t="s">
        <v>265</v>
      </c>
      <c r="G117" s="287">
        <v>2</v>
      </c>
      <c r="H117" s="288"/>
      <c r="I117" s="289"/>
      <c r="J117" s="288"/>
      <c r="K117" s="288"/>
      <c r="L117" s="289"/>
      <c r="M117" s="288"/>
      <c r="N117" s="289"/>
      <c r="O117" s="288"/>
      <c r="P117" s="288"/>
      <c r="Q117" s="286"/>
    </row>
    <row r="118" spans="1:29" ht="23.1" customHeight="1">
      <c r="A118" s="278" t="s">
        <v>435</v>
      </c>
      <c r="B118" s="278" t="s">
        <v>638</v>
      </c>
      <c r="C118" s="278" t="s">
        <v>436</v>
      </c>
      <c r="D118" s="286" t="s">
        <v>438</v>
      </c>
      <c r="E118" s="286" t="s">
        <v>439</v>
      </c>
      <c r="F118" s="19" t="s">
        <v>440</v>
      </c>
      <c r="G118" s="287">
        <v>8</v>
      </c>
      <c r="H118" s="288"/>
      <c r="I118" s="289"/>
      <c r="J118" s="288"/>
      <c r="K118" s="288"/>
      <c r="L118" s="289"/>
      <c r="M118" s="288"/>
      <c r="N118" s="289"/>
      <c r="O118" s="288"/>
      <c r="P118" s="288"/>
      <c r="Q118" s="286"/>
    </row>
    <row r="119" spans="1:29" ht="23.1" customHeight="1">
      <c r="A119" s="278" t="s">
        <v>441</v>
      </c>
      <c r="B119" s="278" t="s">
        <v>638</v>
      </c>
      <c r="C119" s="278" t="s">
        <v>442</v>
      </c>
      <c r="D119" s="286" t="s">
        <v>151</v>
      </c>
      <c r="E119" s="286" t="s">
        <v>152</v>
      </c>
      <c r="F119" s="19" t="s">
        <v>153</v>
      </c>
      <c r="G119" s="287">
        <v>20</v>
      </c>
      <c r="H119" s="288"/>
      <c r="I119" s="289"/>
      <c r="J119" s="288"/>
      <c r="K119" s="288"/>
      <c r="L119" s="289"/>
      <c r="M119" s="288"/>
      <c r="N119" s="289"/>
      <c r="O119" s="288"/>
      <c r="P119" s="288"/>
      <c r="Q119" s="286"/>
    </row>
    <row r="120" spans="1:29" ht="23.1" customHeight="1">
      <c r="A120" s="278" t="s">
        <v>322</v>
      </c>
      <c r="B120" s="278" t="s">
        <v>638</v>
      </c>
      <c r="C120" s="278" t="s">
        <v>161</v>
      </c>
      <c r="D120" s="286" t="s">
        <v>162</v>
      </c>
      <c r="E120" s="286" t="s">
        <v>163</v>
      </c>
      <c r="F120" s="19" t="s">
        <v>153</v>
      </c>
      <c r="G120" s="287">
        <v>20</v>
      </c>
      <c r="H120" s="288"/>
      <c r="I120" s="289"/>
      <c r="J120" s="288"/>
      <c r="K120" s="288"/>
      <c r="L120" s="289"/>
      <c r="M120" s="288"/>
      <c r="N120" s="289"/>
      <c r="O120" s="288"/>
      <c r="P120" s="288"/>
      <c r="Q120" s="286"/>
    </row>
    <row r="121" spans="1:29" ht="23.1" customHeight="1">
      <c r="A121" s="278" t="s">
        <v>453</v>
      </c>
      <c r="B121" s="278" t="s">
        <v>638</v>
      </c>
      <c r="C121" s="278" t="s">
        <v>454</v>
      </c>
      <c r="D121" s="286" t="s">
        <v>173</v>
      </c>
      <c r="E121" s="286" t="s">
        <v>174</v>
      </c>
      <c r="F121" s="19" t="s">
        <v>153</v>
      </c>
      <c r="G121" s="287">
        <v>2</v>
      </c>
      <c r="H121" s="288"/>
      <c r="I121" s="289"/>
      <c r="J121" s="288"/>
      <c r="K121" s="288"/>
      <c r="L121" s="289"/>
      <c r="M121" s="288"/>
      <c r="N121" s="289"/>
      <c r="O121" s="288"/>
      <c r="P121" s="288"/>
      <c r="Q121" s="286"/>
    </row>
    <row r="122" spans="1:29" ht="23.1" customHeight="1">
      <c r="A122" s="278" t="s">
        <v>456</v>
      </c>
      <c r="B122" s="278" t="s">
        <v>638</v>
      </c>
      <c r="C122" s="278" t="s">
        <v>457</v>
      </c>
      <c r="D122" s="286" t="s">
        <v>190</v>
      </c>
      <c r="E122" s="286" t="s">
        <v>191</v>
      </c>
      <c r="F122" s="19" t="s">
        <v>128</v>
      </c>
      <c r="G122" s="287">
        <v>360</v>
      </c>
      <c r="H122" s="288"/>
      <c r="I122" s="289"/>
      <c r="J122" s="288"/>
      <c r="K122" s="288"/>
      <c r="L122" s="289"/>
      <c r="M122" s="288"/>
      <c r="N122" s="289"/>
      <c r="O122" s="288"/>
      <c r="P122" s="288"/>
      <c r="Q122" s="286"/>
      <c r="AC122" s="281">
        <f>G122*H122</f>
        <v>0</v>
      </c>
    </row>
    <row r="123" spans="1:29" ht="23.1" customHeight="1">
      <c r="A123" s="278" t="s">
        <v>459</v>
      </c>
      <c r="B123" s="278" t="s">
        <v>638</v>
      </c>
      <c r="C123" s="278" t="s">
        <v>460</v>
      </c>
      <c r="D123" s="286" t="s">
        <v>190</v>
      </c>
      <c r="E123" s="286" t="s">
        <v>196</v>
      </c>
      <c r="F123" s="19" t="s">
        <v>128</v>
      </c>
      <c r="G123" s="287">
        <v>280</v>
      </c>
      <c r="H123" s="288"/>
      <c r="I123" s="289"/>
      <c r="J123" s="288"/>
      <c r="K123" s="288"/>
      <c r="L123" s="289"/>
      <c r="M123" s="288"/>
      <c r="N123" s="289"/>
      <c r="O123" s="288"/>
      <c r="P123" s="288"/>
      <c r="Q123" s="286"/>
      <c r="AC123" s="281">
        <f>G123*H123</f>
        <v>0</v>
      </c>
    </row>
    <row r="124" spans="1:29" ht="23.1" customHeight="1">
      <c r="A124" s="278" t="s">
        <v>462</v>
      </c>
      <c r="B124" s="278" t="s">
        <v>638</v>
      </c>
      <c r="C124" s="278" t="s">
        <v>463</v>
      </c>
      <c r="D124" s="286" t="s">
        <v>198</v>
      </c>
      <c r="E124" s="286" t="s">
        <v>199</v>
      </c>
      <c r="F124" s="19" t="s">
        <v>128</v>
      </c>
      <c r="G124" s="287">
        <v>109</v>
      </c>
      <c r="H124" s="288"/>
      <c r="I124" s="289"/>
      <c r="J124" s="288"/>
      <c r="K124" s="288"/>
      <c r="L124" s="289"/>
      <c r="M124" s="288"/>
      <c r="N124" s="289"/>
      <c r="O124" s="288"/>
      <c r="P124" s="288"/>
      <c r="Q124" s="286"/>
      <c r="AC124" s="281">
        <f>G124*H124</f>
        <v>0</v>
      </c>
    </row>
    <row r="125" spans="1:29" ht="23.1" customHeight="1">
      <c r="A125" s="278" t="s">
        <v>468</v>
      </c>
      <c r="B125" s="278" t="s">
        <v>638</v>
      </c>
      <c r="C125" s="278" t="s">
        <v>469</v>
      </c>
      <c r="D125" s="286" t="s">
        <v>203</v>
      </c>
      <c r="E125" s="286" t="s">
        <v>209</v>
      </c>
      <c r="F125" s="19" t="s">
        <v>128</v>
      </c>
      <c r="G125" s="287">
        <v>40</v>
      </c>
      <c r="H125" s="288"/>
      <c r="I125" s="289"/>
      <c r="J125" s="288"/>
      <c r="K125" s="288"/>
      <c r="L125" s="289"/>
      <c r="M125" s="288"/>
      <c r="N125" s="289"/>
      <c r="O125" s="288"/>
      <c r="P125" s="288"/>
      <c r="Q125" s="286"/>
      <c r="AB125" s="281">
        <f>I125</f>
        <v>0</v>
      </c>
      <c r="AC125" s="281">
        <f>G125*H125</f>
        <v>0</v>
      </c>
    </row>
    <row r="126" spans="1:29" ht="23.1" customHeight="1">
      <c r="A126" s="278" t="s">
        <v>471</v>
      </c>
      <c r="B126" s="278" t="s">
        <v>638</v>
      </c>
      <c r="C126" s="278" t="s">
        <v>472</v>
      </c>
      <c r="D126" s="286" t="s">
        <v>211</v>
      </c>
      <c r="E126" s="286" t="s">
        <v>212</v>
      </c>
      <c r="F126" s="19" t="s">
        <v>153</v>
      </c>
      <c r="G126" s="287">
        <v>7</v>
      </c>
      <c r="H126" s="288"/>
      <c r="I126" s="289"/>
      <c r="J126" s="288"/>
      <c r="K126" s="288"/>
      <c r="L126" s="289"/>
      <c r="M126" s="288"/>
      <c r="N126" s="289"/>
      <c r="O126" s="288"/>
      <c r="P126" s="288"/>
      <c r="Q126" s="286"/>
    </row>
    <row r="127" spans="1:29" ht="23.1" customHeight="1">
      <c r="A127" s="278" t="s">
        <v>474</v>
      </c>
      <c r="B127" s="278" t="s">
        <v>638</v>
      </c>
      <c r="C127" s="278" t="s">
        <v>475</v>
      </c>
      <c r="D127" s="286" t="s">
        <v>211</v>
      </c>
      <c r="E127" s="286" t="s">
        <v>217</v>
      </c>
      <c r="F127" s="19" t="s">
        <v>153</v>
      </c>
      <c r="G127" s="287">
        <v>13</v>
      </c>
      <c r="H127" s="288"/>
      <c r="I127" s="289"/>
      <c r="J127" s="288"/>
      <c r="K127" s="288"/>
      <c r="L127" s="289"/>
      <c r="M127" s="288"/>
      <c r="N127" s="289"/>
      <c r="O127" s="288"/>
      <c r="P127" s="288"/>
      <c r="Q127" s="286"/>
    </row>
    <row r="128" spans="1:29" ht="23.1" customHeight="1">
      <c r="A128" s="278" t="s">
        <v>508</v>
      </c>
      <c r="B128" s="278" t="s">
        <v>638</v>
      </c>
      <c r="C128" s="278" t="s">
        <v>509</v>
      </c>
      <c r="D128" s="286" t="s">
        <v>245</v>
      </c>
      <c r="E128" s="286" t="s">
        <v>248</v>
      </c>
      <c r="F128" s="19" t="s">
        <v>153</v>
      </c>
      <c r="G128" s="287">
        <v>1</v>
      </c>
      <c r="H128" s="288"/>
      <c r="I128" s="289"/>
      <c r="J128" s="288"/>
      <c r="K128" s="288"/>
      <c r="L128" s="289"/>
      <c r="M128" s="288"/>
      <c r="N128" s="289"/>
      <c r="O128" s="288"/>
      <c r="P128" s="288"/>
      <c r="Q128" s="286"/>
    </row>
    <row r="129" spans="1:31" ht="23.1" customHeight="1">
      <c r="A129" s="278" t="s">
        <v>511</v>
      </c>
      <c r="B129" s="278" t="s">
        <v>638</v>
      </c>
      <c r="C129" s="278" t="s">
        <v>512</v>
      </c>
      <c r="D129" s="286" t="s">
        <v>238</v>
      </c>
      <c r="E129" s="286" t="s">
        <v>239</v>
      </c>
      <c r="F129" s="19" t="s">
        <v>240</v>
      </c>
      <c r="G129" s="287">
        <v>2</v>
      </c>
      <c r="H129" s="288"/>
      <c r="I129" s="289"/>
      <c r="J129" s="288"/>
      <c r="K129" s="288"/>
      <c r="L129" s="289"/>
      <c r="M129" s="288"/>
      <c r="N129" s="289"/>
      <c r="O129" s="288"/>
      <c r="P129" s="288"/>
      <c r="Q129" s="286"/>
    </row>
    <row r="130" spans="1:31" ht="23.1" customHeight="1">
      <c r="A130" s="278" t="s">
        <v>514</v>
      </c>
      <c r="B130" s="278" t="s">
        <v>638</v>
      </c>
      <c r="C130" s="278" t="s">
        <v>515</v>
      </c>
      <c r="D130" s="286" t="s">
        <v>291</v>
      </c>
      <c r="E130" s="286" t="s">
        <v>292</v>
      </c>
      <c r="F130" s="19" t="s">
        <v>218</v>
      </c>
      <c r="G130" s="287">
        <v>1</v>
      </c>
      <c r="H130" s="288"/>
      <c r="I130" s="289"/>
      <c r="J130" s="288"/>
      <c r="K130" s="288"/>
      <c r="L130" s="289"/>
      <c r="M130" s="288"/>
      <c r="N130" s="289"/>
      <c r="O130" s="288"/>
      <c r="P130" s="288"/>
      <c r="Q130" s="286"/>
    </row>
    <row r="131" spans="1:31" ht="23.1" customHeight="1">
      <c r="D131" s="286"/>
      <c r="E131" s="286"/>
      <c r="F131" s="19"/>
      <c r="G131" s="287"/>
      <c r="H131" s="288"/>
      <c r="I131" s="289"/>
      <c r="J131" s="288"/>
      <c r="K131" s="288"/>
      <c r="L131" s="289"/>
      <c r="M131" s="288"/>
      <c r="N131" s="289"/>
      <c r="O131" s="288"/>
      <c r="P131" s="288"/>
      <c r="Q131" s="286"/>
      <c r="AE131" s="281">
        <f>TRUNC(SUM(AE108:AE130))</f>
        <v>0</v>
      </c>
    </row>
    <row r="132" spans="1:31" ht="23.1" customHeight="1">
      <c r="D132" s="286"/>
      <c r="E132" s="286"/>
      <c r="F132" s="19"/>
      <c r="G132" s="287"/>
      <c r="H132" s="288"/>
      <c r="I132" s="289"/>
      <c r="J132" s="288"/>
      <c r="K132" s="288"/>
      <c r="L132" s="289"/>
      <c r="M132" s="288"/>
      <c r="N132" s="289"/>
      <c r="O132" s="288"/>
      <c r="P132" s="288"/>
      <c r="Q132" s="286"/>
    </row>
    <row r="133" spans="1:31" ht="23.1" customHeight="1">
      <c r="B133" s="278" t="s">
        <v>536</v>
      </c>
      <c r="D133" s="286" t="s">
        <v>537</v>
      </c>
      <c r="E133" s="286"/>
      <c r="F133" s="19"/>
      <c r="G133" s="287"/>
      <c r="H133" s="288"/>
      <c r="I133" s="289"/>
      <c r="J133" s="288"/>
      <c r="K133" s="288"/>
      <c r="L133" s="289"/>
      <c r="M133" s="288"/>
      <c r="N133" s="289"/>
      <c r="O133" s="288"/>
      <c r="P133" s="288"/>
      <c r="Q133" s="286"/>
    </row>
    <row r="134" spans="1:31" ht="23.1" customHeight="1">
      <c r="B134" s="278" t="s">
        <v>392</v>
      </c>
      <c r="D134" s="283" t="s">
        <v>646</v>
      </c>
      <c r="E134" s="284"/>
      <c r="F134" s="284"/>
      <c r="G134" s="284"/>
      <c r="H134" s="284"/>
      <c r="I134" s="284"/>
      <c r="J134" s="284"/>
      <c r="K134" s="284"/>
      <c r="L134" s="284"/>
      <c r="M134" s="284"/>
      <c r="N134" s="284"/>
      <c r="O134" s="284"/>
      <c r="P134" s="284"/>
      <c r="Q134" s="285"/>
    </row>
    <row r="135" spans="1:31" ht="23.1" customHeight="1">
      <c r="A135" s="278" t="s">
        <v>417</v>
      </c>
      <c r="B135" s="278" t="s">
        <v>639</v>
      </c>
      <c r="C135" s="278" t="s">
        <v>418</v>
      </c>
      <c r="D135" s="286" t="s">
        <v>133</v>
      </c>
      <c r="E135" s="286" t="s">
        <v>134</v>
      </c>
      <c r="F135" s="19" t="s">
        <v>128</v>
      </c>
      <c r="G135" s="287">
        <v>183</v>
      </c>
      <c r="H135" s="288"/>
      <c r="I135" s="289"/>
      <c r="J135" s="288"/>
      <c r="K135" s="288"/>
      <c r="L135" s="289"/>
      <c r="M135" s="288"/>
      <c r="N135" s="289"/>
      <c r="O135" s="288"/>
      <c r="P135" s="288"/>
      <c r="Q135" s="286"/>
      <c r="AA135" s="281">
        <f>I135</f>
        <v>0</v>
      </c>
      <c r="AC135" s="281">
        <f>G135*H135</f>
        <v>0</v>
      </c>
    </row>
    <row r="136" spans="1:31" ht="23.1" customHeight="1">
      <c r="A136" s="278" t="s">
        <v>441</v>
      </c>
      <c r="B136" s="278" t="s">
        <v>639</v>
      </c>
      <c r="C136" s="278" t="s">
        <v>442</v>
      </c>
      <c r="D136" s="286" t="s">
        <v>151</v>
      </c>
      <c r="E136" s="286" t="s">
        <v>152</v>
      </c>
      <c r="F136" s="19" t="s">
        <v>153</v>
      </c>
      <c r="G136" s="287">
        <v>4</v>
      </c>
      <c r="H136" s="288"/>
      <c r="I136" s="289"/>
      <c r="J136" s="288"/>
      <c r="K136" s="288"/>
      <c r="L136" s="289"/>
      <c r="M136" s="288"/>
      <c r="N136" s="289"/>
      <c r="O136" s="288"/>
      <c r="P136" s="288"/>
      <c r="Q136" s="286"/>
    </row>
    <row r="137" spans="1:31" ht="23.1" customHeight="1">
      <c r="A137" s="278" t="s">
        <v>447</v>
      </c>
      <c r="B137" s="278" t="s">
        <v>639</v>
      </c>
      <c r="C137" s="278" t="s">
        <v>448</v>
      </c>
      <c r="D137" s="286" t="s">
        <v>151</v>
      </c>
      <c r="E137" s="286" t="s">
        <v>160</v>
      </c>
      <c r="F137" s="19" t="s">
        <v>153</v>
      </c>
      <c r="G137" s="287">
        <v>10</v>
      </c>
      <c r="H137" s="288"/>
      <c r="I137" s="289"/>
      <c r="J137" s="288"/>
      <c r="K137" s="288"/>
      <c r="L137" s="289"/>
      <c r="M137" s="288"/>
      <c r="N137" s="289"/>
      <c r="O137" s="288"/>
      <c r="P137" s="288"/>
      <c r="Q137" s="286"/>
    </row>
    <row r="138" spans="1:31" ht="23.1" customHeight="1">
      <c r="A138" s="278" t="s">
        <v>322</v>
      </c>
      <c r="B138" s="278" t="s">
        <v>639</v>
      </c>
      <c r="C138" s="278" t="s">
        <v>161</v>
      </c>
      <c r="D138" s="286" t="s">
        <v>162</v>
      </c>
      <c r="E138" s="286" t="s">
        <v>163</v>
      </c>
      <c r="F138" s="19" t="s">
        <v>153</v>
      </c>
      <c r="G138" s="287">
        <v>4</v>
      </c>
      <c r="H138" s="288"/>
      <c r="I138" s="289"/>
      <c r="J138" s="288"/>
      <c r="K138" s="288"/>
      <c r="L138" s="289"/>
      <c r="M138" s="288"/>
      <c r="N138" s="289"/>
      <c r="O138" s="288"/>
      <c r="P138" s="288"/>
      <c r="Q138" s="286"/>
    </row>
    <row r="139" spans="1:31" ht="23.1" customHeight="1">
      <c r="A139" s="278" t="s">
        <v>323</v>
      </c>
      <c r="B139" s="278" t="s">
        <v>639</v>
      </c>
      <c r="C139" s="278" t="s">
        <v>165</v>
      </c>
      <c r="D139" s="286" t="s">
        <v>162</v>
      </c>
      <c r="E139" s="286" t="s">
        <v>166</v>
      </c>
      <c r="F139" s="19" t="s">
        <v>153</v>
      </c>
      <c r="G139" s="287">
        <v>10</v>
      </c>
      <c r="H139" s="288"/>
      <c r="I139" s="289"/>
      <c r="J139" s="288"/>
      <c r="K139" s="288"/>
      <c r="L139" s="289"/>
      <c r="M139" s="288"/>
      <c r="N139" s="289"/>
      <c r="O139" s="288"/>
      <c r="P139" s="288"/>
      <c r="Q139" s="286"/>
    </row>
    <row r="140" spans="1:31" ht="23.1" customHeight="1">
      <c r="A140" s="278" t="s">
        <v>450</v>
      </c>
      <c r="B140" s="278" t="s">
        <v>639</v>
      </c>
      <c r="C140" s="278" t="s">
        <v>451</v>
      </c>
      <c r="D140" s="286" t="s">
        <v>170</v>
      </c>
      <c r="E140" s="286" t="s">
        <v>171</v>
      </c>
      <c r="F140" s="19" t="s">
        <v>153</v>
      </c>
      <c r="G140" s="287">
        <v>1</v>
      </c>
      <c r="H140" s="288"/>
      <c r="I140" s="289"/>
      <c r="J140" s="288"/>
      <c r="K140" s="288"/>
      <c r="L140" s="289"/>
      <c r="M140" s="288"/>
      <c r="N140" s="289"/>
      <c r="O140" s="288"/>
      <c r="P140" s="288"/>
      <c r="Q140" s="286"/>
    </row>
    <row r="141" spans="1:31" ht="23.1" customHeight="1">
      <c r="A141" s="278" t="s">
        <v>459</v>
      </c>
      <c r="B141" s="278" t="s">
        <v>639</v>
      </c>
      <c r="C141" s="278" t="s">
        <v>460</v>
      </c>
      <c r="D141" s="286" t="s">
        <v>190</v>
      </c>
      <c r="E141" s="286" t="s">
        <v>196</v>
      </c>
      <c r="F141" s="19" t="s">
        <v>128</v>
      </c>
      <c r="G141" s="287">
        <v>490</v>
      </c>
      <c r="H141" s="288"/>
      <c r="I141" s="289"/>
      <c r="J141" s="288"/>
      <c r="K141" s="288"/>
      <c r="L141" s="289"/>
      <c r="M141" s="288"/>
      <c r="N141" s="289"/>
      <c r="O141" s="288"/>
      <c r="P141" s="288"/>
      <c r="Q141" s="286"/>
      <c r="AC141" s="281">
        <f>G141*H141</f>
        <v>0</v>
      </c>
    </row>
    <row r="142" spans="1:31" ht="23.1" customHeight="1">
      <c r="A142" s="278" t="s">
        <v>465</v>
      </c>
      <c r="B142" s="278" t="s">
        <v>639</v>
      </c>
      <c r="C142" s="278" t="s">
        <v>466</v>
      </c>
      <c r="D142" s="286" t="s">
        <v>203</v>
      </c>
      <c r="E142" s="286" t="s">
        <v>204</v>
      </c>
      <c r="F142" s="19" t="s">
        <v>128</v>
      </c>
      <c r="G142" s="287">
        <v>6</v>
      </c>
      <c r="H142" s="288"/>
      <c r="I142" s="289"/>
      <c r="J142" s="288"/>
      <c r="K142" s="288"/>
      <c r="L142" s="289"/>
      <c r="M142" s="288"/>
      <c r="N142" s="289"/>
      <c r="O142" s="288"/>
      <c r="P142" s="288"/>
      <c r="Q142" s="286"/>
      <c r="AB142" s="281">
        <f>I142</f>
        <v>0</v>
      </c>
      <c r="AC142" s="281">
        <f>G142*H142</f>
        <v>0</v>
      </c>
    </row>
    <row r="143" spans="1:31" ht="23.1" customHeight="1">
      <c r="A143" s="278" t="s">
        <v>478</v>
      </c>
      <c r="B143" s="278" t="s">
        <v>639</v>
      </c>
      <c r="C143" s="278" t="s">
        <v>479</v>
      </c>
      <c r="D143" s="286" t="s">
        <v>220</v>
      </c>
      <c r="E143" s="286" t="s">
        <v>221</v>
      </c>
      <c r="F143" s="19" t="s">
        <v>153</v>
      </c>
      <c r="G143" s="287">
        <v>3</v>
      </c>
      <c r="H143" s="288"/>
      <c r="I143" s="289"/>
      <c r="J143" s="288"/>
      <c r="K143" s="288"/>
      <c r="L143" s="289"/>
      <c r="M143" s="288"/>
      <c r="N143" s="289"/>
      <c r="O143" s="288"/>
      <c r="P143" s="288"/>
      <c r="Q143" s="286"/>
    </row>
    <row r="144" spans="1:31" ht="23.1" customHeight="1">
      <c r="A144" s="278" t="s">
        <v>481</v>
      </c>
      <c r="B144" s="278" t="s">
        <v>639</v>
      </c>
      <c r="C144" s="278" t="s">
        <v>482</v>
      </c>
      <c r="D144" s="286" t="s">
        <v>224</v>
      </c>
      <c r="E144" s="286" t="s">
        <v>225</v>
      </c>
      <c r="F144" s="19" t="s">
        <v>153</v>
      </c>
      <c r="G144" s="287">
        <v>1</v>
      </c>
      <c r="H144" s="288"/>
      <c r="I144" s="289"/>
      <c r="J144" s="288"/>
      <c r="K144" s="288"/>
      <c r="L144" s="289"/>
      <c r="M144" s="288"/>
      <c r="N144" s="289"/>
      <c r="O144" s="288"/>
      <c r="P144" s="288"/>
      <c r="Q144" s="286"/>
    </row>
    <row r="145" spans="1:31" ht="23.1" customHeight="1">
      <c r="A145" s="278" t="s">
        <v>484</v>
      </c>
      <c r="B145" s="278" t="s">
        <v>639</v>
      </c>
      <c r="C145" s="278" t="s">
        <v>485</v>
      </c>
      <c r="D145" s="286" t="s">
        <v>228</v>
      </c>
      <c r="E145" s="286" t="s">
        <v>229</v>
      </c>
      <c r="F145" s="19" t="s">
        <v>153</v>
      </c>
      <c r="G145" s="287">
        <v>2</v>
      </c>
      <c r="H145" s="288"/>
      <c r="I145" s="289"/>
      <c r="J145" s="288"/>
      <c r="K145" s="288"/>
      <c r="L145" s="289"/>
      <c r="M145" s="288"/>
      <c r="N145" s="289"/>
      <c r="O145" s="288"/>
      <c r="P145" s="288"/>
      <c r="Q145" s="286"/>
    </row>
    <row r="146" spans="1:31" ht="23.1" customHeight="1">
      <c r="A146" s="278" t="s">
        <v>487</v>
      </c>
      <c r="B146" s="278" t="s">
        <v>639</v>
      </c>
      <c r="C146" s="278" t="s">
        <v>488</v>
      </c>
      <c r="D146" s="286" t="s">
        <v>232</v>
      </c>
      <c r="E146" s="286" t="s">
        <v>233</v>
      </c>
      <c r="F146" s="19" t="s">
        <v>153</v>
      </c>
      <c r="G146" s="287">
        <v>1</v>
      </c>
      <c r="H146" s="288"/>
      <c r="I146" s="289"/>
      <c r="J146" s="288"/>
      <c r="K146" s="288"/>
      <c r="L146" s="289"/>
      <c r="M146" s="288"/>
      <c r="N146" s="289"/>
      <c r="O146" s="288"/>
      <c r="P146" s="288"/>
      <c r="Q146" s="286"/>
    </row>
    <row r="147" spans="1:31" ht="23.1" customHeight="1">
      <c r="A147" s="278" t="s">
        <v>493</v>
      </c>
      <c r="B147" s="278" t="s">
        <v>639</v>
      </c>
      <c r="C147" s="278" t="s">
        <v>494</v>
      </c>
      <c r="D147" s="286" t="s">
        <v>283</v>
      </c>
      <c r="E147" s="286" t="s">
        <v>284</v>
      </c>
      <c r="F147" s="19" t="s">
        <v>153</v>
      </c>
      <c r="G147" s="287">
        <v>6</v>
      </c>
      <c r="H147" s="288"/>
      <c r="I147" s="289"/>
      <c r="J147" s="288"/>
      <c r="K147" s="288"/>
      <c r="L147" s="289"/>
      <c r="M147" s="288"/>
      <c r="N147" s="289"/>
      <c r="O147" s="288"/>
      <c r="P147" s="288"/>
      <c r="Q147" s="286"/>
    </row>
    <row r="148" spans="1:31" ht="23.1" customHeight="1">
      <c r="A148" s="278" t="s">
        <v>499</v>
      </c>
      <c r="B148" s="278" t="s">
        <v>639</v>
      </c>
      <c r="C148" s="278" t="s">
        <v>500</v>
      </c>
      <c r="D148" s="286" t="s">
        <v>289</v>
      </c>
      <c r="E148" s="286" t="s">
        <v>290</v>
      </c>
      <c r="F148" s="19" t="s">
        <v>153</v>
      </c>
      <c r="G148" s="287">
        <v>1</v>
      </c>
      <c r="H148" s="288"/>
      <c r="I148" s="289"/>
      <c r="J148" s="288"/>
      <c r="K148" s="288"/>
      <c r="L148" s="289"/>
      <c r="M148" s="288"/>
      <c r="N148" s="289"/>
      <c r="O148" s="288"/>
      <c r="P148" s="288"/>
      <c r="Q148" s="286"/>
    </row>
    <row r="149" spans="1:31" ht="23.1" customHeight="1">
      <c r="D149" s="286"/>
      <c r="E149" s="286"/>
      <c r="F149" s="19"/>
      <c r="G149" s="287"/>
      <c r="H149" s="288"/>
      <c r="I149" s="289"/>
      <c r="J149" s="288"/>
      <c r="K149" s="288"/>
      <c r="L149" s="289"/>
      <c r="M149" s="288"/>
      <c r="N149" s="289"/>
      <c r="O149" s="288"/>
      <c r="P149" s="288"/>
      <c r="Q149" s="286"/>
      <c r="AE149" s="281">
        <f>TRUNC(SUM(AE134:AE148))</f>
        <v>0</v>
      </c>
    </row>
    <row r="150" spans="1:31" ht="23.1" customHeight="1">
      <c r="D150" s="286"/>
      <c r="E150" s="286"/>
      <c r="F150" s="19"/>
      <c r="G150" s="287"/>
      <c r="H150" s="288"/>
      <c r="I150" s="289"/>
      <c r="J150" s="288"/>
      <c r="K150" s="288"/>
      <c r="L150" s="289"/>
      <c r="M150" s="288"/>
      <c r="N150" s="289"/>
      <c r="O150" s="288"/>
      <c r="P150" s="288"/>
      <c r="Q150" s="286"/>
    </row>
    <row r="151" spans="1:31" ht="23.1" customHeight="1">
      <c r="D151" s="286"/>
      <c r="E151" s="286"/>
      <c r="F151" s="19"/>
      <c r="G151" s="287"/>
      <c r="H151" s="288"/>
      <c r="I151" s="289"/>
      <c r="J151" s="288"/>
      <c r="K151" s="288"/>
      <c r="L151" s="289"/>
      <c r="M151" s="288"/>
      <c r="N151" s="289"/>
      <c r="O151" s="288"/>
      <c r="P151" s="288"/>
      <c r="Q151" s="286"/>
    </row>
    <row r="152" spans="1:31" ht="23.1" customHeight="1">
      <c r="D152" s="286"/>
      <c r="E152" s="286"/>
      <c r="F152" s="19"/>
      <c r="G152" s="287"/>
      <c r="H152" s="288"/>
      <c r="I152" s="289"/>
      <c r="J152" s="288"/>
      <c r="K152" s="288"/>
      <c r="L152" s="289"/>
      <c r="M152" s="288"/>
      <c r="N152" s="289"/>
      <c r="O152" s="288"/>
      <c r="P152" s="288"/>
      <c r="Q152" s="286"/>
    </row>
    <row r="153" spans="1:31" ht="23.1" customHeight="1">
      <c r="D153" s="286"/>
      <c r="E153" s="286"/>
      <c r="F153" s="19"/>
      <c r="G153" s="287"/>
      <c r="H153" s="288"/>
      <c r="I153" s="289"/>
      <c r="J153" s="288"/>
      <c r="K153" s="288"/>
      <c r="L153" s="289"/>
      <c r="M153" s="288"/>
      <c r="N153" s="289"/>
      <c r="O153" s="288"/>
      <c r="P153" s="288"/>
      <c r="Q153" s="286"/>
    </row>
    <row r="154" spans="1:31" ht="23.1" customHeight="1">
      <c r="D154" s="286"/>
      <c r="E154" s="286"/>
      <c r="F154" s="19"/>
      <c r="G154" s="287"/>
      <c r="H154" s="288"/>
      <c r="I154" s="289"/>
      <c r="J154" s="288"/>
      <c r="K154" s="288"/>
      <c r="L154" s="289"/>
      <c r="M154" s="288"/>
      <c r="N154" s="289"/>
      <c r="O154" s="288"/>
      <c r="P154" s="288"/>
      <c r="Q154" s="286"/>
    </row>
    <row r="155" spans="1:31" ht="23.1" customHeight="1">
      <c r="D155" s="286"/>
      <c r="E155" s="286"/>
      <c r="F155" s="19"/>
      <c r="G155" s="287"/>
      <c r="H155" s="288"/>
      <c r="I155" s="289"/>
      <c r="J155" s="288"/>
      <c r="K155" s="288"/>
      <c r="L155" s="289"/>
      <c r="M155" s="288"/>
      <c r="N155" s="289"/>
      <c r="O155" s="288"/>
      <c r="P155" s="288"/>
      <c r="Q155" s="286"/>
    </row>
    <row r="156" spans="1:31" ht="23.1" customHeight="1">
      <c r="D156" s="286"/>
      <c r="E156" s="286"/>
      <c r="F156" s="19"/>
      <c r="G156" s="287"/>
      <c r="H156" s="288"/>
      <c r="I156" s="289"/>
      <c r="J156" s="288"/>
      <c r="K156" s="288"/>
      <c r="L156" s="289"/>
      <c r="M156" s="288"/>
      <c r="N156" s="289"/>
      <c r="O156" s="288"/>
      <c r="P156" s="288"/>
      <c r="Q156" s="286"/>
    </row>
    <row r="157" spans="1:31" ht="23.1" customHeight="1">
      <c r="D157" s="286"/>
      <c r="E157" s="286"/>
      <c r="F157" s="19"/>
      <c r="G157" s="287"/>
      <c r="H157" s="288"/>
      <c r="I157" s="289"/>
      <c r="J157" s="288"/>
      <c r="K157" s="288"/>
      <c r="L157" s="289"/>
      <c r="M157" s="288"/>
      <c r="N157" s="289"/>
      <c r="O157" s="288"/>
      <c r="P157" s="288"/>
      <c r="Q157" s="286"/>
    </row>
    <row r="158" spans="1:31" ht="23.1" customHeight="1">
      <c r="D158" s="286"/>
      <c r="E158" s="286"/>
      <c r="F158" s="19"/>
      <c r="G158" s="287"/>
      <c r="H158" s="288"/>
      <c r="I158" s="289"/>
      <c r="J158" s="288"/>
      <c r="K158" s="288"/>
      <c r="L158" s="289"/>
      <c r="M158" s="288"/>
      <c r="N158" s="289"/>
      <c r="O158" s="288"/>
      <c r="P158" s="288"/>
      <c r="Q158" s="286"/>
    </row>
    <row r="159" spans="1:31" ht="23.1" customHeight="1">
      <c r="B159" s="278" t="s">
        <v>536</v>
      </c>
      <c r="D159" s="286" t="s">
        <v>537</v>
      </c>
      <c r="E159" s="286"/>
      <c r="F159" s="19"/>
      <c r="G159" s="287"/>
      <c r="H159" s="288"/>
      <c r="I159" s="289"/>
      <c r="J159" s="288"/>
      <c r="K159" s="288"/>
      <c r="L159" s="289"/>
      <c r="M159" s="288"/>
      <c r="N159" s="289"/>
      <c r="O159" s="288"/>
      <c r="P159" s="288"/>
      <c r="Q159" s="286"/>
    </row>
    <row r="160" spans="1:31" ht="23.1" customHeight="1">
      <c r="B160" s="278" t="s">
        <v>392</v>
      </c>
      <c r="D160" s="283" t="s">
        <v>647</v>
      </c>
      <c r="E160" s="284"/>
      <c r="F160" s="284"/>
      <c r="G160" s="284"/>
      <c r="H160" s="284"/>
      <c r="I160" s="284"/>
      <c r="J160" s="284"/>
      <c r="K160" s="284"/>
      <c r="L160" s="284"/>
      <c r="M160" s="284"/>
      <c r="N160" s="284"/>
      <c r="O160" s="284"/>
      <c r="P160" s="284"/>
      <c r="Q160" s="285"/>
    </row>
    <row r="161" spans="1:31" ht="23.1" customHeight="1">
      <c r="A161" s="278" t="s">
        <v>417</v>
      </c>
      <c r="B161" s="278" t="s">
        <v>640</v>
      </c>
      <c r="C161" s="278" t="s">
        <v>418</v>
      </c>
      <c r="D161" s="286" t="s">
        <v>133</v>
      </c>
      <c r="E161" s="286" t="s">
        <v>134</v>
      </c>
      <c r="F161" s="19" t="s">
        <v>128</v>
      </c>
      <c r="G161" s="287">
        <v>87</v>
      </c>
      <c r="H161" s="288"/>
      <c r="I161" s="289"/>
      <c r="J161" s="288"/>
      <c r="K161" s="288"/>
      <c r="L161" s="289"/>
      <c r="M161" s="288"/>
      <c r="N161" s="289"/>
      <c r="O161" s="288"/>
      <c r="P161" s="288"/>
      <c r="Q161" s="286"/>
      <c r="AA161" s="281">
        <f>I161</f>
        <v>0</v>
      </c>
      <c r="AC161" s="281">
        <f>G161*H161</f>
        <v>0</v>
      </c>
    </row>
    <row r="162" spans="1:31" ht="23.1" customHeight="1">
      <c r="A162" s="278" t="s">
        <v>447</v>
      </c>
      <c r="B162" s="278" t="s">
        <v>640</v>
      </c>
      <c r="C162" s="278" t="s">
        <v>448</v>
      </c>
      <c r="D162" s="286" t="s">
        <v>151</v>
      </c>
      <c r="E162" s="286" t="s">
        <v>160</v>
      </c>
      <c r="F162" s="19" t="s">
        <v>153</v>
      </c>
      <c r="G162" s="287">
        <v>13</v>
      </c>
      <c r="H162" s="288"/>
      <c r="I162" s="289"/>
      <c r="J162" s="288"/>
      <c r="K162" s="288"/>
      <c r="L162" s="289"/>
      <c r="M162" s="288"/>
      <c r="N162" s="289"/>
      <c r="O162" s="288"/>
      <c r="P162" s="288"/>
      <c r="Q162" s="286"/>
    </row>
    <row r="163" spans="1:31" ht="23.1" customHeight="1">
      <c r="A163" s="278" t="s">
        <v>323</v>
      </c>
      <c r="B163" s="278" t="s">
        <v>640</v>
      </c>
      <c r="C163" s="278" t="s">
        <v>165</v>
      </c>
      <c r="D163" s="286" t="s">
        <v>162</v>
      </c>
      <c r="E163" s="286" t="s">
        <v>166</v>
      </c>
      <c r="F163" s="19" t="s">
        <v>153</v>
      </c>
      <c r="G163" s="287">
        <v>13</v>
      </c>
      <c r="H163" s="288"/>
      <c r="I163" s="289"/>
      <c r="J163" s="288"/>
      <c r="K163" s="288"/>
      <c r="L163" s="289"/>
      <c r="M163" s="288"/>
      <c r="N163" s="289"/>
      <c r="O163" s="288"/>
      <c r="P163" s="288"/>
      <c r="Q163" s="286"/>
    </row>
    <row r="164" spans="1:31" ht="23.1" customHeight="1">
      <c r="A164" s="278" t="s">
        <v>459</v>
      </c>
      <c r="B164" s="278" t="s">
        <v>640</v>
      </c>
      <c r="C164" s="278" t="s">
        <v>460</v>
      </c>
      <c r="D164" s="286" t="s">
        <v>190</v>
      </c>
      <c r="E164" s="286" t="s">
        <v>196</v>
      </c>
      <c r="F164" s="19" t="s">
        <v>128</v>
      </c>
      <c r="G164" s="287">
        <v>185</v>
      </c>
      <c r="H164" s="288"/>
      <c r="I164" s="289"/>
      <c r="J164" s="288"/>
      <c r="K164" s="288"/>
      <c r="L164" s="289"/>
      <c r="M164" s="288"/>
      <c r="N164" s="289"/>
      <c r="O164" s="288"/>
      <c r="P164" s="288"/>
      <c r="Q164" s="286"/>
      <c r="AC164" s="281">
        <f>G164*H164</f>
        <v>0</v>
      </c>
    </row>
    <row r="165" spans="1:31" ht="23.1" customHeight="1">
      <c r="A165" s="278" t="s">
        <v>502</v>
      </c>
      <c r="B165" s="278" t="s">
        <v>640</v>
      </c>
      <c r="C165" s="278" t="s">
        <v>503</v>
      </c>
      <c r="D165" s="286" t="s">
        <v>242</v>
      </c>
      <c r="E165" s="286" t="s">
        <v>243</v>
      </c>
      <c r="F165" s="19" t="s">
        <v>153</v>
      </c>
      <c r="G165" s="287">
        <v>13</v>
      </c>
      <c r="H165" s="288"/>
      <c r="I165" s="289"/>
      <c r="J165" s="288"/>
      <c r="K165" s="288"/>
      <c r="L165" s="289"/>
      <c r="M165" s="288"/>
      <c r="N165" s="289"/>
      <c r="O165" s="288"/>
      <c r="P165" s="288"/>
      <c r="Q165" s="286"/>
    </row>
    <row r="166" spans="1:31" ht="23.1" customHeight="1">
      <c r="A166" s="278" t="s">
        <v>505</v>
      </c>
      <c r="B166" s="278" t="s">
        <v>640</v>
      </c>
      <c r="C166" s="278" t="s">
        <v>506</v>
      </c>
      <c r="D166" s="286" t="s">
        <v>245</v>
      </c>
      <c r="E166" s="286" t="s">
        <v>246</v>
      </c>
      <c r="F166" s="19" t="s">
        <v>153</v>
      </c>
      <c r="G166" s="287">
        <v>1</v>
      </c>
      <c r="H166" s="288"/>
      <c r="I166" s="289"/>
      <c r="J166" s="288"/>
      <c r="K166" s="288"/>
      <c r="L166" s="289"/>
      <c r="M166" s="288"/>
      <c r="N166" s="289"/>
      <c r="O166" s="288"/>
      <c r="P166" s="288"/>
      <c r="Q166" s="286"/>
    </row>
    <row r="167" spans="1:31" ht="23.1" customHeight="1">
      <c r="D167" s="286"/>
      <c r="E167" s="286"/>
      <c r="F167" s="19"/>
      <c r="G167" s="287"/>
      <c r="H167" s="288"/>
      <c r="I167" s="289"/>
      <c r="J167" s="288"/>
      <c r="K167" s="288"/>
      <c r="L167" s="289"/>
      <c r="M167" s="288"/>
      <c r="N167" s="289"/>
      <c r="O167" s="288"/>
      <c r="P167" s="288"/>
      <c r="Q167" s="286"/>
      <c r="AE167" s="281">
        <f>TRUNC(SUM(AE160:AE166))</f>
        <v>0</v>
      </c>
    </row>
    <row r="168" spans="1:31" ht="23.1" customHeight="1">
      <c r="D168" s="286"/>
      <c r="E168" s="286"/>
      <c r="F168" s="19"/>
      <c r="G168" s="287"/>
      <c r="H168" s="288"/>
      <c r="I168" s="289"/>
      <c r="J168" s="288"/>
      <c r="K168" s="288"/>
      <c r="L168" s="289"/>
      <c r="M168" s="288"/>
      <c r="N168" s="289"/>
      <c r="O168" s="288"/>
      <c r="P168" s="288"/>
      <c r="Q168" s="286"/>
    </row>
    <row r="169" spans="1:31" ht="23.1" customHeight="1">
      <c r="D169" s="286"/>
      <c r="E169" s="286"/>
      <c r="F169" s="19"/>
      <c r="G169" s="287"/>
      <c r="H169" s="288"/>
      <c r="I169" s="289"/>
      <c r="J169" s="288"/>
      <c r="K169" s="288"/>
      <c r="L169" s="289"/>
      <c r="M169" s="288"/>
      <c r="N169" s="289"/>
      <c r="O169" s="288"/>
      <c r="P169" s="288"/>
      <c r="Q169" s="286"/>
    </row>
    <row r="170" spans="1:31" ht="23.1" customHeight="1">
      <c r="D170" s="286"/>
      <c r="E170" s="286"/>
      <c r="F170" s="19"/>
      <c r="G170" s="287"/>
      <c r="H170" s="288"/>
      <c r="I170" s="289"/>
      <c r="J170" s="288"/>
      <c r="K170" s="288"/>
      <c r="L170" s="289"/>
      <c r="M170" s="288"/>
      <c r="N170" s="289"/>
      <c r="O170" s="288"/>
      <c r="P170" s="288"/>
      <c r="Q170" s="286"/>
    </row>
    <row r="171" spans="1:31" ht="23.1" customHeight="1">
      <c r="D171" s="286"/>
      <c r="E171" s="286"/>
      <c r="F171" s="19"/>
      <c r="G171" s="287"/>
      <c r="H171" s="288"/>
      <c r="I171" s="289"/>
      <c r="J171" s="288"/>
      <c r="K171" s="288"/>
      <c r="L171" s="289"/>
      <c r="M171" s="288"/>
      <c r="N171" s="289"/>
      <c r="O171" s="288"/>
      <c r="P171" s="288"/>
      <c r="Q171" s="286"/>
    </row>
    <row r="172" spans="1:31" ht="23.1" customHeight="1">
      <c r="D172" s="286"/>
      <c r="E172" s="286"/>
      <c r="F172" s="19"/>
      <c r="G172" s="287"/>
      <c r="H172" s="288"/>
      <c r="I172" s="289"/>
      <c r="J172" s="288"/>
      <c r="K172" s="288"/>
      <c r="L172" s="289"/>
      <c r="M172" s="288"/>
      <c r="N172" s="289"/>
      <c r="O172" s="288"/>
      <c r="P172" s="288"/>
      <c r="Q172" s="286"/>
    </row>
    <row r="173" spans="1:31" ht="23.1" customHeight="1">
      <c r="D173" s="286"/>
      <c r="E173" s="286"/>
      <c r="F173" s="19"/>
      <c r="G173" s="287"/>
      <c r="H173" s="288"/>
      <c r="I173" s="289"/>
      <c r="J173" s="288"/>
      <c r="K173" s="288"/>
      <c r="L173" s="289"/>
      <c r="M173" s="288"/>
      <c r="N173" s="289"/>
      <c r="O173" s="288"/>
      <c r="P173" s="288"/>
      <c r="Q173" s="286"/>
    </row>
    <row r="174" spans="1:31" ht="23.1" customHeight="1">
      <c r="D174" s="286"/>
      <c r="E174" s="286"/>
      <c r="F174" s="19"/>
      <c r="G174" s="287"/>
      <c r="H174" s="288"/>
      <c r="I174" s="289"/>
      <c r="J174" s="288"/>
      <c r="K174" s="288"/>
      <c r="L174" s="289"/>
      <c r="M174" s="288"/>
      <c r="N174" s="289"/>
      <c r="O174" s="288"/>
      <c r="P174" s="288"/>
      <c r="Q174" s="286"/>
    </row>
    <row r="175" spans="1:31" ht="23.1" customHeight="1">
      <c r="D175" s="286"/>
      <c r="E175" s="286"/>
      <c r="F175" s="19"/>
      <c r="G175" s="287"/>
      <c r="H175" s="288"/>
      <c r="I175" s="289"/>
      <c r="J175" s="288"/>
      <c r="K175" s="288"/>
      <c r="L175" s="289"/>
      <c r="M175" s="288"/>
      <c r="N175" s="289"/>
      <c r="O175" s="288"/>
      <c r="P175" s="288"/>
      <c r="Q175" s="286"/>
    </row>
    <row r="176" spans="1:31" ht="23.1" customHeight="1">
      <c r="D176" s="286"/>
      <c r="E176" s="286"/>
      <c r="F176" s="19"/>
      <c r="G176" s="287"/>
      <c r="H176" s="288"/>
      <c r="I176" s="289"/>
      <c r="J176" s="288"/>
      <c r="K176" s="288"/>
      <c r="L176" s="289"/>
      <c r="M176" s="288"/>
      <c r="N176" s="289"/>
      <c r="O176" s="288"/>
      <c r="P176" s="288"/>
      <c r="Q176" s="286"/>
    </row>
    <row r="177" spans="1:17" ht="23.1" customHeight="1">
      <c r="D177" s="286"/>
      <c r="E177" s="286"/>
      <c r="F177" s="19"/>
      <c r="G177" s="287"/>
      <c r="H177" s="288"/>
      <c r="I177" s="289"/>
      <c r="J177" s="288"/>
      <c r="K177" s="288"/>
      <c r="L177" s="289"/>
      <c r="M177" s="288"/>
      <c r="N177" s="289"/>
      <c r="O177" s="288"/>
      <c r="P177" s="288"/>
      <c r="Q177" s="286"/>
    </row>
    <row r="178" spans="1:17" ht="23.1" customHeight="1">
      <c r="D178" s="286"/>
      <c r="E178" s="286"/>
      <c r="F178" s="19"/>
      <c r="G178" s="287"/>
      <c r="H178" s="288"/>
      <c r="I178" s="289"/>
      <c r="J178" s="288"/>
      <c r="K178" s="288"/>
      <c r="L178" s="289"/>
      <c r="M178" s="288"/>
      <c r="N178" s="289"/>
      <c r="O178" s="288"/>
      <c r="P178" s="288"/>
      <c r="Q178" s="286"/>
    </row>
    <row r="179" spans="1:17" ht="23.1" customHeight="1">
      <c r="D179" s="286"/>
      <c r="E179" s="286"/>
      <c r="F179" s="19"/>
      <c r="G179" s="287"/>
      <c r="H179" s="288"/>
      <c r="I179" s="289"/>
      <c r="J179" s="288"/>
      <c r="K179" s="288"/>
      <c r="L179" s="289"/>
      <c r="M179" s="288"/>
      <c r="N179" s="289"/>
      <c r="O179" s="288"/>
      <c r="P179" s="288"/>
      <c r="Q179" s="286"/>
    </row>
    <row r="180" spans="1:17" ht="23.1" customHeight="1">
      <c r="D180" s="286"/>
      <c r="E180" s="286"/>
      <c r="F180" s="19"/>
      <c r="G180" s="287"/>
      <c r="H180" s="288"/>
      <c r="I180" s="289"/>
      <c r="J180" s="288"/>
      <c r="K180" s="288"/>
      <c r="L180" s="289"/>
      <c r="M180" s="288"/>
      <c r="N180" s="289"/>
      <c r="O180" s="288"/>
      <c r="P180" s="288"/>
      <c r="Q180" s="286"/>
    </row>
    <row r="181" spans="1:17" ht="23.1" customHeight="1">
      <c r="D181" s="286"/>
      <c r="E181" s="286"/>
      <c r="F181" s="19"/>
      <c r="G181" s="287"/>
      <c r="H181" s="288"/>
      <c r="I181" s="289"/>
      <c r="J181" s="288"/>
      <c r="K181" s="288"/>
      <c r="L181" s="289"/>
      <c r="M181" s="288"/>
      <c r="N181" s="289"/>
      <c r="O181" s="288"/>
      <c r="P181" s="288"/>
      <c r="Q181" s="286"/>
    </row>
    <row r="182" spans="1:17" ht="23.1" customHeight="1">
      <c r="D182" s="286"/>
      <c r="E182" s="286"/>
      <c r="F182" s="19"/>
      <c r="G182" s="287"/>
      <c r="H182" s="288"/>
      <c r="I182" s="289"/>
      <c r="J182" s="288"/>
      <c r="K182" s="288"/>
      <c r="L182" s="289"/>
      <c r="M182" s="288"/>
      <c r="N182" s="289"/>
      <c r="O182" s="288"/>
      <c r="P182" s="288"/>
      <c r="Q182" s="286"/>
    </row>
    <row r="183" spans="1:17" ht="23.1" customHeight="1">
      <c r="D183" s="286"/>
      <c r="E183" s="286"/>
      <c r="F183" s="19"/>
      <c r="G183" s="287"/>
      <c r="H183" s="288"/>
      <c r="I183" s="289"/>
      <c r="J183" s="288"/>
      <c r="K183" s="288"/>
      <c r="L183" s="289"/>
      <c r="M183" s="288"/>
      <c r="N183" s="289"/>
      <c r="O183" s="288"/>
      <c r="P183" s="288"/>
      <c r="Q183" s="286"/>
    </row>
    <row r="184" spans="1:17" ht="23.1" customHeight="1">
      <c r="D184" s="286"/>
      <c r="E184" s="286"/>
      <c r="F184" s="19"/>
      <c r="G184" s="287"/>
      <c r="H184" s="288"/>
      <c r="I184" s="289"/>
      <c r="J184" s="288"/>
      <c r="K184" s="288"/>
      <c r="L184" s="289"/>
      <c r="M184" s="288"/>
      <c r="N184" s="289"/>
      <c r="O184" s="288"/>
      <c r="P184" s="288"/>
      <c r="Q184" s="286"/>
    </row>
    <row r="185" spans="1:17" ht="23.1" customHeight="1">
      <c r="B185" s="278" t="s">
        <v>536</v>
      </c>
      <c r="D185" s="286" t="s">
        <v>537</v>
      </c>
      <c r="E185" s="286"/>
      <c r="F185" s="19"/>
      <c r="G185" s="287"/>
      <c r="H185" s="288"/>
      <c r="I185" s="289"/>
      <c r="J185" s="288"/>
      <c r="K185" s="288"/>
      <c r="L185" s="289"/>
      <c r="M185" s="288"/>
      <c r="N185" s="289"/>
      <c r="O185" s="288"/>
      <c r="P185" s="288"/>
      <c r="Q185" s="286"/>
    </row>
    <row r="186" spans="1:17" ht="23.1" customHeight="1">
      <c r="B186" s="278" t="s">
        <v>392</v>
      </c>
      <c r="D186" s="283" t="s">
        <v>739</v>
      </c>
      <c r="E186" s="284"/>
      <c r="F186" s="284"/>
      <c r="G186" s="284"/>
      <c r="H186" s="284"/>
      <c r="I186" s="284"/>
      <c r="J186" s="284"/>
      <c r="K186" s="284"/>
      <c r="L186" s="284"/>
      <c r="M186" s="284"/>
      <c r="N186" s="284"/>
      <c r="O186" s="284"/>
      <c r="P186" s="284"/>
      <c r="Q186" s="285"/>
    </row>
    <row r="187" spans="1:17" ht="23.1" customHeight="1">
      <c r="A187" s="278" t="s">
        <v>346</v>
      </c>
      <c r="B187" s="278" t="s">
        <v>641</v>
      </c>
      <c r="C187" s="278" t="s">
        <v>249</v>
      </c>
      <c r="D187" s="286" t="s">
        <v>250</v>
      </c>
      <c r="E187" s="286" t="s">
        <v>251</v>
      </c>
      <c r="F187" s="19" t="s">
        <v>153</v>
      </c>
      <c r="G187" s="287">
        <v>9</v>
      </c>
      <c r="H187" s="288"/>
      <c r="I187" s="289"/>
      <c r="J187" s="288"/>
      <c r="K187" s="288"/>
      <c r="L187" s="289"/>
      <c r="M187" s="288"/>
      <c r="N187" s="289"/>
      <c r="O187" s="288"/>
      <c r="P187" s="288"/>
      <c r="Q187" s="286"/>
    </row>
    <row r="188" spans="1:17" ht="23.1" customHeight="1">
      <c r="A188" s="278" t="s">
        <v>347</v>
      </c>
      <c r="B188" s="278" t="s">
        <v>641</v>
      </c>
      <c r="C188" s="278" t="s">
        <v>255</v>
      </c>
      <c r="D188" s="286" t="s">
        <v>250</v>
      </c>
      <c r="E188" s="286" t="s">
        <v>256</v>
      </c>
      <c r="F188" s="19" t="s">
        <v>153</v>
      </c>
      <c r="G188" s="287">
        <v>2</v>
      </c>
      <c r="H188" s="288"/>
      <c r="I188" s="289"/>
      <c r="J188" s="288"/>
      <c r="K188" s="288"/>
      <c r="L188" s="289"/>
      <c r="M188" s="288"/>
      <c r="N188" s="289"/>
      <c r="O188" s="288"/>
      <c r="P188" s="288"/>
      <c r="Q188" s="286"/>
    </row>
    <row r="189" spans="1:17" ht="23.1" customHeight="1">
      <c r="A189" s="278" t="s">
        <v>348</v>
      </c>
      <c r="B189" s="278" t="s">
        <v>641</v>
      </c>
      <c r="C189" s="278" t="s">
        <v>257</v>
      </c>
      <c r="D189" s="286" t="s">
        <v>258</v>
      </c>
      <c r="E189" s="286" t="s">
        <v>259</v>
      </c>
      <c r="F189" s="19" t="s">
        <v>153</v>
      </c>
      <c r="G189" s="287">
        <v>9</v>
      </c>
      <c r="H189" s="288"/>
      <c r="I189" s="289"/>
      <c r="J189" s="288"/>
      <c r="K189" s="288"/>
      <c r="L189" s="289"/>
      <c r="M189" s="288"/>
      <c r="N189" s="289"/>
      <c r="O189" s="288"/>
      <c r="P189" s="288"/>
      <c r="Q189" s="286"/>
    </row>
    <row r="190" spans="1:17" ht="23.1" customHeight="1">
      <c r="A190" s="278" t="s">
        <v>359</v>
      </c>
      <c r="B190" s="278" t="s">
        <v>641</v>
      </c>
      <c r="C190" s="278" t="s">
        <v>288</v>
      </c>
      <c r="D190" s="286" t="s">
        <v>294</v>
      </c>
      <c r="E190" s="286" t="s">
        <v>295</v>
      </c>
      <c r="F190" s="19" t="s">
        <v>265</v>
      </c>
      <c r="G190" s="287">
        <v>1</v>
      </c>
      <c r="H190" s="288"/>
      <c r="I190" s="289"/>
      <c r="J190" s="288"/>
      <c r="K190" s="288"/>
      <c r="L190" s="289"/>
      <c r="M190" s="288"/>
      <c r="N190" s="289"/>
      <c r="O190" s="288"/>
      <c r="P190" s="288"/>
      <c r="Q190" s="286"/>
    </row>
    <row r="191" spans="1:17" ht="23.1" customHeight="1">
      <c r="A191" s="278" t="s">
        <v>360</v>
      </c>
      <c r="B191" s="278" t="s">
        <v>641</v>
      </c>
      <c r="C191" s="278" t="s">
        <v>288</v>
      </c>
      <c r="D191" s="286" t="s">
        <v>296</v>
      </c>
      <c r="E191" s="286" t="s">
        <v>297</v>
      </c>
      <c r="F191" s="19" t="s">
        <v>265</v>
      </c>
      <c r="G191" s="287">
        <v>8</v>
      </c>
      <c r="H191" s="288"/>
      <c r="I191" s="289"/>
      <c r="J191" s="288"/>
      <c r="K191" s="288"/>
      <c r="L191" s="289"/>
      <c r="M191" s="288"/>
      <c r="N191" s="289"/>
      <c r="O191" s="288"/>
      <c r="P191" s="288"/>
      <c r="Q191" s="286"/>
    </row>
    <row r="192" spans="1:17" ht="23.1" customHeight="1">
      <c r="A192" s="278" t="s">
        <v>361</v>
      </c>
      <c r="B192" s="278" t="s">
        <v>641</v>
      </c>
      <c r="C192" s="278" t="s">
        <v>288</v>
      </c>
      <c r="D192" s="286" t="s">
        <v>258</v>
      </c>
      <c r="E192" s="286" t="s">
        <v>298</v>
      </c>
      <c r="F192" s="19" t="s">
        <v>265</v>
      </c>
      <c r="G192" s="287">
        <v>1</v>
      </c>
      <c r="H192" s="288"/>
      <c r="I192" s="289"/>
      <c r="J192" s="288"/>
      <c r="K192" s="288"/>
      <c r="L192" s="289"/>
      <c r="M192" s="288"/>
      <c r="N192" s="289"/>
      <c r="O192" s="288"/>
      <c r="P192" s="288"/>
      <c r="Q192" s="286"/>
    </row>
    <row r="193" spans="4:31" ht="23.1" customHeight="1">
      <c r="D193" s="286"/>
      <c r="E193" s="286"/>
      <c r="F193" s="19"/>
      <c r="G193" s="287"/>
      <c r="H193" s="288"/>
      <c r="I193" s="289"/>
      <c r="J193" s="288"/>
      <c r="K193" s="288"/>
      <c r="L193" s="289"/>
      <c r="M193" s="288"/>
      <c r="N193" s="289"/>
      <c r="O193" s="288"/>
      <c r="P193" s="288"/>
      <c r="Q193" s="286"/>
      <c r="AE193" s="281">
        <f>TRUNC(SUM(AE186:AE192))</f>
        <v>0</v>
      </c>
    </row>
    <row r="194" spans="4:31" ht="23.1" customHeight="1">
      <c r="D194" s="286"/>
      <c r="E194" s="286"/>
      <c r="F194" s="19"/>
      <c r="G194" s="287"/>
      <c r="H194" s="288"/>
      <c r="I194" s="289"/>
      <c r="J194" s="288"/>
      <c r="K194" s="288"/>
      <c r="L194" s="289"/>
      <c r="M194" s="288"/>
      <c r="N194" s="289"/>
      <c r="O194" s="288"/>
      <c r="P194" s="288"/>
      <c r="Q194" s="286"/>
    </row>
    <row r="195" spans="4:31" ht="23.1" customHeight="1">
      <c r="D195" s="286"/>
      <c r="E195" s="286"/>
      <c r="F195" s="19"/>
      <c r="G195" s="287"/>
      <c r="H195" s="288"/>
      <c r="I195" s="289"/>
      <c r="J195" s="288"/>
      <c r="K195" s="288"/>
      <c r="L195" s="289"/>
      <c r="M195" s="288"/>
      <c r="N195" s="289"/>
      <c r="O195" s="288"/>
      <c r="P195" s="288"/>
      <c r="Q195" s="286"/>
    </row>
    <row r="196" spans="4:31" ht="23.1" customHeight="1">
      <c r="D196" s="286"/>
      <c r="E196" s="286"/>
      <c r="F196" s="19"/>
      <c r="G196" s="287"/>
      <c r="H196" s="288"/>
      <c r="I196" s="289"/>
      <c r="J196" s="288"/>
      <c r="K196" s="288"/>
      <c r="L196" s="289"/>
      <c r="M196" s="288"/>
      <c r="N196" s="289"/>
      <c r="O196" s="288"/>
      <c r="P196" s="288"/>
      <c r="Q196" s="286"/>
    </row>
    <row r="197" spans="4:31" ht="23.1" customHeight="1">
      <c r="D197" s="286"/>
      <c r="E197" s="286"/>
      <c r="F197" s="19"/>
      <c r="G197" s="287"/>
      <c r="H197" s="288"/>
      <c r="I197" s="289"/>
      <c r="J197" s="288"/>
      <c r="K197" s="288"/>
      <c r="L197" s="289"/>
      <c r="M197" s="288"/>
      <c r="N197" s="289"/>
      <c r="O197" s="288"/>
      <c r="P197" s="288"/>
      <c r="Q197" s="286"/>
    </row>
    <row r="198" spans="4:31" ht="23.1" customHeight="1">
      <c r="D198" s="286"/>
      <c r="E198" s="286"/>
      <c r="F198" s="19"/>
      <c r="G198" s="287"/>
      <c r="H198" s="288"/>
      <c r="I198" s="289"/>
      <c r="J198" s="288"/>
      <c r="K198" s="288"/>
      <c r="L198" s="289"/>
      <c r="M198" s="288"/>
      <c r="N198" s="289"/>
      <c r="O198" s="288"/>
      <c r="P198" s="288"/>
      <c r="Q198" s="286"/>
    </row>
    <row r="199" spans="4:31" ht="23.1" customHeight="1">
      <c r="D199" s="286"/>
      <c r="E199" s="286"/>
      <c r="F199" s="19"/>
      <c r="G199" s="287"/>
      <c r="H199" s="288"/>
      <c r="I199" s="289"/>
      <c r="J199" s="288"/>
      <c r="K199" s="288"/>
      <c r="L199" s="289"/>
      <c r="M199" s="288"/>
      <c r="N199" s="289"/>
      <c r="O199" s="288"/>
      <c r="P199" s="288"/>
      <c r="Q199" s="286"/>
    </row>
    <row r="200" spans="4:31" ht="23.1" customHeight="1">
      <c r="D200" s="286"/>
      <c r="E200" s="286"/>
      <c r="F200" s="19"/>
      <c r="G200" s="287"/>
      <c r="H200" s="288"/>
      <c r="I200" s="289"/>
      <c r="J200" s="288"/>
      <c r="K200" s="288"/>
      <c r="L200" s="289"/>
      <c r="M200" s="288"/>
      <c r="N200" s="289"/>
      <c r="O200" s="288"/>
      <c r="P200" s="288"/>
      <c r="Q200" s="286"/>
    </row>
    <row r="201" spans="4:31" ht="23.1" customHeight="1">
      <c r="D201" s="286"/>
      <c r="E201" s="286"/>
      <c r="F201" s="19"/>
      <c r="G201" s="287"/>
      <c r="H201" s="288"/>
      <c r="I201" s="289"/>
      <c r="J201" s="288"/>
      <c r="K201" s="288"/>
      <c r="L201" s="289"/>
      <c r="M201" s="288"/>
      <c r="N201" s="289"/>
      <c r="O201" s="288"/>
      <c r="P201" s="288"/>
      <c r="Q201" s="286"/>
    </row>
    <row r="202" spans="4:31" ht="23.1" customHeight="1">
      <c r="D202" s="286"/>
      <c r="E202" s="286"/>
      <c r="F202" s="19"/>
      <c r="G202" s="287"/>
      <c r="H202" s="288"/>
      <c r="I202" s="289"/>
      <c r="J202" s="288"/>
      <c r="K202" s="288"/>
      <c r="L202" s="289"/>
      <c r="M202" s="288"/>
      <c r="N202" s="289"/>
      <c r="O202" s="288"/>
      <c r="P202" s="288"/>
      <c r="Q202" s="286"/>
    </row>
    <row r="203" spans="4:31" ht="23.1" customHeight="1">
      <c r="D203" s="286"/>
      <c r="E203" s="286"/>
      <c r="F203" s="19"/>
      <c r="G203" s="287"/>
      <c r="H203" s="288"/>
      <c r="I203" s="289"/>
      <c r="J203" s="288"/>
      <c r="K203" s="288"/>
      <c r="L203" s="289"/>
      <c r="M203" s="288"/>
      <c r="N203" s="289"/>
      <c r="O203" s="288"/>
      <c r="P203" s="288"/>
      <c r="Q203" s="286"/>
    </row>
    <row r="204" spans="4:31" ht="23.1" customHeight="1">
      <c r="D204" s="286"/>
      <c r="E204" s="286"/>
      <c r="F204" s="19"/>
      <c r="G204" s="287"/>
      <c r="H204" s="288"/>
      <c r="I204" s="289"/>
      <c r="J204" s="288"/>
      <c r="K204" s="288"/>
      <c r="L204" s="289"/>
      <c r="M204" s="288"/>
      <c r="N204" s="289"/>
      <c r="O204" s="288"/>
      <c r="P204" s="288"/>
      <c r="Q204" s="286"/>
    </row>
    <row r="205" spans="4:31" ht="23.1" customHeight="1">
      <c r="D205" s="286"/>
      <c r="E205" s="286"/>
      <c r="F205" s="19"/>
      <c r="G205" s="287"/>
      <c r="H205" s="288"/>
      <c r="I205" s="289"/>
      <c r="J205" s="288"/>
      <c r="K205" s="288"/>
      <c r="L205" s="289"/>
      <c r="M205" s="288"/>
      <c r="N205" s="289"/>
      <c r="O205" s="288"/>
      <c r="P205" s="288"/>
      <c r="Q205" s="286"/>
    </row>
    <row r="206" spans="4:31" ht="23.1" customHeight="1">
      <c r="D206" s="286"/>
      <c r="E206" s="286"/>
      <c r="F206" s="19"/>
      <c r="G206" s="287"/>
      <c r="H206" s="288"/>
      <c r="I206" s="289"/>
      <c r="J206" s="288"/>
      <c r="K206" s="288"/>
      <c r="L206" s="289"/>
      <c r="M206" s="288"/>
      <c r="N206" s="289"/>
      <c r="O206" s="288"/>
      <c r="P206" s="288"/>
      <c r="Q206" s="286"/>
    </row>
    <row r="207" spans="4:31" ht="23.1" customHeight="1">
      <c r="D207" s="286"/>
      <c r="E207" s="286"/>
      <c r="F207" s="19"/>
      <c r="G207" s="287"/>
      <c r="H207" s="288"/>
      <c r="I207" s="289"/>
      <c r="J207" s="288"/>
      <c r="K207" s="288"/>
      <c r="L207" s="289"/>
      <c r="M207" s="288"/>
      <c r="N207" s="289"/>
      <c r="O207" s="288"/>
      <c r="P207" s="288"/>
      <c r="Q207" s="286"/>
    </row>
    <row r="208" spans="4:31" ht="23.1" customHeight="1">
      <c r="D208" s="286"/>
      <c r="E208" s="286"/>
      <c r="F208" s="19"/>
      <c r="G208" s="287"/>
      <c r="H208" s="288"/>
      <c r="I208" s="289"/>
      <c r="J208" s="288"/>
      <c r="K208" s="288"/>
      <c r="L208" s="289"/>
      <c r="M208" s="288"/>
      <c r="N208" s="289"/>
      <c r="O208" s="288"/>
      <c r="P208" s="288"/>
      <c r="Q208" s="286"/>
    </row>
    <row r="209" spans="2:17" ht="23.1" customHeight="1">
      <c r="D209" s="286"/>
      <c r="E209" s="286"/>
      <c r="F209" s="19"/>
      <c r="G209" s="287"/>
      <c r="H209" s="288"/>
      <c r="I209" s="289"/>
      <c r="J209" s="288"/>
      <c r="K209" s="288"/>
      <c r="L209" s="289"/>
      <c r="M209" s="288"/>
      <c r="N209" s="289"/>
      <c r="O209" s="288"/>
      <c r="P209" s="288"/>
      <c r="Q209" s="286"/>
    </row>
    <row r="210" spans="2:17" ht="23.1" customHeight="1">
      <c r="D210" s="286"/>
      <c r="E210" s="286"/>
      <c r="F210" s="19"/>
      <c r="G210" s="287"/>
      <c r="H210" s="288"/>
      <c r="I210" s="289"/>
      <c r="J210" s="288"/>
      <c r="K210" s="288"/>
      <c r="L210" s="289"/>
      <c r="M210" s="288"/>
      <c r="N210" s="289"/>
      <c r="O210" s="288"/>
      <c r="P210" s="288"/>
      <c r="Q210" s="286"/>
    </row>
    <row r="211" spans="2:17" ht="23.1" customHeight="1">
      <c r="B211" s="278" t="s">
        <v>536</v>
      </c>
      <c r="D211" s="286" t="s">
        <v>537</v>
      </c>
      <c r="E211" s="286"/>
      <c r="F211" s="19"/>
      <c r="G211" s="287"/>
      <c r="H211" s="288"/>
      <c r="I211" s="289"/>
      <c r="J211" s="288"/>
      <c r="K211" s="288"/>
      <c r="L211" s="289"/>
      <c r="M211" s="288"/>
      <c r="N211" s="289"/>
      <c r="O211" s="288"/>
      <c r="P211" s="288"/>
      <c r="Q211" s="286"/>
    </row>
  </sheetData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5"/>
  <sheetViews>
    <sheetView showZeros="0" view="pageBreakPreview" zoomScaleNormal="100" zoomScaleSheetLayoutView="100" workbookViewId="0">
      <pane xSplit="2" ySplit="3" topLeftCell="C4" activePane="bottomRight" state="frozen"/>
      <selection activeCell="D4" sqref="D4:Q4"/>
      <selection pane="topRight" activeCell="D4" sqref="D4:Q4"/>
      <selection pane="bottomLeft" activeCell="D4" sqref="D4:Q4"/>
      <selection pane="bottomRight" activeCell="H4" sqref="H4"/>
    </sheetView>
  </sheetViews>
  <sheetFormatPr defaultRowHeight="23.1" customHeight="1"/>
  <cols>
    <col min="1" max="1" width="9.109375" style="13" hidden="1" customWidth="1"/>
    <col min="2" max="2" width="9.88671875" style="13" hidden="1" customWidth="1"/>
    <col min="3" max="3" width="12.77734375" style="34" customWidth="1"/>
    <col min="4" max="4" width="23.109375" style="34" customWidth="1"/>
    <col min="5" max="5" width="23.77734375" style="34" customWidth="1"/>
    <col min="6" max="6" width="4.6640625" customWidth="1"/>
    <col min="7" max="7" width="6.44140625" hidden="1" customWidth="1"/>
    <col min="8" max="9" width="11.21875" style="26" customWidth="1"/>
    <col min="10" max="10" width="5" style="26" hidden="1" customWidth="1"/>
    <col min="11" max="13" width="11.21875" style="26" customWidth="1"/>
    <col min="14" max="14" width="11.109375" style="26" customWidth="1"/>
    <col min="15" max="15" width="9.77734375" style="26" hidden="1" customWidth="1"/>
    <col min="16" max="16" width="11.21875" style="26" customWidth="1"/>
    <col min="17" max="17" width="12.21875" customWidth="1"/>
  </cols>
  <sheetData>
    <row r="1" spans="1:17" s="2" customFormat="1" ht="23.1" customHeight="1">
      <c r="A1" s="13"/>
      <c r="B1" s="13" t="s">
        <v>520</v>
      </c>
      <c r="C1" s="252" t="s">
        <v>413</v>
      </c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3"/>
      <c r="P1" s="23"/>
      <c r="Q1" s="13"/>
    </row>
    <row r="2" spans="1:17" s="14" customFormat="1" ht="23.1" customHeight="1">
      <c r="A2" s="244" t="s">
        <v>38</v>
      </c>
      <c r="B2" s="244" t="s">
        <v>30</v>
      </c>
      <c r="C2" s="245" t="s">
        <v>18</v>
      </c>
      <c r="D2" s="245" t="s">
        <v>45</v>
      </c>
      <c r="E2" s="245" t="s">
        <v>46</v>
      </c>
      <c r="F2" s="246" t="s">
        <v>0</v>
      </c>
      <c r="G2" s="254" t="s">
        <v>1</v>
      </c>
      <c r="H2" s="247" t="s">
        <v>25</v>
      </c>
      <c r="I2" s="247"/>
      <c r="J2" s="247" t="s">
        <v>26</v>
      </c>
      <c r="K2" s="247"/>
      <c r="L2" s="247"/>
      <c r="M2" s="247" t="s">
        <v>27</v>
      </c>
      <c r="N2" s="247"/>
      <c r="O2" s="38" t="s">
        <v>8</v>
      </c>
      <c r="P2" s="247" t="s">
        <v>37</v>
      </c>
      <c r="Q2" s="245" t="s">
        <v>29</v>
      </c>
    </row>
    <row r="3" spans="1:17" s="14" customFormat="1" ht="23.1" customHeight="1">
      <c r="A3" s="244"/>
      <c r="B3" s="244"/>
      <c r="C3" s="245"/>
      <c r="D3" s="245"/>
      <c r="E3" s="245"/>
      <c r="F3" s="246"/>
      <c r="G3" s="254"/>
      <c r="H3" s="38" t="s">
        <v>32</v>
      </c>
      <c r="I3" s="38" t="s">
        <v>33</v>
      </c>
      <c r="J3" s="38" t="s">
        <v>1</v>
      </c>
      <c r="K3" s="38" t="s">
        <v>32</v>
      </c>
      <c r="L3" s="38" t="s">
        <v>33</v>
      </c>
      <c r="M3" s="38" t="s">
        <v>34</v>
      </c>
      <c r="N3" s="38" t="s">
        <v>33</v>
      </c>
      <c r="O3" s="38" t="s">
        <v>22</v>
      </c>
      <c r="P3" s="247"/>
      <c r="Q3" s="245"/>
    </row>
    <row r="4" spans="1:17" s="2" customFormat="1" ht="23.1" customHeight="1">
      <c r="A4" s="13" t="s">
        <v>414</v>
      </c>
      <c r="B4" s="13" t="s">
        <v>415</v>
      </c>
      <c r="C4" s="3" t="s">
        <v>416</v>
      </c>
      <c r="D4" s="12" t="s">
        <v>126</v>
      </c>
      <c r="E4" s="12" t="s">
        <v>127</v>
      </c>
      <c r="F4" s="19" t="s">
        <v>128</v>
      </c>
      <c r="G4" s="6"/>
      <c r="H4" s="25">
        <f>일위대가!I10</f>
        <v>2525</v>
      </c>
      <c r="I4" s="25">
        <f t="shared" ref="I4:I37" si="0">H4</f>
        <v>2525</v>
      </c>
      <c r="J4" s="25"/>
      <c r="K4" s="25">
        <f>일위대가!L10</f>
        <v>35577</v>
      </c>
      <c r="L4" s="25">
        <f t="shared" ref="L4:L37" si="1">K4</f>
        <v>35577</v>
      </c>
      <c r="M4" s="25">
        <f>일위대가!N10</f>
        <v>0</v>
      </c>
      <c r="N4" s="25">
        <f t="shared" ref="N4:N37" si="2">M4</f>
        <v>0</v>
      </c>
      <c r="O4" s="25">
        <f t="shared" ref="O4:O37" si="3">IF((H4+K4+M4)=0, "", (H4+K4+M4))</f>
        <v>38102</v>
      </c>
      <c r="P4" s="25">
        <f t="shared" ref="P4:P37" si="4">SUM(I4,L4,N4)</f>
        <v>38102</v>
      </c>
      <c r="Q4" s="12" t="s">
        <v>36</v>
      </c>
    </row>
    <row r="5" spans="1:17" s="2" customFormat="1" ht="23.1" customHeight="1">
      <c r="A5" s="13" t="s">
        <v>417</v>
      </c>
      <c r="B5" s="13" t="s">
        <v>418</v>
      </c>
      <c r="C5" s="3" t="s">
        <v>419</v>
      </c>
      <c r="D5" s="12" t="s">
        <v>133</v>
      </c>
      <c r="E5" s="12" t="s">
        <v>134</v>
      </c>
      <c r="F5" s="19" t="s">
        <v>785</v>
      </c>
      <c r="G5" s="6"/>
      <c r="H5" s="25">
        <f>일위대가!I18</f>
        <v>569</v>
      </c>
      <c r="I5" s="25">
        <f t="shared" si="0"/>
        <v>569</v>
      </c>
      <c r="J5" s="25"/>
      <c r="K5" s="25">
        <f>일위대가!L18</f>
        <v>10947</v>
      </c>
      <c r="L5" s="25">
        <f t="shared" si="1"/>
        <v>10947</v>
      </c>
      <c r="M5" s="25">
        <f>일위대가!N18</f>
        <v>0</v>
      </c>
      <c r="N5" s="25">
        <f t="shared" si="2"/>
        <v>0</v>
      </c>
      <c r="O5" s="25">
        <f t="shared" si="3"/>
        <v>11516</v>
      </c>
      <c r="P5" s="25">
        <f t="shared" si="4"/>
        <v>11516</v>
      </c>
      <c r="Q5" s="12" t="s">
        <v>2</v>
      </c>
    </row>
    <row r="6" spans="1:17" s="2" customFormat="1" ht="23.1" customHeight="1">
      <c r="A6" s="13" t="s">
        <v>420</v>
      </c>
      <c r="B6" s="13" t="s">
        <v>421</v>
      </c>
      <c r="C6" s="3" t="s">
        <v>422</v>
      </c>
      <c r="D6" s="12" t="s">
        <v>133</v>
      </c>
      <c r="E6" s="12" t="s">
        <v>138</v>
      </c>
      <c r="F6" s="19" t="s">
        <v>785</v>
      </c>
      <c r="G6" s="6"/>
      <c r="H6" s="25">
        <f>일위대가!I26</f>
        <v>756</v>
      </c>
      <c r="I6" s="25">
        <f t="shared" si="0"/>
        <v>756</v>
      </c>
      <c r="J6" s="25"/>
      <c r="K6" s="25">
        <f>일위대가!L26</f>
        <v>13136</v>
      </c>
      <c r="L6" s="25">
        <f t="shared" si="1"/>
        <v>13136</v>
      </c>
      <c r="M6" s="25">
        <f>일위대가!N26</f>
        <v>0</v>
      </c>
      <c r="N6" s="25">
        <f t="shared" si="2"/>
        <v>0</v>
      </c>
      <c r="O6" s="25">
        <f t="shared" si="3"/>
        <v>13892</v>
      </c>
      <c r="P6" s="25">
        <f t="shared" si="4"/>
        <v>13892</v>
      </c>
      <c r="Q6" s="12"/>
    </row>
    <row r="7" spans="1:17" s="2" customFormat="1" ht="23.1" customHeight="1">
      <c r="A7" s="13" t="s">
        <v>423</v>
      </c>
      <c r="B7" s="13" t="s">
        <v>424</v>
      </c>
      <c r="C7" s="3" t="s">
        <v>425</v>
      </c>
      <c r="D7" s="12" t="s">
        <v>133</v>
      </c>
      <c r="E7" s="12" t="s">
        <v>140</v>
      </c>
      <c r="F7" s="19" t="s">
        <v>785</v>
      </c>
      <c r="G7" s="6"/>
      <c r="H7" s="25">
        <f>일위대가!I34</f>
        <v>1019</v>
      </c>
      <c r="I7" s="25">
        <f t="shared" si="0"/>
        <v>1019</v>
      </c>
      <c r="J7" s="25"/>
      <c r="K7" s="25">
        <f>일위대가!L34</f>
        <v>17515</v>
      </c>
      <c r="L7" s="25">
        <f t="shared" si="1"/>
        <v>17515</v>
      </c>
      <c r="M7" s="25">
        <f>일위대가!N34</f>
        <v>0</v>
      </c>
      <c r="N7" s="25">
        <f t="shared" si="2"/>
        <v>0</v>
      </c>
      <c r="O7" s="25">
        <f t="shared" si="3"/>
        <v>18534</v>
      </c>
      <c r="P7" s="25">
        <f t="shared" si="4"/>
        <v>18534</v>
      </c>
      <c r="Q7" s="12"/>
    </row>
    <row r="8" spans="1:17" s="2" customFormat="1" ht="23.1" customHeight="1">
      <c r="A8" s="13" t="s">
        <v>426</v>
      </c>
      <c r="B8" s="13" t="s">
        <v>427</v>
      </c>
      <c r="C8" s="3" t="s">
        <v>428</v>
      </c>
      <c r="D8" s="12" t="s">
        <v>142</v>
      </c>
      <c r="E8" s="12" t="s">
        <v>143</v>
      </c>
      <c r="F8" s="19" t="s">
        <v>128</v>
      </c>
      <c r="G8" s="6"/>
      <c r="H8" s="25">
        <f>일위대가!I43</f>
        <v>975</v>
      </c>
      <c r="I8" s="25">
        <f t="shared" si="0"/>
        <v>975</v>
      </c>
      <c r="J8" s="25"/>
      <c r="K8" s="25">
        <f>일위대가!L43</f>
        <v>6001</v>
      </c>
      <c r="L8" s="25">
        <f t="shared" si="1"/>
        <v>6001</v>
      </c>
      <c r="M8" s="25">
        <f>일위대가!N43</f>
        <v>0</v>
      </c>
      <c r="N8" s="25">
        <f t="shared" si="2"/>
        <v>0</v>
      </c>
      <c r="O8" s="25">
        <f t="shared" si="3"/>
        <v>6976</v>
      </c>
      <c r="P8" s="25">
        <f t="shared" si="4"/>
        <v>6976</v>
      </c>
      <c r="Q8" s="12"/>
    </row>
    <row r="9" spans="1:17" s="2" customFormat="1" ht="23.1" customHeight="1">
      <c r="A9" s="13" t="s">
        <v>429</v>
      </c>
      <c r="B9" s="13" t="s">
        <v>430</v>
      </c>
      <c r="C9" s="3" t="s">
        <v>431</v>
      </c>
      <c r="D9" s="12" t="s">
        <v>274</v>
      </c>
      <c r="E9" s="12" t="s">
        <v>275</v>
      </c>
      <c r="F9" s="19" t="s">
        <v>128</v>
      </c>
      <c r="G9" s="6"/>
      <c r="H9" s="25">
        <f>일위대가!I50</f>
        <v>7015</v>
      </c>
      <c r="I9" s="25">
        <f t="shared" si="0"/>
        <v>7015</v>
      </c>
      <c r="J9" s="25"/>
      <c r="K9" s="25">
        <f>일위대가!L50</f>
        <v>35577</v>
      </c>
      <c r="L9" s="25">
        <f t="shared" si="1"/>
        <v>35577</v>
      </c>
      <c r="M9" s="25">
        <f>일위대가!N50</f>
        <v>0</v>
      </c>
      <c r="N9" s="25">
        <f t="shared" si="2"/>
        <v>0</v>
      </c>
      <c r="O9" s="25">
        <f t="shared" si="3"/>
        <v>42592</v>
      </c>
      <c r="P9" s="25">
        <f t="shared" si="4"/>
        <v>42592</v>
      </c>
      <c r="Q9" s="12"/>
    </row>
    <row r="10" spans="1:17" s="2" customFormat="1" ht="23.1" customHeight="1">
      <c r="A10" s="13" t="s">
        <v>432</v>
      </c>
      <c r="B10" s="13" t="s">
        <v>433</v>
      </c>
      <c r="C10" s="3" t="s">
        <v>434</v>
      </c>
      <c r="D10" s="12" t="s">
        <v>146</v>
      </c>
      <c r="E10" s="12" t="s">
        <v>147</v>
      </c>
      <c r="F10" s="19" t="s">
        <v>148</v>
      </c>
      <c r="G10" s="6"/>
      <c r="H10" s="25">
        <f>일위대가!I57</f>
        <v>15688</v>
      </c>
      <c r="I10" s="25">
        <f t="shared" si="0"/>
        <v>15688</v>
      </c>
      <c r="J10" s="25"/>
      <c r="K10" s="25">
        <f>일위대가!L57</f>
        <v>27947</v>
      </c>
      <c r="L10" s="25">
        <f t="shared" si="1"/>
        <v>27947</v>
      </c>
      <c r="M10" s="25">
        <f>일위대가!N57</f>
        <v>0</v>
      </c>
      <c r="N10" s="25">
        <f t="shared" si="2"/>
        <v>0</v>
      </c>
      <c r="O10" s="25">
        <f t="shared" si="3"/>
        <v>43635</v>
      </c>
      <c r="P10" s="25">
        <f t="shared" si="4"/>
        <v>43635</v>
      </c>
      <c r="Q10" s="12"/>
    </row>
    <row r="11" spans="1:17" s="2" customFormat="1" ht="23.1" customHeight="1">
      <c r="A11" s="13" t="s">
        <v>435</v>
      </c>
      <c r="B11" s="13" t="s">
        <v>436</v>
      </c>
      <c r="C11" s="3" t="s">
        <v>437</v>
      </c>
      <c r="D11" s="12" t="s">
        <v>438</v>
      </c>
      <c r="E11" s="12" t="s">
        <v>439</v>
      </c>
      <c r="F11" s="19" t="s">
        <v>440</v>
      </c>
      <c r="G11" s="6"/>
      <c r="H11" s="25">
        <f>일위대가!I67</f>
        <v>2275</v>
      </c>
      <c r="I11" s="25">
        <f t="shared" si="0"/>
        <v>2275</v>
      </c>
      <c r="J11" s="25"/>
      <c r="K11" s="25">
        <f>일위대가!L67</f>
        <v>14778</v>
      </c>
      <c r="L11" s="25">
        <f t="shared" si="1"/>
        <v>14778</v>
      </c>
      <c r="M11" s="25">
        <f>일위대가!N67</f>
        <v>0</v>
      </c>
      <c r="N11" s="25">
        <f t="shared" si="2"/>
        <v>0</v>
      </c>
      <c r="O11" s="25">
        <f t="shared" si="3"/>
        <v>17053</v>
      </c>
      <c r="P11" s="25">
        <f t="shared" si="4"/>
        <v>17053</v>
      </c>
      <c r="Q11" s="12"/>
    </row>
    <row r="12" spans="1:17" s="2" customFormat="1" ht="23.1" customHeight="1">
      <c r="A12" s="13" t="s">
        <v>441</v>
      </c>
      <c r="B12" s="13" t="s">
        <v>442</v>
      </c>
      <c r="C12" s="3" t="s">
        <v>443</v>
      </c>
      <c r="D12" s="12" t="s">
        <v>151</v>
      </c>
      <c r="E12" s="12" t="s">
        <v>152</v>
      </c>
      <c r="F12" s="19" t="s">
        <v>153</v>
      </c>
      <c r="G12" s="6"/>
      <c r="H12" s="25">
        <f>일위대가!I73</f>
        <v>1611</v>
      </c>
      <c r="I12" s="25">
        <f t="shared" si="0"/>
        <v>1611</v>
      </c>
      <c r="J12" s="25"/>
      <c r="K12" s="25">
        <f>일위대가!L73</f>
        <v>32841</v>
      </c>
      <c r="L12" s="25">
        <f t="shared" si="1"/>
        <v>32841</v>
      </c>
      <c r="M12" s="25">
        <f>일위대가!N73</f>
        <v>0</v>
      </c>
      <c r="N12" s="25">
        <f t="shared" si="2"/>
        <v>0</v>
      </c>
      <c r="O12" s="25">
        <f t="shared" si="3"/>
        <v>34452</v>
      </c>
      <c r="P12" s="25">
        <f t="shared" si="4"/>
        <v>34452</v>
      </c>
      <c r="Q12" s="12"/>
    </row>
    <row r="13" spans="1:17" s="2" customFormat="1" ht="23.1" customHeight="1">
      <c r="A13" s="13" t="s">
        <v>444</v>
      </c>
      <c r="B13" s="13" t="s">
        <v>445</v>
      </c>
      <c r="C13" s="3" t="s">
        <v>446</v>
      </c>
      <c r="D13" s="12" t="s">
        <v>151</v>
      </c>
      <c r="E13" s="12" t="s">
        <v>158</v>
      </c>
      <c r="F13" s="19" t="s">
        <v>153</v>
      </c>
      <c r="G13" s="6"/>
      <c r="H13" s="25">
        <f>일위대가!I79</f>
        <v>1905</v>
      </c>
      <c r="I13" s="25">
        <f t="shared" si="0"/>
        <v>1905</v>
      </c>
      <c r="J13" s="25"/>
      <c r="K13" s="25">
        <f>일위대가!L79</f>
        <v>32841</v>
      </c>
      <c r="L13" s="25">
        <f t="shared" si="1"/>
        <v>32841</v>
      </c>
      <c r="M13" s="25">
        <f>일위대가!N79</f>
        <v>0</v>
      </c>
      <c r="N13" s="25">
        <f t="shared" si="2"/>
        <v>0</v>
      </c>
      <c r="O13" s="25">
        <f t="shared" si="3"/>
        <v>34746</v>
      </c>
      <c r="P13" s="25">
        <f t="shared" si="4"/>
        <v>34746</v>
      </c>
      <c r="Q13" s="12"/>
    </row>
    <row r="14" spans="1:17" s="2" customFormat="1" ht="23.1" customHeight="1">
      <c r="A14" s="13" t="s">
        <v>447</v>
      </c>
      <c r="B14" s="13" t="s">
        <v>448</v>
      </c>
      <c r="C14" s="3" t="s">
        <v>449</v>
      </c>
      <c r="D14" s="12" t="s">
        <v>151</v>
      </c>
      <c r="E14" s="12" t="s">
        <v>160</v>
      </c>
      <c r="F14" s="19" t="s">
        <v>153</v>
      </c>
      <c r="G14" s="6"/>
      <c r="H14" s="25">
        <f>일위대가!I85</f>
        <v>2562</v>
      </c>
      <c r="I14" s="25">
        <f t="shared" si="0"/>
        <v>2562</v>
      </c>
      <c r="J14" s="25"/>
      <c r="K14" s="25">
        <f>일위대가!L85</f>
        <v>54735</v>
      </c>
      <c r="L14" s="25">
        <f t="shared" si="1"/>
        <v>54735</v>
      </c>
      <c r="M14" s="25">
        <f>일위대가!N85</f>
        <v>0</v>
      </c>
      <c r="N14" s="25">
        <f t="shared" si="2"/>
        <v>0</v>
      </c>
      <c r="O14" s="25">
        <f t="shared" si="3"/>
        <v>57297</v>
      </c>
      <c r="P14" s="25">
        <f t="shared" si="4"/>
        <v>57297</v>
      </c>
      <c r="Q14" s="12"/>
    </row>
    <row r="15" spans="1:17" s="2" customFormat="1" ht="23.1" customHeight="1">
      <c r="A15" s="13" t="s">
        <v>450</v>
      </c>
      <c r="B15" s="13" t="s">
        <v>451</v>
      </c>
      <c r="C15" s="3" t="s">
        <v>452</v>
      </c>
      <c r="D15" s="12" t="s">
        <v>170</v>
      </c>
      <c r="E15" s="12" t="s">
        <v>171</v>
      </c>
      <c r="F15" s="19" t="s">
        <v>153</v>
      </c>
      <c r="G15" s="6"/>
      <c r="H15" s="25">
        <f>일위대가!I91</f>
        <v>3018</v>
      </c>
      <c r="I15" s="25">
        <f t="shared" si="0"/>
        <v>3018</v>
      </c>
      <c r="J15" s="25"/>
      <c r="K15" s="25">
        <f>일위대가!L91</f>
        <v>10947</v>
      </c>
      <c r="L15" s="25">
        <f t="shared" si="1"/>
        <v>10947</v>
      </c>
      <c r="M15" s="25">
        <f>일위대가!N91</f>
        <v>0</v>
      </c>
      <c r="N15" s="25">
        <f t="shared" si="2"/>
        <v>0</v>
      </c>
      <c r="O15" s="25">
        <f t="shared" si="3"/>
        <v>13965</v>
      </c>
      <c r="P15" s="25">
        <f t="shared" si="4"/>
        <v>13965</v>
      </c>
      <c r="Q15" s="12"/>
    </row>
    <row r="16" spans="1:17" s="2" customFormat="1" ht="23.1" customHeight="1">
      <c r="A16" s="13" t="s">
        <v>453</v>
      </c>
      <c r="B16" s="13" t="s">
        <v>454</v>
      </c>
      <c r="C16" s="3" t="s">
        <v>455</v>
      </c>
      <c r="D16" s="12" t="s">
        <v>173</v>
      </c>
      <c r="E16" s="12" t="s">
        <v>174</v>
      </c>
      <c r="F16" s="19" t="s">
        <v>153</v>
      </c>
      <c r="G16" s="6"/>
      <c r="H16" s="25">
        <f>일위대가!I97</f>
        <v>7371</v>
      </c>
      <c r="I16" s="25">
        <f t="shared" si="0"/>
        <v>7371</v>
      </c>
      <c r="J16" s="25"/>
      <c r="K16" s="25">
        <f>일위대가!L97</f>
        <v>150521</v>
      </c>
      <c r="L16" s="25">
        <f t="shared" si="1"/>
        <v>150521</v>
      </c>
      <c r="M16" s="25">
        <f>일위대가!N97</f>
        <v>0</v>
      </c>
      <c r="N16" s="25">
        <f t="shared" si="2"/>
        <v>0</v>
      </c>
      <c r="O16" s="25">
        <f t="shared" si="3"/>
        <v>157892</v>
      </c>
      <c r="P16" s="25">
        <f t="shared" si="4"/>
        <v>157892</v>
      </c>
      <c r="Q16" s="12"/>
    </row>
    <row r="17" spans="1:17" s="2" customFormat="1" ht="23.1" customHeight="1">
      <c r="A17" s="13" t="s">
        <v>456</v>
      </c>
      <c r="B17" s="13" t="s">
        <v>457</v>
      </c>
      <c r="C17" s="3" t="s">
        <v>458</v>
      </c>
      <c r="D17" s="12" t="s">
        <v>190</v>
      </c>
      <c r="E17" s="12" t="s">
        <v>191</v>
      </c>
      <c r="F17" s="19" t="s">
        <v>128</v>
      </c>
      <c r="G17" s="6"/>
      <c r="H17" s="25">
        <f>일위대가!I104</f>
        <v>430</v>
      </c>
      <c r="I17" s="25">
        <f t="shared" si="0"/>
        <v>430</v>
      </c>
      <c r="J17" s="25"/>
      <c r="K17" s="25">
        <f>일위대가!L104</f>
        <v>2736</v>
      </c>
      <c r="L17" s="25">
        <f t="shared" si="1"/>
        <v>2736</v>
      </c>
      <c r="M17" s="25">
        <f>일위대가!N104</f>
        <v>0</v>
      </c>
      <c r="N17" s="25">
        <f t="shared" si="2"/>
        <v>0</v>
      </c>
      <c r="O17" s="25">
        <f t="shared" si="3"/>
        <v>3166</v>
      </c>
      <c r="P17" s="25">
        <f t="shared" si="4"/>
        <v>3166</v>
      </c>
      <c r="Q17" s="12"/>
    </row>
    <row r="18" spans="1:17" s="2" customFormat="1" ht="23.1" customHeight="1">
      <c r="A18" s="13" t="s">
        <v>459</v>
      </c>
      <c r="B18" s="13" t="s">
        <v>460</v>
      </c>
      <c r="C18" s="3" t="s">
        <v>461</v>
      </c>
      <c r="D18" s="12" t="s">
        <v>190</v>
      </c>
      <c r="E18" s="12" t="s">
        <v>196</v>
      </c>
      <c r="F18" s="19" t="s">
        <v>128</v>
      </c>
      <c r="G18" s="6"/>
      <c r="H18" s="25">
        <f>일위대가!I111</f>
        <v>605</v>
      </c>
      <c r="I18" s="25">
        <f t="shared" si="0"/>
        <v>605</v>
      </c>
      <c r="J18" s="25"/>
      <c r="K18" s="25">
        <f>일위대가!L111</f>
        <v>2736</v>
      </c>
      <c r="L18" s="25">
        <f t="shared" si="1"/>
        <v>2736</v>
      </c>
      <c r="M18" s="25">
        <f>일위대가!N111</f>
        <v>0</v>
      </c>
      <c r="N18" s="25">
        <f t="shared" si="2"/>
        <v>0</v>
      </c>
      <c r="O18" s="25">
        <f t="shared" si="3"/>
        <v>3341</v>
      </c>
      <c r="P18" s="25">
        <f t="shared" si="4"/>
        <v>3341</v>
      </c>
      <c r="Q18" s="12"/>
    </row>
    <row r="19" spans="1:17" s="2" customFormat="1" ht="23.1" customHeight="1">
      <c r="A19" s="13" t="s">
        <v>462</v>
      </c>
      <c r="B19" s="13" t="s">
        <v>463</v>
      </c>
      <c r="C19" s="3" t="s">
        <v>464</v>
      </c>
      <c r="D19" s="12" t="s">
        <v>198</v>
      </c>
      <c r="E19" s="12" t="s">
        <v>199</v>
      </c>
      <c r="F19" s="19" t="s">
        <v>128</v>
      </c>
      <c r="G19" s="6"/>
      <c r="H19" s="25">
        <f>일위대가!I118</f>
        <v>5485</v>
      </c>
      <c r="I19" s="25">
        <f t="shared" si="0"/>
        <v>5485</v>
      </c>
      <c r="J19" s="25"/>
      <c r="K19" s="25">
        <f>일위대가!L118</f>
        <v>7908</v>
      </c>
      <c r="L19" s="25">
        <f t="shared" si="1"/>
        <v>7908</v>
      </c>
      <c r="M19" s="25">
        <f>일위대가!N118</f>
        <v>0</v>
      </c>
      <c r="N19" s="25">
        <f t="shared" si="2"/>
        <v>0</v>
      </c>
      <c r="O19" s="25">
        <f t="shared" si="3"/>
        <v>13393</v>
      </c>
      <c r="P19" s="25">
        <f t="shared" si="4"/>
        <v>13393</v>
      </c>
      <c r="Q19" s="12"/>
    </row>
    <row r="20" spans="1:17" s="2" customFormat="1" ht="23.1" customHeight="1">
      <c r="A20" s="13" t="s">
        <v>465</v>
      </c>
      <c r="B20" s="13" t="s">
        <v>466</v>
      </c>
      <c r="C20" s="3" t="s">
        <v>467</v>
      </c>
      <c r="D20" s="12" t="s">
        <v>203</v>
      </c>
      <c r="E20" s="12" t="s">
        <v>204</v>
      </c>
      <c r="F20" s="19" t="s">
        <v>128</v>
      </c>
      <c r="G20" s="6"/>
      <c r="H20" s="25">
        <f>일위대가!I126</f>
        <v>5238</v>
      </c>
      <c r="I20" s="25">
        <f t="shared" si="0"/>
        <v>5238</v>
      </c>
      <c r="J20" s="25"/>
      <c r="K20" s="25">
        <f>일위대가!L126</f>
        <v>6387</v>
      </c>
      <c r="L20" s="25">
        <f t="shared" si="1"/>
        <v>6387</v>
      </c>
      <c r="M20" s="25">
        <f>일위대가!N126</f>
        <v>0</v>
      </c>
      <c r="N20" s="25">
        <f t="shared" si="2"/>
        <v>0</v>
      </c>
      <c r="O20" s="25">
        <f t="shared" si="3"/>
        <v>11625</v>
      </c>
      <c r="P20" s="25">
        <f t="shared" si="4"/>
        <v>11625</v>
      </c>
      <c r="Q20" s="12"/>
    </row>
    <row r="21" spans="1:17" s="2" customFormat="1" ht="23.1" customHeight="1">
      <c r="A21" s="13" t="s">
        <v>468</v>
      </c>
      <c r="B21" s="13" t="s">
        <v>469</v>
      </c>
      <c r="C21" s="3" t="s">
        <v>470</v>
      </c>
      <c r="D21" s="12" t="s">
        <v>203</v>
      </c>
      <c r="E21" s="12" t="s">
        <v>209</v>
      </c>
      <c r="F21" s="19" t="s">
        <v>128</v>
      </c>
      <c r="G21" s="6"/>
      <c r="H21" s="25">
        <f>일위대가!I134</f>
        <v>6508</v>
      </c>
      <c r="I21" s="25">
        <f t="shared" si="0"/>
        <v>6508</v>
      </c>
      <c r="J21" s="25"/>
      <c r="K21" s="25">
        <f>일위대가!L134</f>
        <v>11862</v>
      </c>
      <c r="L21" s="25">
        <f t="shared" si="1"/>
        <v>11862</v>
      </c>
      <c r="M21" s="25">
        <f>일위대가!N134</f>
        <v>0</v>
      </c>
      <c r="N21" s="25">
        <f t="shared" si="2"/>
        <v>0</v>
      </c>
      <c r="O21" s="25">
        <f t="shared" si="3"/>
        <v>18370</v>
      </c>
      <c r="P21" s="25">
        <f t="shared" si="4"/>
        <v>18370</v>
      </c>
      <c r="Q21" s="12"/>
    </row>
    <row r="22" spans="1:17" s="2" customFormat="1" ht="23.1" customHeight="1">
      <c r="A22" s="13" t="s">
        <v>471</v>
      </c>
      <c r="B22" s="13" t="s">
        <v>472</v>
      </c>
      <c r="C22" s="3" t="s">
        <v>473</v>
      </c>
      <c r="D22" s="12" t="s">
        <v>211</v>
      </c>
      <c r="E22" s="12" t="s">
        <v>212</v>
      </c>
      <c r="F22" s="19" t="s">
        <v>153</v>
      </c>
      <c r="G22" s="6"/>
      <c r="H22" s="25">
        <f>일위대가!I140</f>
        <v>5077</v>
      </c>
      <c r="I22" s="25">
        <f t="shared" si="0"/>
        <v>5077</v>
      </c>
      <c r="J22" s="25"/>
      <c r="K22" s="25">
        <f>일위대가!L140</f>
        <v>35577</v>
      </c>
      <c r="L22" s="25">
        <f t="shared" si="1"/>
        <v>35577</v>
      </c>
      <c r="M22" s="25">
        <f>일위대가!N140</f>
        <v>0</v>
      </c>
      <c r="N22" s="25">
        <f t="shared" si="2"/>
        <v>0</v>
      </c>
      <c r="O22" s="25">
        <f t="shared" si="3"/>
        <v>40654</v>
      </c>
      <c r="P22" s="25">
        <f t="shared" si="4"/>
        <v>40654</v>
      </c>
      <c r="Q22" s="12"/>
    </row>
    <row r="23" spans="1:17" s="2" customFormat="1" ht="23.1" customHeight="1">
      <c r="A23" s="13" t="s">
        <v>474</v>
      </c>
      <c r="B23" s="13" t="s">
        <v>475</v>
      </c>
      <c r="C23" s="3" t="s">
        <v>476</v>
      </c>
      <c r="D23" s="12" t="s">
        <v>211</v>
      </c>
      <c r="E23" s="12" t="s">
        <v>217</v>
      </c>
      <c r="F23" s="19" t="s">
        <v>153</v>
      </c>
      <c r="G23" s="6"/>
      <c r="H23" s="25">
        <f>일위대가!I146</f>
        <v>19067</v>
      </c>
      <c r="I23" s="25">
        <f t="shared" si="0"/>
        <v>19067</v>
      </c>
      <c r="J23" s="25"/>
      <c r="K23" s="25">
        <f>일위대가!L146</f>
        <v>35577</v>
      </c>
      <c r="L23" s="25">
        <f t="shared" si="1"/>
        <v>35577</v>
      </c>
      <c r="M23" s="25">
        <f>일위대가!N146</f>
        <v>0</v>
      </c>
      <c r="N23" s="25">
        <f t="shared" si="2"/>
        <v>0</v>
      </c>
      <c r="O23" s="25">
        <f t="shared" si="3"/>
        <v>54644</v>
      </c>
      <c r="P23" s="25">
        <f t="shared" si="4"/>
        <v>54644</v>
      </c>
      <c r="Q23" s="12"/>
    </row>
    <row r="24" spans="1:17" s="2" customFormat="1" ht="23.1" customHeight="1">
      <c r="A24" s="13" t="s">
        <v>478</v>
      </c>
      <c r="B24" s="13" t="s">
        <v>479</v>
      </c>
      <c r="C24" s="3" t="s">
        <v>477</v>
      </c>
      <c r="D24" s="12" t="s">
        <v>220</v>
      </c>
      <c r="E24" s="12" t="s">
        <v>221</v>
      </c>
      <c r="F24" s="19" t="s">
        <v>153</v>
      </c>
      <c r="G24" s="6"/>
      <c r="H24" s="25">
        <f>일위대가!I152</f>
        <v>131642</v>
      </c>
      <c r="I24" s="25">
        <f t="shared" si="0"/>
        <v>131642</v>
      </c>
      <c r="J24" s="25"/>
      <c r="K24" s="25">
        <f>일위대가!L152</f>
        <v>54735</v>
      </c>
      <c r="L24" s="25">
        <f t="shared" si="1"/>
        <v>54735</v>
      </c>
      <c r="M24" s="25">
        <f>일위대가!N152</f>
        <v>0</v>
      </c>
      <c r="N24" s="25">
        <f t="shared" si="2"/>
        <v>0</v>
      </c>
      <c r="O24" s="25">
        <f t="shared" si="3"/>
        <v>186377</v>
      </c>
      <c r="P24" s="25">
        <f t="shared" si="4"/>
        <v>186377</v>
      </c>
      <c r="Q24" s="12"/>
    </row>
    <row r="25" spans="1:17" s="2" customFormat="1" ht="23.1" customHeight="1">
      <c r="A25" s="13" t="s">
        <v>481</v>
      </c>
      <c r="B25" s="13" t="s">
        <v>482</v>
      </c>
      <c r="C25" s="3" t="s">
        <v>480</v>
      </c>
      <c r="D25" s="12" t="s">
        <v>224</v>
      </c>
      <c r="E25" s="12" t="s">
        <v>225</v>
      </c>
      <c r="F25" s="19" t="s">
        <v>153</v>
      </c>
      <c r="G25" s="6"/>
      <c r="H25" s="25">
        <f>일위대가!I158</f>
        <v>101642</v>
      </c>
      <c r="I25" s="25">
        <f t="shared" si="0"/>
        <v>101642</v>
      </c>
      <c r="J25" s="25"/>
      <c r="K25" s="25">
        <f>일위대가!L158</f>
        <v>54735</v>
      </c>
      <c r="L25" s="25">
        <f t="shared" si="1"/>
        <v>54735</v>
      </c>
      <c r="M25" s="25">
        <f>일위대가!N158</f>
        <v>0</v>
      </c>
      <c r="N25" s="25">
        <f t="shared" si="2"/>
        <v>0</v>
      </c>
      <c r="O25" s="25">
        <f t="shared" si="3"/>
        <v>156377</v>
      </c>
      <c r="P25" s="25">
        <f t="shared" si="4"/>
        <v>156377</v>
      </c>
      <c r="Q25" s="12"/>
    </row>
    <row r="26" spans="1:17" s="2" customFormat="1" ht="23.1" customHeight="1">
      <c r="A26" s="13" t="s">
        <v>484</v>
      </c>
      <c r="B26" s="13" t="s">
        <v>485</v>
      </c>
      <c r="C26" s="3" t="s">
        <v>483</v>
      </c>
      <c r="D26" s="12" t="s">
        <v>228</v>
      </c>
      <c r="E26" s="12" t="s">
        <v>229</v>
      </c>
      <c r="F26" s="19" t="s">
        <v>153</v>
      </c>
      <c r="G26" s="6"/>
      <c r="H26" s="25">
        <f>일위대가!I164</f>
        <v>58407</v>
      </c>
      <c r="I26" s="25">
        <f t="shared" si="0"/>
        <v>58407</v>
      </c>
      <c r="J26" s="25"/>
      <c r="K26" s="25">
        <f>일위대가!L164</f>
        <v>54735</v>
      </c>
      <c r="L26" s="25">
        <f t="shared" si="1"/>
        <v>54735</v>
      </c>
      <c r="M26" s="25">
        <f>일위대가!N164</f>
        <v>0</v>
      </c>
      <c r="N26" s="25">
        <f t="shared" si="2"/>
        <v>0</v>
      </c>
      <c r="O26" s="25">
        <f t="shared" si="3"/>
        <v>113142</v>
      </c>
      <c r="P26" s="25">
        <f t="shared" si="4"/>
        <v>113142</v>
      </c>
      <c r="Q26" s="12"/>
    </row>
    <row r="27" spans="1:17" s="2" customFormat="1" ht="23.1" customHeight="1">
      <c r="A27" s="13" t="s">
        <v>487</v>
      </c>
      <c r="B27" s="13" t="s">
        <v>488</v>
      </c>
      <c r="C27" s="3" t="s">
        <v>486</v>
      </c>
      <c r="D27" s="12" t="s">
        <v>232</v>
      </c>
      <c r="E27" s="12" t="s">
        <v>233</v>
      </c>
      <c r="F27" s="19" t="s">
        <v>153</v>
      </c>
      <c r="G27" s="6"/>
      <c r="H27" s="25">
        <f>일위대가!I170</f>
        <v>259805</v>
      </c>
      <c r="I27" s="25">
        <f t="shared" si="0"/>
        <v>259805</v>
      </c>
      <c r="J27" s="25"/>
      <c r="K27" s="25">
        <f>일위대가!L170</f>
        <v>54735</v>
      </c>
      <c r="L27" s="25">
        <f t="shared" si="1"/>
        <v>54735</v>
      </c>
      <c r="M27" s="25">
        <f>일위대가!N170</f>
        <v>0</v>
      </c>
      <c r="N27" s="25">
        <f t="shared" si="2"/>
        <v>0</v>
      </c>
      <c r="O27" s="25">
        <f t="shared" si="3"/>
        <v>314540</v>
      </c>
      <c r="P27" s="25">
        <f t="shared" si="4"/>
        <v>314540</v>
      </c>
      <c r="Q27" s="12"/>
    </row>
    <row r="28" spans="1:17" s="2" customFormat="1" ht="23.1" customHeight="1">
      <c r="A28" s="13" t="s">
        <v>490</v>
      </c>
      <c r="B28" s="13" t="s">
        <v>491</v>
      </c>
      <c r="C28" s="3" t="s">
        <v>489</v>
      </c>
      <c r="D28" s="12" t="s">
        <v>236</v>
      </c>
      <c r="E28" s="12" t="s">
        <v>225</v>
      </c>
      <c r="F28" s="19" t="s">
        <v>153</v>
      </c>
      <c r="G28" s="6"/>
      <c r="H28" s="25">
        <f>일위대가!I176</f>
        <v>121642</v>
      </c>
      <c r="I28" s="25">
        <f t="shared" si="0"/>
        <v>121642</v>
      </c>
      <c r="J28" s="25"/>
      <c r="K28" s="25">
        <f>일위대가!L176</f>
        <v>54735</v>
      </c>
      <c r="L28" s="25">
        <f t="shared" si="1"/>
        <v>54735</v>
      </c>
      <c r="M28" s="25">
        <f>일위대가!N176</f>
        <v>0</v>
      </c>
      <c r="N28" s="25">
        <f t="shared" si="2"/>
        <v>0</v>
      </c>
      <c r="O28" s="25">
        <f t="shared" si="3"/>
        <v>176377</v>
      </c>
      <c r="P28" s="25">
        <f t="shared" si="4"/>
        <v>176377</v>
      </c>
      <c r="Q28" s="12"/>
    </row>
    <row r="29" spans="1:17" s="2" customFormat="1" ht="23.1" customHeight="1">
      <c r="A29" s="13" t="s">
        <v>493</v>
      </c>
      <c r="B29" s="13" t="s">
        <v>494</v>
      </c>
      <c r="C29" s="3" t="s">
        <v>492</v>
      </c>
      <c r="D29" s="12" t="s">
        <v>283</v>
      </c>
      <c r="E29" s="12" t="s">
        <v>284</v>
      </c>
      <c r="F29" s="19" t="s">
        <v>153</v>
      </c>
      <c r="G29" s="6"/>
      <c r="H29" s="25">
        <f>일위대가!I182</f>
        <v>130985</v>
      </c>
      <c r="I29" s="25">
        <f t="shared" si="0"/>
        <v>130985</v>
      </c>
      <c r="J29" s="25"/>
      <c r="K29" s="25">
        <f>일위대가!L182</f>
        <v>32841</v>
      </c>
      <c r="L29" s="25">
        <f t="shared" si="1"/>
        <v>32841</v>
      </c>
      <c r="M29" s="25">
        <f>일위대가!N182</f>
        <v>0</v>
      </c>
      <c r="N29" s="25">
        <f t="shared" si="2"/>
        <v>0</v>
      </c>
      <c r="O29" s="25">
        <f t="shared" si="3"/>
        <v>163826</v>
      </c>
      <c r="P29" s="25">
        <f t="shared" si="4"/>
        <v>163826</v>
      </c>
      <c r="Q29" s="12"/>
    </row>
    <row r="30" spans="1:17" s="2" customFormat="1" ht="23.1" customHeight="1">
      <c r="A30" s="13" t="s">
        <v>496</v>
      </c>
      <c r="B30" s="13" t="s">
        <v>497</v>
      </c>
      <c r="C30" s="3" t="s">
        <v>495</v>
      </c>
      <c r="D30" s="12" t="s">
        <v>283</v>
      </c>
      <c r="E30" s="12" t="s">
        <v>287</v>
      </c>
      <c r="F30" s="19" t="s">
        <v>153</v>
      </c>
      <c r="G30" s="6"/>
      <c r="H30" s="25">
        <f>일위대가!I188</f>
        <v>145985</v>
      </c>
      <c r="I30" s="25">
        <f t="shared" si="0"/>
        <v>145985</v>
      </c>
      <c r="J30" s="25"/>
      <c r="K30" s="25">
        <f>일위대가!L188</f>
        <v>32841</v>
      </c>
      <c r="L30" s="25">
        <f t="shared" si="1"/>
        <v>32841</v>
      </c>
      <c r="M30" s="25">
        <f>일위대가!N188</f>
        <v>0</v>
      </c>
      <c r="N30" s="25">
        <f t="shared" si="2"/>
        <v>0</v>
      </c>
      <c r="O30" s="25">
        <f t="shared" si="3"/>
        <v>178826</v>
      </c>
      <c r="P30" s="25">
        <f t="shared" si="4"/>
        <v>178826</v>
      </c>
      <c r="Q30" s="12"/>
    </row>
    <row r="31" spans="1:17" s="2" customFormat="1" ht="23.1" customHeight="1">
      <c r="A31" s="13" t="s">
        <v>499</v>
      </c>
      <c r="B31" s="13" t="s">
        <v>500</v>
      </c>
      <c r="C31" s="3" t="s">
        <v>498</v>
      </c>
      <c r="D31" s="12" t="s">
        <v>289</v>
      </c>
      <c r="E31" s="12" t="s">
        <v>290</v>
      </c>
      <c r="F31" s="19" t="s">
        <v>153</v>
      </c>
      <c r="G31" s="6"/>
      <c r="H31" s="25">
        <f>일위대가!I194</f>
        <v>161642</v>
      </c>
      <c r="I31" s="25">
        <f t="shared" si="0"/>
        <v>161642</v>
      </c>
      <c r="J31" s="25"/>
      <c r="K31" s="25">
        <f>일위대가!L194</f>
        <v>54735</v>
      </c>
      <c r="L31" s="25">
        <f t="shared" si="1"/>
        <v>54735</v>
      </c>
      <c r="M31" s="25">
        <f>일위대가!N194</f>
        <v>0</v>
      </c>
      <c r="N31" s="25">
        <f t="shared" si="2"/>
        <v>0</v>
      </c>
      <c r="O31" s="25">
        <f t="shared" si="3"/>
        <v>216377</v>
      </c>
      <c r="P31" s="25">
        <f t="shared" si="4"/>
        <v>216377</v>
      </c>
      <c r="Q31" s="12"/>
    </row>
    <row r="32" spans="1:17" s="2" customFormat="1" ht="23.1" customHeight="1">
      <c r="A32" s="13" t="s">
        <v>502</v>
      </c>
      <c r="B32" s="13" t="s">
        <v>503</v>
      </c>
      <c r="C32" s="3" t="s">
        <v>501</v>
      </c>
      <c r="D32" s="12" t="s">
        <v>242</v>
      </c>
      <c r="E32" s="12" t="s">
        <v>243</v>
      </c>
      <c r="F32" s="19" t="s">
        <v>153</v>
      </c>
      <c r="G32" s="6"/>
      <c r="H32" s="25">
        <f>일위대가!I200</f>
        <v>29456</v>
      </c>
      <c r="I32" s="25">
        <f t="shared" si="0"/>
        <v>29456</v>
      </c>
      <c r="J32" s="25"/>
      <c r="K32" s="25">
        <f>일위대가!L200</f>
        <v>24630</v>
      </c>
      <c r="L32" s="25">
        <f t="shared" si="1"/>
        <v>24630</v>
      </c>
      <c r="M32" s="25">
        <f>일위대가!N200</f>
        <v>0</v>
      </c>
      <c r="N32" s="25">
        <f t="shared" si="2"/>
        <v>0</v>
      </c>
      <c r="O32" s="25">
        <f t="shared" si="3"/>
        <v>54086</v>
      </c>
      <c r="P32" s="25">
        <f t="shared" si="4"/>
        <v>54086</v>
      </c>
      <c r="Q32" s="12"/>
    </row>
    <row r="33" spans="1:17" s="2" customFormat="1" ht="23.1" customHeight="1">
      <c r="A33" s="13" t="s">
        <v>505</v>
      </c>
      <c r="B33" s="13" t="s">
        <v>506</v>
      </c>
      <c r="C33" s="3" t="s">
        <v>504</v>
      </c>
      <c r="D33" s="12" t="s">
        <v>245</v>
      </c>
      <c r="E33" s="12" t="s">
        <v>246</v>
      </c>
      <c r="F33" s="19" t="s">
        <v>153</v>
      </c>
      <c r="G33" s="6"/>
      <c r="H33" s="25">
        <f>일위대가!I206</f>
        <v>287945</v>
      </c>
      <c r="I33" s="25">
        <f t="shared" si="0"/>
        <v>287945</v>
      </c>
      <c r="J33" s="25"/>
      <c r="K33" s="25">
        <f>일위대가!L206</f>
        <v>35577</v>
      </c>
      <c r="L33" s="25">
        <f t="shared" si="1"/>
        <v>35577</v>
      </c>
      <c r="M33" s="25">
        <f>일위대가!N206</f>
        <v>0</v>
      </c>
      <c r="N33" s="25">
        <f t="shared" si="2"/>
        <v>0</v>
      </c>
      <c r="O33" s="25">
        <f t="shared" si="3"/>
        <v>323522</v>
      </c>
      <c r="P33" s="25">
        <f t="shared" si="4"/>
        <v>323522</v>
      </c>
      <c r="Q33" s="12"/>
    </row>
    <row r="34" spans="1:17" s="2" customFormat="1" ht="23.1" customHeight="1">
      <c r="A34" s="13" t="s">
        <v>508</v>
      </c>
      <c r="B34" s="13" t="s">
        <v>509</v>
      </c>
      <c r="C34" s="3" t="s">
        <v>507</v>
      </c>
      <c r="D34" s="12" t="s">
        <v>245</v>
      </c>
      <c r="E34" s="12" t="s">
        <v>248</v>
      </c>
      <c r="F34" s="19" t="s">
        <v>153</v>
      </c>
      <c r="G34" s="6"/>
      <c r="H34" s="25">
        <f>일위대가!I212</f>
        <v>337423</v>
      </c>
      <c r="I34" s="25">
        <f t="shared" si="0"/>
        <v>337423</v>
      </c>
      <c r="J34" s="25"/>
      <c r="K34" s="25">
        <f>일위대가!L212</f>
        <v>459775</v>
      </c>
      <c r="L34" s="25">
        <f t="shared" si="1"/>
        <v>459775</v>
      </c>
      <c r="M34" s="25">
        <f>일위대가!N212</f>
        <v>0</v>
      </c>
      <c r="N34" s="25">
        <f t="shared" si="2"/>
        <v>0</v>
      </c>
      <c r="O34" s="25">
        <f t="shared" si="3"/>
        <v>797198</v>
      </c>
      <c r="P34" s="25">
        <f t="shared" si="4"/>
        <v>797198</v>
      </c>
      <c r="Q34" s="12"/>
    </row>
    <row r="35" spans="1:17" s="2" customFormat="1" ht="23.1" customHeight="1">
      <c r="A35" s="13" t="s">
        <v>511</v>
      </c>
      <c r="B35" s="13" t="s">
        <v>512</v>
      </c>
      <c r="C35" s="3" t="s">
        <v>777</v>
      </c>
      <c r="D35" s="12" t="s">
        <v>238</v>
      </c>
      <c r="E35" s="12" t="s">
        <v>239</v>
      </c>
      <c r="F35" s="19" t="s">
        <v>240</v>
      </c>
      <c r="G35" s="6"/>
      <c r="H35" s="25">
        <f>일위대가!I218</f>
        <v>107881</v>
      </c>
      <c r="I35" s="25">
        <f t="shared" si="0"/>
        <v>107881</v>
      </c>
      <c r="J35" s="25"/>
      <c r="K35" s="25">
        <f>일위대가!L218</f>
        <v>262728</v>
      </c>
      <c r="L35" s="25">
        <f t="shared" si="1"/>
        <v>262728</v>
      </c>
      <c r="M35" s="25">
        <f>일위대가!N218</f>
        <v>0</v>
      </c>
      <c r="N35" s="25">
        <f t="shared" si="2"/>
        <v>0</v>
      </c>
      <c r="O35" s="25">
        <f t="shared" si="3"/>
        <v>370609</v>
      </c>
      <c r="P35" s="25">
        <f t="shared" si="4"/>
        <v>370609</v>
      </c>
      <c r="Q35" s="12"/>
    </row>
    <row r="36" spans="1:17" s="2" customFormat="1" ht="23.1" customHeight="1">
      <c r="A36" s="13" t="s">
        <v>514</v>
      </c>
      <c r="B36" s="13" t="s">
        <v>515</v>
      </c>
      <c r="C36" s="3" t="s">
        <v>740</v>
      </c>
      <c r="D36" s="12" t="s">
        <v>291</v>
      </c>
      <c r="E36" s="12" t="s">
        <v>292</v>
      </c>
      <c r="F36" s="19" t="s">
        <v>218</v>
      </c>
      <c r="G36" s="6"/>
      <c r="H36" s="25">
        <f>일위대가!I224</f>
        <v>871429</v>
      </c>
      <c r="I36" s="25">
        <f t="shared" si="0"/>
        <v>871429</v>
      </c>
      <c r="J36" s="25"/>
      <c r="K36" s="25">
        <f>일위대가!L224</f>
        <v>2380981</v>
      </c>
      <c r="L36" s="25">
        <f t="shared" si="1"/>
        <v>2380981</v>
      </c>
      <c r="M36" s="25">
        <f>일위대가!N224</f>
        <v>0</v>
      </c>
      <c r="N36" s="25">
        <f t="shared" si="2"/>
        <v>0</v>
      </c>
      <c r="O36" s="25">
        <f t="shared" si="3"/>
        <v>3252410</v>
      </c>
      <c r="P36" s="25">
        <f t="shared" si="4"/>
        <v>3252410</v>
      </c>
      <c r="Q36" s="12"/>
    </row>
    <row r="37" spans="1:17" s="2" customFormat="1" ht="23.1" customHeight="1">
      <c r="A37" s="13" t="s">
        <v>517</v>
      </c>
      <c r="B37" s="13" t="s">
        <v>518</v>
      </c>
      <c r="C37" s="3" t="s">
        <v>741</v>
      </c>
      <c r="D37" s="12" t="s">
        <v>291</v>
      </c>
      <c r="E37" s="12" t="s">
        <v>293</v>
      </c>
      <c r="F37" s="19" t="s">
        <v>218</v>
      </c>
      <c r="G37" s="6"/>
      <c r="H37" s="25">
        <f>일위대가!I230</f>
        <v>1383744</v>
      </c>
      <c r="I37" s="25">
        <f t="shared" si="0"/>
        <v>1383744</v>
      </c>
      <c r="J37" s="25"/>
      <c r="K37" s="25">
        <f>일위대가!L230</f>
        <v>2791495</v>
      </c>
      <c r="L37" s="25">
        <f t="shared" si="1"/>
        <v>2791495</v>
      </c>
      <c r="M37" s="25">
        <f>일위대가!N230</f>
        <v>0</v>
      </c>
      <c r="N37" s="25">
        <f t="shared" si="2"/>
        <v>0</v>
      </c>
      <c r="O37" s="25">
        <f t="shared" si="3"/>
        <v>4175239</v>
      </c>
      <c r="P37" s="25">
        <f t="shared" si="4"/>
        <v>4175239</v>
      </c>
      <c r="Q37" s="12" t="s">
        <v>36</v>
      </c>
    </row>
    <row r="38" spans="1:17" s="2" customFormat="1" ht="23.1" customHeight="1">
      <c r="A38" s="13"/>
      <c r="B38" s="13"/>
      <c r="C38" s="3"/>
      <c r="D38" s="12"/>
      <c r="E38" s="12"/>
      <c r="F38" s="19"/>
      <c r="G38" s="6"/>
      <c r="H38" s="25"/>
      <c r="I38" s="25"/>
      <c r="J38" s="25"/>
      <c r="K38" s="25"/>
      <c r="L38" s="25"/>
      <c r="M38" s="25"/>
      <c r="N38" s="25"/>
      <c r="O38" s="25"/>
      <c r="P38" s="25"/>
      <c r="Q38" s="12" t="s">
        <v>2</v>
      </c>
    </row>
    <row r="39" spans="1:17" s="2" customFormat="1" ht="23.1" customHeight="1">
      <c r="A39" s="13"/>
      <c r="B39" s="13"/>
      <c r="C39" s="3"/>
      <c r="D39" s="12"/>
      <c r="E39" s="12"/>
      <c r="F39" s="19"/>
      <c r="G39" s="6"/>
      <c r="H39" s="25"/>
      <c r="I39" s="25"/>
      <c r="J39" s="25"/>
      <c r="K39" s="25"/>
      <c r="L39" s="25"/>
      <c r="M39" s="25"/>
      <c r="N39" s="25"/>
      <c r="O39" s="25"/>
      <c r="P39" s="25"/>
      <c r="Q39" s="12"/>
    </row>
    <row r="40" spans="1:17" s="2" customFormat="1" ht="23.1" customHeight="1">
      <c r="A40" s="13"/>
      <c r="B40" s="13"/>
      <c r="C40" s="3"/>
      <c r="D40" s="12"/>
      <c r="E40" s="12"/>
      <c r="F40" s="19"/>
      <c r="G40" s="6"/>
      <c r="H40" s="25"/>
      <c r="I40" s="25"/>
      <c r="J40" s="25"/>
      <c r="K40" s="25"/>
      <c r="L40" s="25"/>
      <c r="M40" s="25"/>
      <c r="N40" s="25"/>
      <c r="O40" s="25"/>
      <c r="P40" s="25"/>
      <c r="Q40" s="12"/>
    </row>
    <row r="41" spans="1:17" s="2" customFormat="1" ht="23.1" customHeight="1">
      <c r="A41" s="13"/>
      <c r="B41" s="13"/>
      <c r="C41" s="3"/>
      <c r="D41" s="12"/>
      <c r="E41" s="12"/>
      <c r="F41" s="19"/>
      <c r="G41" s="6"/>
      <c r="H41" s="25"/>
      <c r="I41" s="25"/>
      <c r="J41" s="25"/>
      <c r="K41" s="25"/>
      <c r="L41" s="25"/>
      <c r="M41" s="25"/>
      <c r="N41" s="25"/>
      <c r="O41" s="25"/>
      <c r="P41" s="25"/>
      <c r="Q41" s="12"/>
    </row>
    <row r="42" spans="1:17" s="2" customFormat="1" ht="23.1" customHeight="1">
      <c r="A42" s="13"/>
      <c r="B42" s="13"/>
      <c r="C42" s="3"/>
      <c r="D42" s="12"/>
      <c r="E42" s="12"/>
      <c r="F42" s="19"/>
      <c r="G42" s="6"/>
      <c r="H42" s="25"/>
      <c r="I42" s="25"/>
      <c r="J42" s="25"/>
      <c r="K42" s="25"/>
      <c r="L42" s="25"/>
      <c r="M42" s="25"/>
      <c r="N42" s="25"/>
      <c r="O42" s="25"/>
      <c r="P42" s="25"/>
      <c r="Q42" s="12"/>
    </row>
    <row r="43" spans="1:17" s="2" customFormat="1" ht="23.1" customHeight="1">
      <c r="A43" s="13"/>
      <c r="B43" s="13"/>
      <c r="C43" s="3"/>
      <c r="D43" s="12"/>
      <c r="E43" s="12"/>
      <c r="F43" s="19"/>
      <c r="G43" s="6"/>
      <c r="H43" s="25"/>
      <c r="I43" s="25"/>
      <c r="J43" s="25"/>
      <c r="K43" s="25"/>
      <c r="L43" s="25"/>
      <c r="M43" s="25"/>
      <c r="N43" s="25"/>
      <c r="O43" s="25"/>
      <c r="P43" s="25"/>
      <c r="Q43" s="12"/>
    </row>
    <row r="44" spans="1:17" s="2" customFormat="1" ht="23.1" customHeight="1">
      <c r="A44" s="13"/>
      <c r="B44" s="13"/>
      <c r="C44" s="3"/>
      <c r="D44" s="12"/>
      <c r="E44" s="12"/>
      <c r="F44" s="19"/>
      <c r="G44" s="6"/>
      <c r="H44" s="25"/>
      <c r="I44" s="25"/>
      <c r="J44" s="25"/>
      <c r="K44" s="25"/>
      <c r="L44" s="25"/>
      <c r="M44" s="25"/>
      <c r="N44" s="25"/>
      <c r="O44" s="25"/>
      <c r="P44" s="25"/>
      <c r="Q44" s="12"/>
    </row>
    <row r="45" spans="1:17" s="2" customFormat="1" ht="23.1" customHeight="1">
      <c r="A45" s="13"/>
      <c r="B45" s="13"/>
      <c r="C45" s="3"/>
      <c r="D45" s="12"/>
      <c r="E45" s="12"/>
      <c r="F45" s="19"/>
      <c r="G45" s="6"/>
      <c r="H45" s="25"/>
      <c r="I45" s="25"/>
      <c r="J45" s="25"/>
      <c r="K45" s="25"/>
      <c r="L45" s="25"/>
      <c r="M45" s="25"/>
      <c r="N45" s="25"/>
      <c r="O45" s="25"/>
      <c r="P45" s="25"/>
      <c r="Q45" s="12"/>
    </row>
    <row r="46" spans="1:17" s="2" customFormat="1" ht="23.1" customHeight="1">
      <c r="A46" s="13"/>
      <c r="B46" s="13"/>
      <c r="C46" s="3"/>
      <c r="D46" s="12"/>
      <c r="E46" s="12"/>
      <c r="F46" s="19"/>
      <c r="G46" s="6"/>
      <c r="H46" s="25"/>
      <c r="I46" s="25"/>
      <c r="J46" s="25"/>
      <c r="K46" s="25"/>
      <c r="L46" s="25"/>
      <c r="M46" s="25"/>
      <c r="N46" s="25"/>
      <c r="O46" s="25"/>
      <c r="P46" s="25"/>
      <c r="Q46" s="12"/>
    </row>
    <row r="47" spans="1:17" s="2" customFormat="1" ht="23.1" customHeight="1">
      <c r="A47" s="13"/>
      <c r="B47" s="13"/>
      <c r="C47" s="3"/>
      <c r="D47" s="12"/>
      <c r="E47" s="12"/>
      <c r="F47" s="19"/>
      <c r="G47" s="6"/>
      <c r="H47" s="25"/>
      <c r="I47" s="25"/>
      <c r="J47" s="25"/>
      <c r="K47" s="25"/>
      <c r="L47" s="25"/>
      <c r="M47" s="25"/>
      <c r="N47" s="25"/>
      <c r="O47" s="25"/>
      <c r="P47" s="25"/>
      <c r="Q47" s="12"/>
    </row>
    <row r="48" spans="1:17" s="2" customFormat="1" ht="23.1" customHeight="1">
      <c r="A48" s="13"/>
      <c r="B48" s="13"/>
      <c r="C48" s="3"/>
      <c r="D48" s="12"/>
      <c r="E48" s="12"/>
      <c r="F48" s="19"/>
      <c r="G48" s="6"/>
      <c r="H48" s="25"/>
      <c r="I48" s="25"/>
      <c r="J48" s="25"/>
      <c r="K48" s="25"/>
      <c r="L48" s="25"/>
      <c r="M48" s="25"/>
      <c r="N48" s="25"/>
      <c r="O48" s="25"/>
      <c r="P48" s="25"/>
      <c r="Q48" s="12"/>
    </row>
    <row r="49" spans="1:17" s="2" customFormat="1" ht="23.1" customHeight="1">
      <c r="A49" s="13"/>
      <c r="B49" s="13"/>
      <c r="C49" s="3"/>
      <c r="D49" s="12"/>
      <c r="E49" s="12"/>
      <c r="F49" s="19"/>
      <c r="G49" s="6"/>
      <c r="H49" s="25"/>
      <c r="I49" s="25"/>
      <c r="J49" s="25"/>
      <c r="K49" s="25"/>
      <c r="L49" s="25"/>
      <c r="M49" s="25"/>
      <c r="N49" s="25"/>
      <c r="O49" s="25"/>
      <c r="P49" s="25"/>
      <c r="Q49" s="12"/>
    </row>
    <row r="50" spans="1:17" s="2" customFormat="1" ht="23.1" customHeight="1">
      <c r="A50" s="13"/>
      <c r="B50" s="13"/>
      <c r="C50" s="3"/>
      <c r="D50" s="12"/>
      <c r="E50" s="12"/>
      <c r="F50" s="19"/>
      <c r="G50" s="6"/>
      <c r="H50" s="25"/>
      <c r="I50" s="25"/>
      <c r="J50" s="25"/>
      <c r="K50" s="25"/>
      <c r="L50" s="25"/>
      <c r="M50" s="25"/>
      <c r="N50" s="25"/>
      <c r="O50" s="25"/>
      <c r="P50" s="25"/>
      <c r="Q50" s="12"/>
    </row>
    <row r="51" spans="1:17" s="2" customFormat="1" ht="23.1" customHeight="1">
      <c r="A51" s="13"/>
      <c r="B51" s="13"/>
      <c r="C51" s="3"/>
      <c r="D51" s="12"/>
      <c r="E51" s="12"/>
      <c r="F51" s="19"/>
      <c r="G51" s="6"/>
      <c r="H51" s="25"/>
      <c r="I51" s="25"/>
      <c r="J51" s="25"/>
      <c r="K51" s="25"/>
      <c r="L51" s="25"/>
      <c r="M51" s="25"/>
      <c r="N51" s="25"/>
      <c r="O51" s="25"/>
      <c r="P51" s="25"/>
      <c r="Q51" s="12"/>
    </row>
    <row r="52" spans="1:17" s="2" customFormat="1" ht="23.1" customHeight="1">
      <c r="A52" s="13"/>
      <c r="B52" s="13"/>
      <c r="C52" s="3"/>
      <c r="D52" s="12"/>
      <c r="E52" s="12"/>
      <c r="F52" s="19"/>
      <c r="G52" s="6"/>
      <c r="H52" s="25"/>
      <c r="I52" s="25"/>
      <c r="J52" s="25"/>
      <c r="K52" s="25"/>
      <c r="L52" s="25"/>
      <c r="M52" s="25"/>
      <c r="N52" s="25"/>
      <c r="O52" s="25"/>
      <c r="P52" s="25"/>
      <c r="Q52" s="12"/>
    </row>
    <row r="53" spans="1:17" s="2" customFormat="1" ht="23.1" customHeight="1">
      <c r="A53" s="13"/>
      <c r="B53" s="13"/>
      <c r="C53" s="3"/>
      <c r="D53" s="12"/>
      <c r="E53" s="12"/>
      <c r="F53" s="19"/>
      <c r="G53" s="6"/>
      <c r="H53" s="25"/>
      <c r="I53" s="25"/>
      <c r="J53" s="25"/>
      <c r="K53" s="25"/>
      <c r="L53" s="25"/>
      <c r="M53" s="25"/>
      <c r="N53" s="25"/>
      <c r="O53" s="25"/>
      <c r="P53" s="25"/>
      <c r="Q53" s="12"/>
    </row>
    <row r="54" spans="1:17" s="2" customFormat="1" ht="23.1" customHeight="1">
      <c r="A54" s="13"/>
      <c r="B54" s="13"/>
      <c r="C54" s="3"/>
      <c r="D54" s="12"/>
      <c r="E54" s="12"/>
      <c r="F54" s="19"/>
      <c r="G54" s="6"/>
      <c r="H54" s="25"/>
      <c r="I54" s="25"/>
      <c r="J54" s="25"/>
      <c r="K54" s="25"/>
      <c r="L54" s="25"/>
      <c r="M54" s="25"/>
      <c r="N54" s="25"/>
      <c r="O54" s="25"/>
      <c r="P54" s="25"/>
      <c r="Q54" s="12"/>
    </row>
    <row r="55" spans="1:17" s="2" customFormat="1" ht="23.1" customHeight="1">
      <c r="A55" s="13"/>
      <c r="B55" s="13"/>
      <c r="C55" s="3"/>
      <c r="D55" s="12"/>
      <c r="E55" s="12"/>
      <c r="F55" s="19"/>
      <c r="G55" s="6"/>
      <c r="H55" s="25"/>
      <c r="I55" s="25"/>
      <c r="J55" s="25"/>
      <c r="K55" s="25"/>
      <c r="L55" s="25"/>
      <c r="M55" s="25"/>
      <c r="N55" s="25"/>
      <c r="O55" s="25"/>
      <c r="P55" s="25"/>
      <c r="Q55" s="12"/>
    </row>
  </sheetData>
  <mergeCells count="13">
    <mergeCell ref="A2:A3"/>
    <mergeCell ref="B2:B3"/>
    <mergeCell ref="C2:C3"/>
    <mergeCell ref="D2:D3"/>
    <mergeCell ref="E2:E3"/>
    <mergeCell ref="C1:N1"/>
    <mergeCell ref="M2:N2"/>
    <mergeCell ref="J2:L2"/>
    <mergeCell ref="Q2:Q3"/>
    <mergeCell ref="P2:P3"/>
    <mergeCell ref="F2:F3"/>
    <mergeCell ref="G2:G3"/>
    <mergeCell ref="H2:I2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75" orientation="landscape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240"/>
  <sheetViews>
    <sheetView showZeros="0" view="pageBreakPreview" topLeftCell="D1" zoomScaleNormal="100" zoomScaleSheetLayoutView="100" workbookViewId="0">
      <pane ySplit="3" topLeftCell="A4" activePane="bottomLeft" state="frozen"/>
      <selection activeCell="D4" sqref="D4:Q4"/>
      <selection pane="bottomLeft" activeCell="H6" sqref="H6"/>
    </sheetView>
  </sheetViews>
  <sheetFormatPr defaultRowHeight="23.25" customHeight="1"/>
  <cols>
    <col min="1" max="1" width="11.5546875" style="13" hidden="1" customWidth="1"/>
    <col min="2" max="2" width="10.77734375" style="13" hidden="1" customWidth="1"/>
    <col min="3" max="3" width="11.109375" style="1" hidden="1" customWidth="1"/>
    <col min="4" max="4" width="24.33203125" style="13" customWidth="1"/>
    <col min="5" max="5" width="25.33203125" style="13" customWidth="1"/>
    <col min="6" max="6" width="4.21875" style="18" customWidth="1"/>
    <col min="7" max="7" width="8.33203125" style="2" customWidth="1"/>
    <col min="8" max="8" width="11.88671875" style="2" customWidth="1"/>
    <col min="9" max="9" width="12.44140625" style="2" customWidth="1"/>
    <col min="10" max="10" width="6.6640625" style="2" customWidth="1"/>
    <col min="11" max="12" width="11.44140625" style="2" customWidth="1"/>
    <col min="13" max="13" width="6.33203125" style="2" customWidth="1"/>
    <col min="14" max="14" width="8.5546875" style="2" customWidth="1"/>
    <col min="15" max="15" width="9.109375" style="2" hidden="1" customWidth="1"/>
    <col min="16" max="16" width="11" style="2" customWidth="1"/>
    <col min="17" max="17" width="11.5546875" style="13" customWidth="1"/>
    <col min="18" max="16384" width="8.88671875" style="2"/>
  </cols>
  <sheetData>
    <row r="1" spans="1:31" ht="23.25" customHeight="1">
      <c r="A1" s="42"/>
      <c r="B1" s="13" t="s">
        <v>632</v>
      </c>
      <c r="D1" s="255" t="s">
        <v>521</v>
      </c>
      <c r="E1" s="253"/>
      <c r="F1" s="253"/>
      <c r="G1" s="253"/>
      <c r="H1" s="253"/>
      <c r="I1" s="253"/>
      <c r="J1" s="253"/>
      <c r="K1" s="253"/>
      <c r="L1" s="253"/>
      <c r="M1" s="253"/>
      <c r="N1" s="253"/>
      <c r="W1" s="251" t="s">
        <v>51</v>
      </c>
      <c r="X1" s="251"/>
      <c r="Y1" s="251"/>
      <c r="Z1" s="18"/>
      <c r="AA1" s="18" t="s">
        <v>56</v>
      </c>
      <c r="AB1" s="18"/>
      <c r="AC1" s="18"/>
      <c r="AD1" s="18"/>
      <c r="AE1" s="18"/>
    </row>
    <row r="2" spans="1:31" s="14" customFormat="1" ht="23.25" customHeight="1">
      <c r="A2" s="244" t="s">
        <v>39</v>
      </c>
      <c r="B2" s="244" t="s">
        <v>67</v>
      </c>
      <c r="C2" s="244" t="s">
        <v>40</v>
      </c>
      <c r="D2" s="245" t="s">
        <v>45</v>
      </c>
      <c r="E2" s="245" t="s">
        <v>46</v>
      </c>
      <c r="F2" s="246" t="s">
        <v>0</v>
      </c>
      <c r="G2" s="246" t="s">
        <v>1</v>
      </c>
      <c r="H2" s="246" t="s">
        <v>25</v>
      </c>
      <c r="I2" s="246"/>
      <c r="J2" s="246" t="s">
        <v>26</v>
      </c>
      <c r="K2" s="246"/>
      <c r="L2" s="246"/>
      <c r="M2" s="246" t="s">
        <v>27</v>
      </c>
      <c r="N2" s="246"/>
      <c r="O2" s="16"/>
      <c r="P2" s="246" t="s">
        <v>8</v>
      </c>
      <c r="Q2" s="245" t="s">
        <v>29</v>
      </c>
      <c r="W2" s="14" t="s">
        <v>52</v>
      </c>
      <c r="X2" s="14" t="s">
        <v>53</v>
      </c>
      <c r="Y2" s="14" t="s">
        <v>54</v>
      </c>
      <c r="Z2" s="14" t="s">
        <v>55</v>
      </c>
      <c r="AA2" s="27" t="s">
        <v>78</v>
      </c>
      <c r="AB2" s="27" t="s">
        <v>77</v>
      </c>
      <c r="AC2" s="27" t="s">
        <v>57</v>
      </c>
      <c r="AD2" s="27" t="s">
        <v>59</v>
      </c>
      <c r="AE2" s="27" t="s">
        <v>58</v>
      </c>
    </row>
    <row r="3" spans="1:31" s="14" customFormat="1" ht="23.25" customHeight="1">
      <c r="A3" s="244"/>
      <c r="B3" s="244"/>
      <c r="C3" s="244"/>
      <c r="D3" s="245"/>
      <c r="E3" s="245"/>
      <c r="F3" s="246"/>
      <c r="G3" s="246"/>
      <c r="H3" s="16" t="s">
        <v>32</v>
      </c>
      <c r="I3" s="16" t="s">
        <v>33</v>
      </c>
      <c r="J3" s="16" t="s">
        <v>1</v>
      </c>
      <c r="K3" s="16" t="s">
        <v>32</v>
      </c>
      <c r="L3" s="16" t="s">
        <v>33</v>
      </c>
      <c r="M3" s="16" t="s">
        <v>34</v>
      </c>
      <c r="N3" s="16" t="s">
        <v>33</v>
      </c>
      <c r="O3" s="16" t="s">
        <v>41</v>
      </c>
      <c r="P3" s="246"/>
      <c r="Q3" s="245"/>
      <c r="W3" s="2"/>
      <c r="X3" s="2"/>
      <c r="Y3" s="2"/>
      <c r="Z3" s="2"/>
      <c r="AA3" s="23"/>
      <c r="AB3" s="23"/>
      <c r="AC3" s="23"/>
      <c r="AD3" s="23">
        <v>1</v>
      </c>
      <c r="AE3" s="23">
        <v>1</v>
      </c>
    </row>
    <row r="4" spans="1:31" ht="23.25" customHeight="1">
      <c r="A4" s="13" t="s">
        <v>544</v>
      </c>
      <c r="B4" s="13" t="s">
        <v>545</v>
      </c>
      <c r="C4" s="1" t="s">
        <v>546</v>
      </c>
      <c r="D4" s="248" t="s">
        <v>543</v>
      </c>
      <c r="E4" s="250"/>
      <c r="F4" s="19"/>
      <c r="G4" s="15"/>
      <c r="H4" s="15"/>
      <c r="I4" s="36"/>
      <c r="J4" s="15"/>
      <c r="K4" s="15"/>
      <c r="L4" s="36"/>
      <c r="M4" s="15"/>
      <c r="N4" s="36"/>
      <c r="O4" s="15"/>
      <c r="P4" s="15"/>
      <c r="Q4" s="12"/>
    </row>
    <row r="5" spans="1:31" ht="23.25" customHeight="1">
      <c r="A5" s="13" t="s">
        <v>313</v>
      </c>
      <c r="B5" s="13" t="s">
        <v>416</v>
      </c>
      <c r="C5" s="1" t="s">
        <v>125</v>
      </c>
      <c r="D5" s="12" t="s">
        <v>126</v>
      </c>
      <c r="E5" s="12" t="s">
        <v>127</v>
      </c>
      <c r="F5" s="19" t="s">
        <v>128</v>
      </c>
      <c r="G5" s="15">
        <v>1</v>
      </c>
      <c r="H5" s="15">
        <f>합산자재!H4</f>
        <v>1246</v>
      </c>
      <c r="I5" s="36">
        <f>IF(G5*H5&lt;&gt;0, TRUNC(G5*H5, 1), "")</f>
        <v>1246</v>
      </c>
      <c r="J5" s="15">
        <v>1</v>
      </c>
      <c r="K5" s="15">
        <f>합산자재!I4</f>
        <v>0</v>
      </c>
      <c r="L5" s="36" t="str">
        <f t="shared" ref="L5:L9" si="0">IF(G5*K5&lt;&gt;0, TRUNC(G5*K5, 1), "")</f>
        <v/>
      </c>
      <c r="M5" s="15">
        <f>합산자재!J4</f>
        <v>0</v>
      </c>
      <c r="N5" s="36" t="str">
        <f t="shared" ref="N5:N9" si="1">IF(G5*M5&lt;&gt;0, TRUNC(G5*M5, 1), "")</f>
        <v/>
      </c>
      <c r="O5" s="15">
        <f t="shared" ref="O5:O10" si="2">IF((H5+K5+M5)=0, "", (H5+K5+M5))</f>
        <v>1246</v>
      </c>
      <c r="P5" s="15">
        <f t="shared" ref="P5:P10" si="3">IF(SUM(I5,L5,N5)&lt;&gt;0,SUM(I5,L5,N5),"")</f>
        <v>1246</v>
      </c>
      <c r="Q5" s="12"/>
      <c r="R5" s="2" t="s">
        <v>522</v>
      </c>
      <c r="AB5" s="2">
        <f>I5</f>
        <v>1246</v>
      </c>
      <c r="AC5" s="2">
        <f>G5*H5</f>
        <v>1246</v>
      </c>
    </row>
    <row r="6" spans="1:31" ht="23.25" customHeight="1">
      <c r="A6" s="13" t="s">
        <v>523</v>
      </c>
      <c r="B6" s="13" t="s">
        <v>416</v>
      </c>
      <c r="C6" s="1" t="s">
        <v>524</v>
      </c>
      <c r="D6" s="12" t="s">
        <v>525</v>
      </c>
      <c r="E6" s="12" t="s">
        <v>526</v>
      </c>
      <c r="F6" s="19" t="s">
        <v>527</v>
      </c>
      <c r="G6" s="15">
        <v>1</v>
      </c>
      <c r="H6" s="15">
        <f>TRUNC(AB6*옵션!$B$31/100,1)</f>
        <v>186.9</v>
      </c>
      <c r="I6" s="36">
        <f>IF(G6*H6&lt;&gt;0, TRUNC(G6*H6, 1), "")</f>
        <v>186.9</v>
      </c>
      <c r="J6" s="15">
        <v>1</v>
      </c>
      <c r="K6" s="15"/>
      <c r="L6" s="36" t="str">
        <f t="shared" si="0"/>
        <v/>
      </c>
      <c r="M6" s="15"/>
      <c r="N6" s="36" t="str">
        <f t="shared" si="1"/>
        <v/>
      </c>
      <c r="O6" s="15">
        <f t="shared" si="2"/>
        <v>186.9</v>
      </c>
      <c r="P6" s="15">
        <f t="shared" si="3"/>
        <v>186.9</v>
      </c>
      <c r="Q6" s="12"/>
      <c r="AB6" s="2">
        <f>TRUNC(SUM(AB4:AB5))</f>
        <v>1246</v>
      </c>
    </row>
    <row r="7" spans="1:31" ht="23.25" customHeight="1">
      <c r="A7" s="13" t="s">
        <v>528</v>
      </c>
      <c r="B7" s="13" t="s">
        <v>416</v>
      </c>
      <c r="C7" s="1" t="s">
        <v>529</v>
      </c>
      <c r="D7" s="12" t="s">
        <v>530</v>
      </c>
      <c r="E7" s="12" t="s">
        <v>531</v>
      </c>
      <c r="F7" s="19" t="s">
        <v>527</v>
      </c>
      <c r="G7" s="15">
        <v>1</v>
      </c>
      <c r="H7" s="15">
        <f>IF(TRUNC((AD7+AC7)/$AD$3,1)*$AD$3-AD7 &lt;0, AC7, TRUNC((AD7+AC7)/$AD$3,1)*$AD$3-AD7)</f>
        <v>24.900000000000091</v>
      </c>
      <c r="I7" s="36">
        <f>H7</f>
        <v>24.900000000000091</v>
      </c>
      <c r="J7" s="15">
        <v>1</v>
      </c>
      <c r="K7" s="15"/>
      <c r="L7" s="36" t="str">
        <f t="shared" si="0"/>
        <v/>
      </c>
      <c r="M7" s="15"/>
      <c r="N7" s="36" t="str">
        <f t="shared" si="1"/>
        <v/>
      </c>
      <c r="O7" s="15">
        <f t="shared" si="2"/>
        <v>24.900000000000091</v>
      </c>
      <c r="P7" s="15">
        <f t="shared" si="3"/>
        <v>24.900000000000091</v>
      </c>
      <c r="Q7" s="12"/>
      <c r="AC7" s="2">
        <f>TRUNC(TRUNC(SUM(AC4:AC6))*옵션!$B$33/100,1)</f>
        <v>24.9</v>
      </c>
      <c r="AD7" s="2">
        <f>TRUNC(SUM(I4:I6))+TRUNC(SUM(N4:N6))</f>
        <v>1432</v>
      </c>
    </row>
    <row r="8" spans="1:31" ht="23.25" customHeight="1">
      <c r="A8" s="13" t="s">
        <v>363</v>
      </c>
      <c r="B8" s="13" t="s">
        <v>416</v>
      </c>
      <c r="C8" s="1" t="s">
        <v>301</v>
      </c>
      <c r="D8" s="12" t="s">
        <v>302</v>
      </c>
      <c r="E8" s="12" t="s">
        <v>303</v>
      </c>
      <c r="F8" s="19" t="s">
        <v>304</v>
      </c>
      <c r="G8" s="15">
        <f>일위노임!G6</f>
        <v>0.13</v>
      </c>
      <c r="H8" s="15">
        <f>합산자재!H54</f>
        <v>0</v>
      </c>
      <c r="I8" s="36" t="str">
        <f>IF(G8*H8&lt;&gt;0, TRUNC(G8*H8, 1), "")</f>
        <v/>
      </c>
      <c r="J8" s="15">
        <v>0.13</v>
      </c>
      <c r="K8" s="15">
        <f>합산자재!I54</f>
        <v>273676</v>
      </c>
      <c r="L8" s="36">
        <f t="shared" si="0"/>
        <v>35577.800000000003</v>
      </c>
      <c r="M8" s="15">
        <f>합산자재!J54</f>
        <v>0</v>
      </c>
      <c r="N8" s="36" t="str">
        <f t="shared" si="1"/>
        <v/>
      </c>
      <c r="O8" s="15">
        <f t="shared" si="2"/>
        <v>273676</v>
      </c>
      <c r="P8" s="15">
        <f t="shared" si="3"/>
        <v>35577.800000000003</v>
      </c>
      <c r="Q8" s="12"/>
      <c r="AE8" s="2">
        <f>L8</f>
        <v>35577.800000000003</v>
      </c>
    </row>
    <row r="9" spans="1:31" ht="23.25" customHeight="1">
      <c r="A9" s="13" t="s">
        <v>532</v>
      </c>
      <c r="B9" s="13" t="s">
        <v>416</v>
      </c>
      <c r="C9" s="1" t="s">
        <v>533</v>
      </c>
      <c r="D9" s="12" t="s">
        <v>534</v>
      </c>
      <c r="E9" s="12" t="s">
        <v>535</v>
      </c>
      <c r="F9" s="19" t="s">
        <v>527</v>
      </c>
      <c r="G9" s="15">
        <v>1</v>
      </c>
      <c r="H9" s="15">
        <f>IF(TRUNC((AD10+AC10)/$AE$3,1)*$AE$3-AD10 &lt;0, AC10, TRUNC((AD10+AC10)/$AE$3,1)*$AE$3-AD10)</f>
        <v>1067.3000000000029</v>
      </c>
      <c r="I9" s="36">
        <f>H9</f>
        <v>1067.3000000000029</v>
      </c>
      <c r="J9" s="15">
        <v>1</v>
      </c>
      <c r="K9" s="15"/>
      <c r="L9" s="36" t="str">
        <f t="shared" si="0"/>
        <v/>
      </c>
      <c r="M9" s="15"/>
      <c r="N9" s="36" t="str">
        <f t="shared" si="1"/>
        <v/>
      </c>
      <c r="O9" s="15">
        <f t="shared" si="2"/>
        <v>1067.3000000000029</v>
      </c>
      <c r="P9" s="15">
        <f t="shared" si="3"/>
        <v>1067.3000000000029</v>
      </c>
      <c r="Q9" s="12"/>
    </row>
    <row r="10" spans="1:31" ht="23.25" customHeight="1">
      <c r="B10" s="13" t="s">
        <v>536</v>
      </c>
      <c r="D10" s="12" t="s">
        <v>537</v>
      </c>
      <c r="E10" s="12"/>
      <c r="F10" s="19"/>
      <c r="G10" s="15"/>
      <c r="H10" s="15"/>
      <c r="I10" s="36">
        <f>TRUNC(SUM(I4:I9))</f>
        <v>2525</v>
      </c>
      <c r="J10" s="15"/>
      <c r="K10" s="15"/>
      <c r="L10" s="36">
        <f>TRUNC(SUM(L4:L9))</f>
        <v>35577</v>
      </c>
      <c r="M10" s="15"/>
      <c r="N10" s="36">
        <f>TRUNC(SUM(N4:N9))</f>
        <v>0</v>
      </c>
      <c r="O10" s="15" t="str">
        <f t="shared" si="2"/>
        <v/>
      </c>
      <c r="P10" s="15">
        <f t="shared" si="3"/>
        <v>38102</v>
      </c>
      <c r="Q10" s="12"/>
      <c r="AC10" s="2">
        <f>TRUNC(AE10*옵션!$B$36/100,1)</f>
        <v>1067.3</v>
      </c>
      <c r="AD10" s="2">
        <f>TRUNC(SUM(L4:L8))</f>
        <v>35577</v>
      </c>
      <c r="AE10" s="2">
        <f>TRUNC(SUM(AE4:AE9))</f>
        <v>35577</v>
      </c>
    </row>
    <row r="11" spans="1:31" ht="23.25" customHeight="1">
      <c r="D11" s="12"/>
      <c r="E11" s="12"/>
      <c r="F11" s="19"/>
      <c r="G11" s="15"/>
      <c r="H11" s="15"/>
      <c r="I11" s="36"/>
      <c r="J11" s="15"/>
      <c r="K11" s="15"/>
      <c r="L11" s="36"/>
      <c r="M11" s="15"/>
      <c r="N11" s="36"/>
      <c r="O11" s="15"/>
      <c r="P11" s="15"/>
      <c r="Q11" s="12"/>
    </row>
    <row r="12" spans="1:31" ht="23.25" customHeight="1">
      <c r="A12" s="13" t="s">
        <v>548</v>
      </c>
      <c r="B12" s="13" t="s">
        <v>545</v>
      </c>
      <c r="C12" s="1" t="s">
        <v>549</v>
      </c>
      <c r="D12" s="248" t="s">
        <v>547</v>
      </c>
      <c r="E12" s="250"/>
      <c r="F12" s="19"/>
      <c r="G12" s="15"/>
      <c r="H12" s="15"/>
      <c r="I12" s="36"/>
      <c r="J12" s="15"/>
      <c r="K12" s="15"/>
      <c r="L12" s="36"/>
      <c r="M12" s="15"/>
      <c r="N12" s="36"/>
      <c r="O12" s="15"/>
      <c r="P12" s="15"/>
      <c r="Q12" s="12"/>
    </row>
    <row r="13" spans="1:31" ht="23.25" customHeight="1">
      <c r="A13" s="13" t="s">
        <v>314</v>
      </c>
      <c r="B13" s="13" t="s">
        <v>419</v>
      </c>
      <c r="C13" s="1" t="s">
        <v>132</v>
      </c>
      <c r="D13" s="12" t="s">
        <v>133</v>
      </c>
      <c r="E13" s="12" t="s">
        <v>134</v>
      </c>
      <c r="F13" s="19" t="s">
        <v>128</v>
      </c>
      <c r="G13" s="15">
        <v>1</v>
      </c>
      <c r="H13" s="15">
        <f>합산자재!H5</f>
        <v>170</v>
      </c>
      <c r="I13" s="36">
        <f>IF(G13*H13&lt;&gt;0, TRUNC(G13*H13, 1), "")</f>
        <v>170</v>
      </c>
      <c r="J13" s="15">
        <v>1</v>
      </c>
      <c r="K13" s="15">
        <f>합산자재!I5</f>
        <v>0</v>
      </c>
      <c r="L13" s="36" t="str">
        <f t="shared" ref="L13:L17" si="4">IF(G13*K13&lt;&gt;0, TRUNC(G13*K13, 1), "")</f>
        <v/>
      </c>
      <c r="M13" s="15">
        <f>합산자재!J5</f>
        <v>0</v>
      </c>
      <c r="N13" s="36" t="str">
        <f t="shared" ref="N13:N17" si="5">IF(G13*M13&lt;&gt;0, TRUNC(G13*M13, 1), "")</f>
        <v/>
      </c>
      <c r="O13" s="15">
        <f t="shared" ref="O13:O18" si="6">IF((H13+K13+M13)=0, "", (H13+K13+M13))</f>
        <v>170</v>
      </c>
      <c r="P13" s="15">
        <f t="shared" ref="P13:P18" si="7">IF(SUM(I13,L13,N13)&lt;&gt;0,SUM(I13,L13,N13),"")</f>
        <v>170</v>
      </c>
      <c r="Q13" s="12"/>
      <c r="R13" s="2" t="s">
        <v>538</v>
      </c>
      <c r="AA13" s="2">
        <f>I13</f>
        <v>170</v>
      </c>
      <c r="AC13" s="2">
        <f>G13*H13</f>
        <v>170</v>
      </c>
    </row>
    <row r="14" spans="1:31" ht="23.25" customHeight="1">
      <c r="A14" s="13" t="s">
        <v>539</v>
      </c>
      <c r="B14" s="13" t="s">
        <v>419</v>
      </c>
      <c r="C14" s="1" t="s">
        <v>540</v>
      </c>
      <c r="D14" s="12" t="s">
        <v>525</v>
      </c>
      <c r="E14" s="12" t="s">
        <v>541</v>
      </c>
      <c r="F14" s="19" t="s">
        <v>527</v>
      </c>
      <c r="G14" s="15">
        <v>1</v>
      </c>
      <c r="H14" s="15">
        <f>TRUNC(AA14*옵션!$B$32/100,1)</f>
        <v>68</v>
      </c>
      <c r="I14" s="36">
        <f>IF(G14*H14&lt;&gt;0, TRUNC(G14*H14, 1), "")</f>
        <v>68</v>
      </c>
      <c r="J14" s="15">
        <v>1</v>
      </c>
      <c r="K14" s="15"/>
      <c r="L14" s="36" t="str">
        <f t="shared" si="4"/>
        <v/>
      </c>
      <c r="M14" s="15"/>
      <c r="N14" s="36" t="str">
        <f t="shared" si="5"/>
        <v/>
      </c>
      <c r="O14" s="15">
        <f t="shared" si="6"/>
        <v>68</v>
      </c>
      <c r="P14" s="15">
        <f t="shared" si="7"/>
        <v>68</v>
      </c>
      <c r="Q14" s="12"/>
      <c r="AA14" s="2">
        <f>TRUNC(SUM(AA12:AA13))</f>
        <v>170</v>
      </c>
    </row>
    <row r="15" spans="1:31" ht="23.25" customHeight="1">
      <c r="A15" s="13" t="s">
        <v>528</v>
      </c>
      <c r="B15" s="13" t="s">
        <v>419</v>
      </c>
      <c r="C15" s="1" t="s">
        <v>529</v>
      </c>
      <c r="D15" s="12" t="s">
        <v>530</v>
      </c>
      <c r="E15" s="12" t="s">
        <v>531</v>
      </c>
      <c r="F15" s="19" t="s">
        <v>527</v>
      </c>
      <c r="G15" s="15">
        <v>1</v>
      </c>
      <c r="H15" s="15">
        <f>IF(TRUNC((AD15+AC15)/$AD$3,1)*$AD$3-AD15 &lt;0, AC15, TRUNC((AD15+AC15)/$AD$3,1)*$AD$3-AD15)</f>
        <v>3.4000000000000057</v>
      </c>
      <c r="I15" s="36">
        <f>H15</f>
        <v>3.4000000000000057</v>
      </c>
      <c r="J15" s="15">
        <v>1</v>
      </c>
      <c r="K15" s="15"/>
      <c r="L15" s="36" t="str">
        <f t="shared" si="4"/>
        <v/>
      </c>
      <c r="M15" s="15"/>
      <c r="N15" s="36" t="str">
        <f t="shared" si="5"/>
        <v/>
      </c>
      <c r="O15" s="15">
        <f t="shared" si="6"/>
        <v>3.4000000000000057</v>
      </c>
      <c r="P15" s="15">
        <f t="shared" si="7"/>
        <v>3.4000000000000057</v>
      </c>
      <c r="Q15" s="12"/>
      <c r="AC15" s="2">
        <f>TRUNC(TRUNC(SUM(AC12:AC14))*옵션!$B$33/100,1)</f>
        <v>3.4</v>
      </c>
      <c r="AD15" s="2">
        <f>TRUNC(SUM(I12:I14))+TRUNC(SUM(N12:N14))</f>
        <v>238</v>
      </c>
    </row>
    <row r="16" spans="1:31" ht="23.25" customHeight="1">
      <c r="A16" s="13" t="s">
        <v>363</v>
      </c>
      <c r="B16" s="13" t="s">
        <v>419</v>
      </c>
      <c r="C16" s="1" t="s">
        <v>301</v>
      </c>
      <c r="D16" s="12" t="s">
        <v>302</v>
      </c>
      <c r="E16" s="12" t="s">
        <v>303</v>
      </c>
      <c r="F16" s="19" t="s">
        <v>304</v>
      </c>
      <c r="G16" s="15">
        <f>일위노임!G9</f>
        <v>0.04</v>
      </c>
      <c r="H16" s="15">
        <f>합산자재!H54</f>
        <v>0</v>
      </c>
      <c r="I16" s="36" t="str">
        <f>IF(G16*H16&lt;&gt;0, TRUNC(G16*H16, 1), "")</f>
        <v/>
      </c>
      <c r="J16" s="15">
        <v>0.04</v>
      </c>
      <c r="K16" s="15">
        <f>합산자재!I54</f>
        <v>273676</v>
      </c>
      <c r="L16" s="36">
        <f t="shared" si="4"/>
        <v>10947</v>
      </c>
      <c r="M16" s="15">
        <f>합산자재!J54</f>
        <v>0</v>
      </c>
      <c r="N16" s="36" t="str">
        <f t="shared" si="5"/>
        <v/>
      </c>
      <c r="O16" s="15">
        <f t="shared" si="6"/>
        <v>273676</v>
      </c>
      <c r="P16" s="15">
        <f t="shared" si="7"/>
        <v>10947</v>
      </c>
      <c r="Q16" s="12"/>
      <c r="AE16" s="2">
        <f>L16</f>
        <v>10947</v>
      </c>
    </row>
    <row r="17" spans="1:31" ht="23.25" customHeight="1">
      <c r="A17" s="13" t="s">
        <v>532</v>
      </c>
      <c r="B17" s="13" t="s">
        <v>419</v>
      </c>
      <c r="C17" s="1" t="s">
        <v>533</v>
      </c>
      <c r="D17" s="12" t="s">
        <v>534</v>
      </c>
      <c r="E17" s="12" t="s">
        <v>535</v>
      </c>
      <c r="F17" s="19" t="s">
        <v>527</v>
      </c>
      <c r="G17" s="15">
        <v>1</v>
      </c>
      <c r="H17" s="15">
        <f>IF(TRUNC((AD18+AC18)/$AE$3,1)*$AE$3-AD18 &lt;0, AC18, TRUNC((AD18+AC18)/$AE$3,1)*$AE$3-AD18)</f>
        <v>328.39999999999964</v>
      </c>
      <c r="I17" s="36">
        <f>H17</f>
        <v>328.39999999999964</v>
      </c>
      <c r="J17" s="15">
        <v>1</v>
      </c>
      <c r="K17" s="15"/>
      <c r="L17" s="36" t="str">
        <f t="shared" si="4"/>
        <v/>
      </c>
      <c r="M17" s="15"/>
      <c r="N17" s="36" t="str">
        <f t="shared" si="5"/>
        <v/>
      </c>
      <c r="O17" s="15">
        <f t="shared" si="6"/>
        <v>328.39999999999964</v>
      </c>
      <c r="P17" s="15">
        <f t="shared" si="7"/>
        <v>328.39999999999964</v>
      </c>
      <c r="Q17" s="12"/>
    </row>
    <row r="18" spans="1:31" ht="23.25" customHeight="1">
      <c r="B18" s="13" t="s">
        <v>536</v>
      </c>
      <c r="D18" s="12" t="s">
        <v>537</v>
      </c>
      <c r="E18" s="12"/>
      <c r="F18" s="19"/>
      <c r="G18" s="15"/>
      <c r="H18" s="15"/>
      <c r="I18" s="36">
        <f>TRUNC(SUM(I12:I17))</f>
        <v>569</v>
      </c>
      <c r="J18" s="15"/>
      <c r="K18" s="15"/>
      <c r="L18" s="36">
        <f>TRUNC(SUM(L12:L17))</f>
        <v>10947</v>
      </c>
      <c r="M18" s="15"/>
      <c r="N18" s="36">
        <f>TRUNC(SUM(N12:N17))</f>
        <v>0</v>
      </c>
      <c r="O18" s="15" t="str">
        <f t="shared" si="6"/>
        <v/>
      </c>
      <c r="P18" s="15">
        <f t="shared" si="7"/>
        <v>11516</v>
      </c>
      <c r="Q18" s="12"/>
      <c r="AC18" s="2">
        <f>TRUNC(AE18*옵션!$B$36/100,1)</f>
        <v>328.4</v>
      </c>
      <c r="AD18" s="2">
        <f>TRUNC(SUM(L12:L16))</f>
        <v>10947</v>
      </c>
      <c r="AE18" s="2">
        <f>TRUNC(SUM(AE12:AE17))</f>
        <v>10947</v>
      </c>
    </row>
    <row r="19" spans="1:31" ht="23.25" customHeight="1">
      <c r="D19" s="12"/>
      <c r="E19" s="12"/>
      <c r="F19" s="19"/>
      <c r="G19" s="15"/>
      <c r="H19" s="15"/>
      <c r="I19" s="36"/>
      <c r="J19" s="15"/>
      <c r="K19" s="15"/>
      <c r="L19" s="36"/>
      <c r="M19" s="15"/>
      <c r="N19" s="36"/>
      <c r="O19" s="15"/>
      <c r="P19" s="15"/>
      <c r="Q19" s="12"/>
    </row>
    <row r="20" spans="1:31" ht="23.25" customHeight="1">
      <c r="A20" s="13" t="s">
        <v>551</v>
      </c>
      <c r="B20" s="13" t="s">
        <v>545</v>
      </c>
      <c r="C20" s="1" t="s">
        <v>552</v>
      </c>
      <c r="D20" s="248" t="s">
        <v>550</v>
      </c>
      <c r="E20" s="250"/>
      <c r="F20" s="19"/>
      <c r="G20" s="15"/>
      <c r="H20" s="15"/>
      <c r="I20" s="36"/>
      <c r="J20" s="15"/>
      <c r="K20" s="15"/>
      <c r="L20" s="36"/>
      <c r="M20" s="15"/>
      <c r="N20" s="36"/>
      <c r="O20" s="15"/>
      <c r="P20" s="15"/>
      <c r="Q20" s="12"/>
    </row>
    <row r="21" spans="1:31" ht="23.25" customHeight="1">
      <c r="A21" s="13" t="s">
        <v>315</v>
      </c>
      <c r="B21" s="13" t="s">
        <v>422</v>
      </c>
      <c r="C21" s="1" t="s">
        <v>137</v>
      </c>
      <c r="D21" s="12" t="s">
        <v>133</v>
      </c>
      <c r="E21" s="12" t="s">
        <v>138</v>
      </c>
      <c r="F21" s="19" t="s">
        <v>128</v>
      </c>
      <c r="G21" s="15">
        <v>1</v>
      </c>
      <c r="H21" s="15">
        <f>합산자재!H6</f>
        <v>255</v>
      </c>
      <c r="I21" s="36">
        <f>IF(G21*H21&lt;&gt;0, TRUNC(G21*H21, 1), "")</f>
        <v>255</v>
      </c>
      <c r="J21" s="15">
        <v>1</v>
      </c>
      <c r="K21" s="15">
        <f>합산자재!I6</f>
        <v>0</v>
      </c>
      <c r="L21" s="36" t="str">
        <f t="shared" ref="L21:L25" si="8">IF(G21*K21&lt;&gt;0, TRUNC(G21*K21, 1), "")</f>
        <v/>
      </c>
      <c r="M21" s="15">
        <f>합산자재!J6</f>
        <v>0</v>
      </c>
      <c r="N21" s="36" t="str">
        <f t="shared" ref="N21:N25" si="9">IF(G21*M21&lt;&gt;0, TRUNC(G21*M21, 1), "")</f>
        <v/>
      </c>
      <c r="O21" s="15">
        <f t="shared" ref="O21:O26" si="10">IF((H21+K21+M21)=0, "", (H21+K21+M21))</f>
        <v>255</v>
      </c>
      <c r="P21" s="15">
        <f t="shared" ref="P21:P26" si="11">IF(SUM(I21,L21,N21)&lt;&gt;0,SUM(I21,L21,N21),"")</f>
        <v>255</v>
      </c>
      <c r="Q21" s="12"/>
      <c r="R21" s="2" t="s">
        <v>538</v>
      </c>
      <c r="AA21" s="2">
        <f>I21</f>
        <v>255</v>
      </c>
      <c r="AC21" s="2">
        <f>G21*H21</f>
        <v>255</v>
      </c>
    </row>
    <row r="22" spans="1:31" ht="23.25" customHeight="1">
      <c r="A22" s="13" t="s">
        <v>539</v>
      </c>
      <c r="B22" s="13" t="s">
        <v>422</v>
      </c>
      <c r="C22" s="1" t="s">
        <v>540</v>
      </c>
      <c r="D22" s="12" t="s">
        <v>525</v>
      </c>
      <c r="E22" s="12" t="s">
        <v>541</v>
      </c>
      <c r="F22" s="19" t="s">
        <v>527</v>
      </c>
      <c r="G22" s="15">
        <v>1</v>
      </c>
      <c r="H22" s="15">
        <f>TRUNC(AA22*옵션!$B$32/100,1)</f>
        <v>102</v>
      </c>
      <c r="I22" s="36">
        <f>IF(G22*H22&lt;&gt;0, TRUNC(G22*H22, 1), "")</f>
        <v>102</v>
      </c>
      <c r="J22" s="15">
        <v>1</v>
      </c>
      <c r="K22" s="15"/>
      <c r="L22" s="36" t="str">
        <f t="shared" si="8"/>
        <v/>
      </c>
      <c r="M22" s="15"/>
      <c r="N22" s="36" t="str">
        <f t="shared" si="9"/>
        <v/>
      </c>
      <c r="O22" s="15">
        <f t="shared" si="10"/>
        <v>102</v>
      </c>
      <c r="P22" s="15">
        <f t="shared" si="11"/>
        <v>102</v>
      </c>
      <c r="Q22" s="12"/>
      <c r="AA22" s="2">
        <f>TRUNC(SUM(AA20:AA21))</f>
        <v>255</v>
      </c>
    </row>
    <row r="23" spans="1:31" ht="23.25" customHeight="1">
      <c r="A23" s="13" t="s">
        <v>528</v>
      </c>
      <c r="B23" s="13" t="s">
        <v>422</v>
      </c>
      <c r="C23" s="1" t="s">
        <v>529</v>
      </c>
      <c r="D23" s="12" t="s">
        <v>530</v>
      </c>
      <c r="E23" s="12" t="s">
        <v>531</v>
      </c>
      <c r="F23" s="19" t="s">
        <v>527</v>
      </c>
      <c r="G23" s="15">
        <v>1</v>
      </c>
      <c r="H23" s="15">
        <f>IF(TRUNC((AD23+AC23)/$AD$3,1)*$AD$3-AD23 &lt;0, AC23, TRUNC((AD23+AC23)/$AD$3,1)*$AD$3-AD23)</f>
        <v>5.1000000000000227</v>
      </c>
      <c r="I23" s="36">
        <f>H23</f>
        <v>5.1000000000000227</v>
      </c>
      <c r="J23" s="15">
        <v>1</v>
      </c>
      <c r="K23" s="15"/>
      <c r="L23" s="36" t="str">
        <f t="shared" si="8"/>
        <v/>
      </c>
      <c r="M23" s="15"/>
      <c r="N23" s="36" t="str">
        <f t="shared" si="9"/>
        <v/>
      </c>
      <c r="O23" s="15">
        <f t="shared" si="10"/>
        <v>5.1000000000000227</v>
      </c>
      <c r="P23" s="15">
        <f t="shared" si="11"/>
        <v>5.1000000000000227</v>
      </c>
      <c r="Q23" s="12"/>
      <c r="AC23" s="2">
        <f>TRUNC(TRUNC(SUM(AC20:AC22))*옵션!$B$33/100,1)</f>
        <v>5.0999999999999996</v>
      </c>
      <c r="AD23" s="2">
        <f>TRUNC(SUM(I20:I22))+TRUNC(SUM(N20:N22))</f>
        <v>357</v>
      </c>
    </row>
    <row r="24" spans="1:31" ht="23.25" customHeight="1">
      <c r="A24" s="13" t="s">
        <v>363</v>
      </c>
      <c r="B24" s="13" t="s">
        <v>422</v>
      </c>
      <c r="C24" s="1" t="s">
        <v>301</v>
      </c>
      <c r="D24" s="12" t="s">
        <v>302</v>
      </c>
      <c r="E24" s="12" t="s">
        <v>303</v>
      </c>
      <c r="F24" s="19" t="s">
        <v>304</v>
      </c>
      <c r="G24" s="15">
        <f>일위노임!G12</f>
        <v>4.8000000000000001E-2</v>
      </c>
      <c r="H24" s="15">
        <f>합산자재!H54</f>
        <v>0</v>
      </c>
      <c r="I24" s="36" t="str">
        <f>IF(G24*H24&lt;&gt;0, TRUNC(G24*H24, 1), "")</f>
        <v/>
      </c>
      <c r="J24" s="15">
        <v>4.8000000000000001E-2</v>
      </c>
      <c r="K24" s="15">
        <f>합산자재!I54</f>
        <v>273676</v>
      </c>
      <c r="L24" s="36">
        <f t="shared" si="8"/>
        <v>13136.4</v>
      </c>
      <c r="M24" s="15">
        <f>합산자재!J54</f>
        <v>0</v>
      </c>
      <c r="N24" s="36" t="str">
        <f t="shared" si="9"/>
        <v/>
      </c>
      <c r="O24" s="15">
        <f t="shared" si="10"/>
        <v>273676</v>
      </c>
      <c r="P24" s="15">
        <f t="shared" si="11"/>
        <v>13136.4</v>
      </c>
      <c r="Q24" s="12"/>
      <c r="AE24" s="2">
        <f>L24</f>
        <v>13136.4</v>
      </c>
    </row>
    <row r="25" spans="1:31" ht="23.25" customHeight="1">
      <c r="A25" s="13" t="s">
        <v>532</v>
      </c>
      <c r="B25" s="13" t="s">
        <v>422</v>
      </c>
      <c r="C25" s="1" t="s">
        <v>533</v>
      </c>
      <c r="D25" s="12" t="s">
        <v>534</v>
      </c>
      <c r="E25" s="12" t="s">
        <v>535</v>
      </c>
      <c r="F25" s="19" t="s">
        <v>527</v>
      </c>
      <c r="G25" s="15">
        <v>1</v>
      </c>
      <c r="H25" s="15">
        <f>IF(TRUNC((AD26+AC26)/$AE$3,1)*$AE$3-AD26 &lt;0, AC26, TRUNC((AD26+AC26)/$AE$3,1)*$AE$3-AD26)</f>
        <v>394</v>
      </c>
      <c r="I25" s="36">
        <f>H25</f>
        <v>394</v>
      </c>
      <c r="J25" s="15">
        <v>1</v>
      </c>
      <c r="K25" s="15"/>
      <c r="L25" s="36" t="str">
        <f t="shared" si="8"/>
        <v/>
      </c>
      <c r="M25" s="15"/>
      <c r="N25" s="36" t="str">
        <f t="shared" si="9"/>
        <v/>
      </c>
      <c r="O25" s="15">
        <f t="shared" si="10"/>
        <v>394</v>
      </c>
      <c r="P25" s="15">
        <f t="shared" si="11"/>
        <v>394</v>
      </c>
      <c r="Q25" s="12"/>
    </row>
    <row r="26" spans="1:31" ht="23.25" customHeight="1">
      <c r="B26" s="13" t="s">
        <v>536</v>
      </c>
      <c r="D26" s="12" t="s">
        <v>537</v>
      </c>
      <c r="E26" s="12"/>
      <c r="F26" s="19"/>
      <c r="G26" s="15"/>
      <c r="H26" s="15"/>
      <c r="I26" s="36">
        <f>TRUNC(SUM(I20:I25))</f>
        <v>756</v>
      </c>
      <c r="J26" s="15"/>
      <c r="K26" s="15"/>
      <c r="L26" s="36">
        <f>TRUNC(SUM(L20:L25))</f>
        <v>13136</v>
      </c>
      <c r="M26" s="15"/>
      <c r="N26" s="36">
        <f>TRUNC(SUM(N20:N25))</f>
        <v>0</v>
      </c>
      <c r="O26" s="15" t="str">
        <f t="shared" si="10"/>
        <v/>
      </c>
      <c r="P26" s="15">
        <f t="shared" si="11"/>
        <v>13892</v>
      </c>
      <c r="Q26" s="12"/>
      <c r="AC26" s="2">
        <f>TRUNC(AE26*옵션!$B$36/100,1)</f>
        <v>394</v>
      </c>
      <c r="AD26" s="2">
        <f>TRUNC(SUM(L20:L24))</f>
        <v>13136</v>
      </c>
      <c r="AE26" s="2">
        <f>TRUNC(SUM(AE20:AE25))</f>
        <v>13136</v>
      </c>
    </row>
    <row r="27" spans="1:31" ht="23.25" customHeight="1">
      <c r="D27" s="12"/>
      <c r="E27" s="12"/>
      <c r="F27" s="19"/>
      <c r="G27" s="15"/>
      <c r="H27" s="15"/>
      <c r="I27" s="36"/>
      <c r="J27" s="15"/>
      <c r="K27" s="15"/>
      <c r="L27" s="36"/>
      <c r="M27" s="15"/>
      <c r="N27" s="36"/>
      <c r="O27" s="15"/>
      <c r="P27" s="15"/>
      <c r="Q27" s="12"/>
    </row>
    <row r="28" spans="1:31" ht="23.25" customHeight="1">
      <c r="A28" s="13" t="s">
        <v>554</v>
      </c>
      <c r="B28" s="13" t="s">
        <v>545</v>
      </c>
      <c r="C28" s="1" t="s">
        <v>555</v>
      </c>
      <c r="D28" s="248" t="s">
        <v>553</v>
      </c>
      <c r="E28" s="250"/>
      <c r="F28" s="19"/>
      <c r="G28" s="15"/>
      <c r="H28" s="15"/>
      <c r="I28" s="36"/>
      <c r="J28" s="15"/>
      <c r="K28" s="15"/>
      <c r="L28" s="36"/>
      <c r="M28" s="15"/>
      <c r="N28" s="36"/>
      <c r="O28" s="15"/>
      <c r="P28" s="15"/>
      <c r="Q28" s="12"/>
    </row>
    <row r="29" spans="1:31" ht="23.25" customHeight="1">
      <c r="A29" s="13" t="s">
        <v>316</v>
      </c>
      <c r="B29" s="13" t="s">
        <v>425</v>
      </c>
      <c r="C29" s="1" t="s">
        <v>139</v>
      </c>
      <c r="D29" s="12" t="s">
        <v>133</v>
      </c>
      <c r="E29" s="12" t="s">
        <v>140</v>
      </c>
      <c r="F29" s="19" t="s">
        <v>128</v>
      </c>
      <c r="G29" s="15">
        <v>1</v>
      </c>
      <c r="H29" s="15">
        <f>합산자재!H7</f>
        <v>348</v>
      </c>
      <c r="I29" s="36">
        <f>IF(G29*H29&lt;&gt;0, TRUNC(G29*H29, 1), "")</f>
        <v>348</v>
      </c>
      <c r="J29" s="15">
        <v>1</v>
      </c>
      <c r="K29" s="15">
        <f>합산자재!I7</f>
        <v>0</v>
      </c>
      <c r="L29" s="36" t="str">
        <f t="shared" ref="L29:L33" si="12">IF(G29*K29&lt;&gt;0, TRUNC(G29*K29, 1), "")</f>
        <v/>
      </c>
      <c r="M29" s="15">
        <f>합산자재!J7</f>
        <v>0</v>
      </c>
      <c r="N29" s="36" t="str">
        <f t="shared" ref="N29:N33" si="13">IF(G29*M29&lt;&gt;0, TRUNC(G29*M29, 1), "")</f>
        <v/>
      </c>
      <c r="O29" s="15">
        <f t="shared" ref="O29:O34" si="14">IF((H29+K29+M29)=0, "", (H29+K29+M29))</f>
        <v>348</v>
      </c>
      <c r="P29" s="15">
        <f t="shared" ref="P29:P34" si="15">IF(SUM(I29,L29,N29)&lt;&gt;0,SUM(I29,L29,N29),"")</f>
        <v>348</v>
      </c>
      <c r="Q29" s="12"/>
      <c r="R29" s="2" t="s">
        <v>538</v>
      </c>
      <c r="AA29" s="2">
        <f>I29</f>
        <v>348</v>
      </c>
      <c r="AC29" s="2">
        <f>G29*H29</f>
        <v>348</v>
      </c>
    </row>
    <row r="30" spans="1:31" ht="23.25" customHeight="1">
      <c r="A30" s="13" t="s">
        <v>539</v>
      </c>
      <c r="B30" s="13" t="s">
        <v>425</v>
      </c>
      <c r="C30" s="1" t="s">
        <v>540</v>
      </c>
      <c r="D30" s="12" t="s">
        <v>525</v>
      </c>
      <c r="E30" s="12" t="s">
        <v>541</v>
      </c>
      <c r="F30" s="19" t="s">
        <v>527</v>
      </c>
      <c r="G30" s="15">
        <v>1</v>
      </c>
      <c r="H30" s="15">
        <f>TRUNC(AA30*옵션!$B$32/100,1)</f>
        <v>139.19999999999999</v>
      </c>
      <c r="I30" s="36">
        <f>IF(G30*H30&lt;&gt;0, TRUNC(G30*H30, 1), "")</f>
        <v>139.19999999999999</v>
      </c>
      <c r="J30" s="15">
        <v>1</v>
      </c>
      <c r="K30" s="15"/>
      <c r="L30" s="36" t="str">
        <f t="shared" si="12"/>
        <v/>
      </c>
      <c r="M30" s="15"/>
      <c r="N30" s="36" t="str">
        <f t="shared" si="13"/>
        <v/>
      </c>
      <c r="O30" s="15">
        <f t="shared" si="14"/>
        <v>139.19999999999999</v>
      </c>
      <c r="P30" s="15">
        <f t="shared" si="15"/>
        <v>139.19999999999999</v>
      </c>
      <c r="Q30" s="12"/>
      <c r="AA30" s="2">
        <f>TRUNC(SUM(AA28:AA29))</f>
        <v>348</v>
      </c>
    </row>
    <row r="31" spans="1:31" ht="23.25" customHeight="1">
      <c r="A31" s="13" t="s">
        <v>528</v>
      </c>
      <c r="B31" s="13" t="s">
        <v>425</v>
      </c>
      <c r="C31" s="1" t="s">
        <v>529</v>
      </c>
      <c r="D31" s="12" t="s">
        <v>530</v>
      </c>
      <c r="E31" s="12" t="s">
        <v>531</v>
      </c>
      <c r="F31" s="19" t="s">
        <v>527</v>
      </c>
      <c r="G31" s="15">
        <v>1</v>
      </c>
      <c r="H31" s="15">
        <f>IF(TRUNC((AD31+AC31)/$AD$3,1)*$AD$3-AD31 &lt;0, AC31, TRUNC((AD31+AC31)/$AD$3,1)*$AD$3-AD31)</f>
        <v>6.8999999999999773</v>
      </c>
      <c r="I31" s="36">
        <f>H31</f>
        <v>6.8999999999999773</v>
      </c>
      <c r="J31" s="15">
        <v>1</v>
      </c>
      <c r="K31" s="15"/>
      <c r="L31" s="36" t="str">
        <f t="shared" si="12"/>
        <v/>
      </c>
      <c r="M31" s="15"/>
      <c r="N31" s="36" t="str">
        <f t="shared" si="13"/>
        <v/>
      </c>
      <c r="O31" s="15">
        <f t="shared" si="14"/>
        <v>6.8999999999999773</v>
      </c>
      <c r="P31" s="15">
        <f t="shared" si="15"/>
        <v>6.8999999999999773</v>
      </c>
      <c r="Q31" s="12"/>
      <c r="AC31" s="2">
        <f>TRUNC(TRUNC(SUM(AC28:AC30))*옵션!$B$33/100,1)</f>
        <v>6.9</v>
      </c>
      <c r="AD31" s="2">
        <f>TRUNC(SUM(I28:I30))+TRUNC(SUM(N28:N30))</f>
        <v>487</v>
      </c>
    </row>
    <row r="32" spans="1:31" ht="23.25" customHeight="1">
      <c r="A32" s="13" t="s">
        <v>363</v>
      </c>
      <c r="B32" s="13" t="s">
        <v>425</v>
      </c>
      <c r="C32" s="1" t="s">
        <v>301</v>
      </c>
      <c r="D32" s="12" t="s">
        <v>302</v>
      </c>
      <c r="E32" s="12" t="s">
        <v>303</v>
      </c>
      <c r="F32" s="19" t="s">
        <v>304</v>
      </c>
      <c r="G32" s="15">
        <f>일위노임!G15</f>
        <v>6.4000000000000001E-2</v>
      </c>
      <c r="H32" s="15">
        <f>합산자재!H54</f>
        <v>0</v>
      </c>
      <c r="I32" s="36" t="str">
        <f>IF(G32*H32&lt;&gt;0, TRUNC(G32*H32, 1), "")</f>
        <v/>
      </c>
      <c r="J32" s="15">
        <v>6.4000000000000001E-2</v>
      </c>
      <c r="K32" s="15">
        <f>합산자재!I54</f>
        <v>273676</v>
      </c>
      <c r="L32" s="36">
        <f t="shared" si="12"/>
        <v>17515.2</v>
      </c>
      <c r="M32" s="15">
        <f>합산자재!J54</f>
        <v>0</v>
      </c>
      <c r="N32" s="36" t="str">
        <f t="shared" si="13"/>
        <v/>
      </c>
      <c r="O32" s="15">
        <f t="shared" si="14"/>
        <v>273676</v>
      </c>
      <c r="P32" s="15">
        <f t="shared" si="15"/>
        <v>17515.2</v>
      </c>
      <c r="Q32" s="12"/>
      <c r="AE32" s="2">
        <f>L32</f>
        <v>17515.2</v>
      </c>
    </row>
    <row r="33" spans="1:31" ht="23.25" customHeight="1">
      <c r="A33" s="13" t="s">
        <v>532</v>
      </c>
      <c r="B33" s="13" t="s">
        <v>425</v>
      </c>
      <c r="C33" s="1" t="s">
        <v>533</v>
      </c>
      <c r="D33" s="12" t="s">
        <v>534</v>
      </c>
      <c r="E33" s="12" t="s">
        <v>535</v>
      </c>
      <c r="F33" s="19" t="s">
        <v>527</v>
      </c>
      <c r="G33" s="15">
        <v>1</v>
      </c>
      <c r="H33" s="15">
        <f>IF(TRUNC((AD34+AC34)/$AE$3,1)*$AE$3-AD34 &lt;0, AC34, TRUNC((AD34+AC34)/$AE$3,1)*$AE$3-AD34)</f>
        <v>525.40000000000146</v>
      </c>
      <c r="I33" s="36">
        <f>H33</f>
        <v>525.40000000000146</v>
      </c>
      <c r="J33" s="15">
        <v>1</v>
      </c>
      <c r="K33" s="15"/>
      <c r="L33" s="36" t="str">
        <f t="shared" si="12"/>
        <v/>
      </c>
      <c r="M33" s="15"/>
      <c r="N33" s="36" t="str">
        <f t="shared" si="13"/>
        <v/>
      </c>
      <c r="O33" s="15">
        <f t="shared" si="14"/>
        <v>525.40000000000146</v>
      </c>
      <c r="P33" s="15">
        <f t="shared" si="15"/>
        <v>525.40000000000146</v>
      </c>
      <c r="Q33" s="12"/>
    </row>
    <row r="34" spans="1:31" ht="23.25" customHeight="1">
      <c r="B34" s="13" t="s">
        <v>536</v>
      </c>
      <c r="D34" s="12" t="s">
        <v>537</v>
      </c>
      <c r="E34" s="12"/>
      <c r="F34" s="19"/>
      <c r="G34" s="15"/>
      <c r="H34" s="15"/>
      <c r="I34" s="36">
        <f>TRUNC(SUM(I28:I33))</f>
        <v>1019</v>
      </c>
      <c r="J34" s="15"/>
      <c r="K34" s="15"/>
      <c r="L34" s="36">
        <f>TRUNC(SUM(L28:L33))</f>
        <v>17515</v>
      </c>
      <c r="M34" s="15"/>
      <c r="N34" s="36">
        <f>TRUNC(SUM(N28:N33))</f>
        <v>0</v>
      </c>
      <c r="O34" s="15" t="str">
        <f t="shared" si="14"/>
        <v/>
      </c>
      <c r="P34" s="15">
        <f t="shared" si="15"/>
        <v>18534</v>
      </c>
      <c r="Q34" s="12"/>
      <c r="AC34" s="2">
        <f>TRUNC(AE34*옵션!$B$36/100,1)</f>
        <v>525.4</v>
      </c>
      <c r="AD34" s="2">
        <f>TRUNC(SUM(L28:L32))</f>
        <v>17515</v>
      </c>
      <c r="AE34" s="2">
        <f>TRUNC(SUM(AE28:AE33))</f>
        <v>17515</v>
      </c>
    </row>
    <row r="35" spans="1:31" ht="23.25" customHeight="1">
      <c r="D35" s="12"/>
      <c r="E35" s="12"/>
      <c r="F35" s="19"/>
      <c r="G35" s="15"/>
      <c r="H35" s="15"/>
      <c r="I35" s="36"/>
      <c r="J35" s="15"/>
      <c r="K35" s="15"/>
      <c r="L35" s="36"/>
      <c r="M35" s="15"/>
      <c r="N35" s="36"/>
      <c r="O35" s="15"/>
      <c r="P35" s="15"/>
      <c r="Q35" s="12"/>
    </row>
    <row r="36" spans="1:31" ht="23.25" customHeight="1">
      <c r="A36" s="13" t="s">
        <v>557</v>
      </c>
      <c r="B36" s="13" t="s">
        <v>545</v>
      </c>
      <c r="C36" s="1" t="s">
        <v>558</v>
      </c>
      <c r="D36" s="248" t="s">
        <v>556</v>
      </c>
      <c r="E36" s="250"/>
      <c r="F36" s="19"/>
      <c r="G36" s="15"/>
      <c r="H36" s="15"/>
      <c r="I36" s="36"/>
      <c r="J36" s="15"/>
      <c r="K36" s="15"/>
      <c r="L36" s="36"/>
      <c r="M36" s="15"/>
      <c r="N36" s="36"/>
      <c r="O36" s="15"/>
      <c r="P36" s="15"/>
      <c r="Q36" s="12"/>
    </row>
    <row r="37" spans="1:31" ht="23.25" customHeight="1">
      <c r="A37" s="13" t="s">
        <v>317</v>
      </c>
      <c r="B37" s="13" t="s">
        <v>428</v>
      </c>
      <c r="C37" s="1" t="s">
        <v>141</v>
      </c>
      <c r="D37" s="12" t="s">
        <v>142</v>
      </c>
      <c r="E37" s="12" t="s">
        <v>143</v>
      </c>
      <c r="F37" s="19" t="s">
        <v>128</v>
      </c>
      <c r="G37" s="15">
        <v>1</v>
      </c>
      <c r="H37" s="15">
        <f>합산자재!H8</f>
        <v>680</v>
      </c>
      <c r="I37" s="36">
        <f>IF(G37*H37&lt;&gt;0, TRUNC(G37*H37, 1), "")</f>
        <v>680</v>
      </c>
      <c r="J37" s="15">
        <v>1</v>
      </c>
      <c r="K37" s="15">
        <f>합산자재!I8</f>
        <v>0</v>
      </c>
      <c r="L37" s="36" t="str">
        <f t="shared" ref="L37:L42" si="16">IF(G37*K37&lt;&gt;0, TRUNC(G37*K37, 1), "")</f>
        <v/>
      </c>
      <c r="M37" s="15">
        <f>합산자재!J8</f>
        <v>0</v>
      </c>
      <c r="N37" s="36" t="str">
        <f t="shared" ref="N37:N42" si="17">IF(G37*M37&lt;&gt;0, TRUNC(G37*M37, 1), "")</f>
        <v/>
      </c>
      <c r="O37" s="15">
        <f t="shared" ref="O37:O43" si="18">IF((H37+K37+M37)=0, "", (H37+K37+M37))</f>
        <v>680</v>
      </c>
      <c r="P37" s="15">
        <f t="shared" ref="P37:P43" si="19">IF(SUM(I37,L37,N37)&lt;&gt;0,SUM(I37,L37,N37),"")</f>
        <v>680</v>
      </c>
      <c r="Q37" s="12"/>
      <c r="R37" s="2" t="s">
        <v>542</v>
      </c>
      <c r="AB37" s="2">
        <f>I37</f>
        <v>680</v>
      </c>
      <c r="AC37" s="2">
        <f>G37*H37</f>
        <v>680</v>
      </c>
    </row>
    <row r="38" spans="1:31" ht="23.25" customHeight="1">
      <c r="A38" s="13" t="s">
        <v>523</v>
      </c>
      <c r="B38" s="13" t="s">
        <v>428</v>
      </c>
      <c r="C38" s="1" t="s">
        <v>524</v>
      </c>
      <c r="D38" s="12" t="s">
        <v>525</v>
      </c>
      <c r="E38" s="12" t="s">
        <v>526</v>
      </c>
      <c r="F38" s="19" t="s">
        <v>527</v>
      </c>
      <c r="G38" s="15">
        <v>1</v>
      </c>
      <c r="H38" s="15">
        <f>TRUNC(AB38*옵션!$B$31/100,1)</f>
        <v>102</v>
      </c>
      <c r="I38" s="36">
        <f>IF(G38*H38&lt;&gt;0, TRUNC(G38*H38, 1), "")</f>
        <v>102</v>
      </c>
      <c r="J38" s="15">
        <v>1</v>
      </c>
      <c r="K38" s="15"/>
      <c r="L38" s="36" t="str">
        <f t="shared" si="16"/>
        <v/>
      </c>
      <c r="M38" s="15"/>
      <c r="N38" s="36" t="str">
        <f t="shared" si="17"/>
        <v/>
      </c>
      <c r="O38" s="15">
        <f t="shared" si="18"/>
        <v>102</v>
      </c>
      <c r="P38" s="15">
        <f t="shared" si="19"/>
        <v>102</v>
      </c>
      <c r="Q38" s="12"/>
      <c r="AB38" s="2">
        <f>TRUNC(SUM(AB36:AB37))</f>
        <v>680</v>
      </c>
    </row>
    <row r="39" spans="1:31" ht="23.25" customHeight="1">
      <c r="A39" s="13" t="s">
        <v>528</v>
      </c>
      <c r="B39" s="13" t="s">
        <v>428</v>
      </c>
      <c r="C39" s="1" t="s">
        <v>529</v>
      </c>
      <c r="D39" s="12" t="s">
        <v>530</v>
      </c>
      <c r="E39" s="12" t="s">
        <v>531</v>
      </c>
      <c r="F39" s="19" t="s">
        <v>527</v>
      </c>
      <c r="G39" s="15">
        <v>1</v>
      </c>
      <c r="H39" s="15">
        <f>IF(TRUNC((AD39+AC39)/$AD$3,1)*$AD$3-AD39 &lt;0, AC39, TRUNC((AD39+AC39)/$AD$3,1)*$AD$3-AD39)</f>
        <v>13.600000000000023</v>
      </c>
      <c r="I39" s="36">
        <f>H39</f>
        <v>13.600000000000023</v>
      </c>
      <c r="J39" s="15">
        <v>1</v>
      </c>
      <c r="K39" s="15"/>
      <c r="L39" s="36" t="str">
        <f t="shared" si="16"/>
        <v/>
      </c>
      <c r="M39" s="15"/>
      <c r="N39" s="36" t="str">
        <f t="shared" si="17"/>
        <v/>
      </c>
      <c r="O39" s="15">
        <f t="shared" si="18"/>
        <v>13.600000000000023</v>
      </c>
      <c r="P39" s="15">
        <f t="shared" si="19"/>
        <v>13.600000000000023</v>
      </c>
      <c r="Q39" s="12"/>
      <c r="AC39" s="2">
        <f>TRUNC(TRUNC(SUM(AC36:AC38))*옵션!$B$33/100,1)</f>
        <v>13.6</v>
      </c>
      <c r="AD39" s="2">
        <f>TRUNC(SUM(I36:I38))+TRUNC(SUM(N36:N38))</f>
        <v>782</v>
      </c>
    </row>
    <row r="40" spans="1:31" ht="23.25" customHeight="1">
      <c r="A40" s="13" t="s">
        <v>365</v>
      </c>
      <c r="B40" s="13" t="s">
        <v>428</v>
      </c>
      <c r="C40" s="1" t="s">
        <v>307</v>
      </c>
      <c r="D40" s="12" t="s">
        <v>302</v>
      </c>
      <c r="E40" s="12" t="s">
        <v>308</v>
      </c>
      <c r="F40" s="19" t="s">
        <v>304</v>
      </c>
      <c r="G40" s="15">
        <f>일위노임!G19</f>
        <v>7.0000000000000001E-3</v>
      </c>
      <c r="H40" s="15">
        <f>합산자재!H56</f>
        <v>0</v>
      </c>
      <c r="I40" s="36" t="str">
        <f>IF(G40*H40&lt;&gt;0, TRUNC(G40*H40, 1), "")</f>
        <v/>
      </c>
      <c r="J40" s="15">
        <v>7.0000000000000001E-3</v>
      </c>
      <c r="K40" s="15">
        <f>합산자재!I56</f>
        <v>414968</v>
      </c>
      <c r="L40" s="36">
        <f t="shared" si="16"/>
        <v>2904.7</v>
      </c>
      <c r="M40" s="15">
        <f>합산자재!J56</f>
        <v>0</v>
      </c>
      <c r="N40" s="36" t="str">
        <f t="shared" si="17"/>
        <v/>
      </c>
      <c r="O40" s="15">
        <f t="shared" si="18"/>
        <v>414968</v>
      </c>
      <c r="P40" s="15">
        <f t="shared" si="19"/>
        <v>2904.7</v>
      </c>
      <c r="Q40" s="12"/>
      <c r="AE40" s="2">
        <f>L40</f>
        <v>2904.7</v>
      </c>
    </row>
    <row r="41" spans="1:31" ht="23.25" customHeight="1">
      <c r="A41" s="13" t="s">
        <v>366</v>
      </c>
      <c r="B41" s="13" t="s">
        <v>428</v>
      </c>
      <c r="C41" s="1" t="s">
        <v>309</v>
      </c>
      <c r="D41" s="12" t="s">
        <v>302</v>
      </c>
      <c r="E41" s="12" t="s">
        <v>310</v>
      </c>
      <c r="F41" s="19" t="s">
        <v>304</v>
      </c>
      <c r="G41" s="15">
        <f>일위노임!G20</f>
        <v>1.7999999999999999E-2</v>
      </c>
      <c r="H41" s="15">
        <f>합산자재!H57</f>
        <v>0</v>
      </c>
      <c r="I41" s="36" t="str">
        <f>IF(G41*H41&lt;&gt;0, TRUNC(G41*H41, 1), "")</f>
        <v/>
      </c>
      <c r="J41" s="15">
        <v>1.7999999999999999E-2</v>
      </c>
      <c r="K41" s="15">
        <f>합산자재!I57</f>
        <v>172068</v>
      </c>
      <c r="L41" s="36">
        <f t="shared" si="16"/>
        <v>3097.2</v>
      </c>
      <c r="M41" s="15">
        <f>합산자재!J57</f>
        <v>0</v>
      </c>
      <c r="N41" s="36" t="str">
        <f t="shared" si="17"/>
        <v/>
      </c>
      <c r="O41" s="15">
        <f t="shared" si="18"/>
        <v>172068</v>
      </c>
      <c r="P41" s="15">
        <f t="shared" si="19"/>
        <v>3097.2</v>
      </c>
      <c r="Q41" s="12"/>
      <c r="AE41" s="2">
        <f>L41</f>
        <v>3097.2</v>
      </c>
    </row>
    <row r="42" spans="1:31" ht="23.25" customHeight="1">
      <c r="A42" s="13" t="s">
        <v>532</v>
      </c>
      <c r="B42" s="13" t="s">
        <v>428</v>
      </c>
      <c r="C42" s="1" t="s">
        <v>533</v>
      </c>
      <c r="D42" s="12" t="s">
        <v>534</v>
      </c>
      <c r="E42" s="12" t="s">
        <v>535</v>
      </c>
      <c r="F42" s="19" t="s">
        <v>527</v>
      </c>
      <c r="G42" s="15">
        <v>1</v>
      </c>
      <c r="H42" s="15">
        <f>IF(TRUNC((AD43+AC43)/$AE$3,1)*$AE$3-AD43 &lt;0, AC43, TRUNC((AD43+AC43)/$AE$3,1)*$AE$3-AD43)</f>
        <v>180</v>
      </c>
      <c r="I42" s="36">
        <f>H42</f>
        <v>180</v>
      </c>
      <c r="J42" s="15">
        <v>1</v>
      </c>
      <c r="K42" s="15"/>
      <c r="L42" s="36" t="str">
        <f t="shared" si="16"/>
        <v/>
      </c>
      <c r="M42" s="15"/>
      <c r="N42" s="36" t="str">
        <f t="shared" si="17"/>
        <v/>
      </c>
      <c r="O42" s="15">
        <f t="shared" si="18"/>
        <v>180</v>
      </c>
      <c r="P42" s="15">
        <f t="shared" si="19"/>
        <v>180</v>
      </c>
      <c r="Q42" s="12"/>
    </row>
    <row r="43" spans="1:31" ht="23.25" customHeight="1">
      <c r="B43" s="13" t="s">
        <v>536</v>
      </c>
      <c r="D43" s="12" t="s">
        <v>537</v>
      </c>
      <c r="E43" s="12"/>
      <c r="F43" s="19"/>
      <c r="G43" s="15"/>
      <c r="H43" s="15"/>
      <c r="I43" s="36">
        <f>TRUNC(SUM(I36:I42))</f>
        <v>975</v>
      </c>
      <c r="J43" s="15"/>
      <c r="K43" s="15"/>
      <c r="L43" s="36">
        <f>TRUNC(SUM(L36:L42))</f>
        <v>6001</v>
      </c>
      <c r="M43" s="15"/>
      <c r="N43" s="36">
        <f>TRUNC(SUM(N36:N42))</f>
        <v>0</v>
      </c>
      <c r="O43" s="15" t="str">
        <f t="shared" si="18"/>
        <v/>
      </c>
      <c r="P43" s="15">
        <f t="shared" si="19"/>
        <v>6976</v>
      </c>
      <c r="Q43" s="12"/>
      <c r="AC43" s="2">
        <f>TRUNC(AE43*옵션!$B$36/100,1)</f>
        <v>180</v>
      </c>
      <c r="AD43" s="2">
        <f>TRUNC(SUM(L36:L41))</f>
        <v>6001</v>
      </c>
      <c r="AE43" s="2">
        <f>TRUNC(SUM(AE36:AE42))</f>
        <v>6001</v>
      </c>
    </row>
    <row r="44" spans="1:31" ht="23.25" customHeight="1">
      <c r="D44" s="12"/>
      <c r="E44" s="12"/>
      <c r="F44" s="19"/>
      <c r="G44" s="15"/>
      <c r="H44" s="15"/>
      <c r="I44" s="36"/>
      <c r="J44" s="15"/>
      <c r="K44" s="15"/>
      <c r="L44" s="36"/>
      <c r="M44" s="15"/>
      <c r="N44" s="36"/>
      <c r="O44" s="15"/>
      <c r="P44" s="15"/>
      <c r="Q44" s="12"/>
    </row>
    <row r="45" spans="1:31" ht="23.25" customHeight="1">
      <c r="A45" s="13" t="s">
        <v>560</v>
      </c>
      <c r="B45" s="13" t="s">
        <v>545</v>
      </c>
      <c r="C45" s="1" t="s">
        <v>561</v>
      </c>
      <c r="D45" s="248" t="s">
        <v>559</v>
      </c>
      <c r="E45" s="250"/>
      <c r="F45" s="19"/>
      <c r="G45" s="15"/>
      <c r="H45" s="15"/>
      <c r="I45" s="36"/>
      <c r="J45" s="15"/>
      <c r="K45" s="15"/>
      <c r="L45" s="36"/>
      <c r="M45" s="15"/>
      <c r="N45" s="36"/>
      <c r="O45" s="15"/>
      <c r="P45" s="15"/>
      <c r="Q45" s="12"/>
    </row>
    <row r="46" spans="1:31" ht="23.25" customHeight="1">
      <c r="A46" s="13" t="s">
        <v>351</v>
      </c>
      <c r="B46" s="13" t="s">
        <v>431</v>
      </c>
      <c r="C46" s="1" t="s">
        <v>273</v>
      </c>
      <c r="D46" s="12" t="s">
        <v>274</v>
      </c>
      <c r="E46" s="12" t="s">
        <v>275</v>
      </c>
      <c r="F46" s="19" t="s">
        <v>128</v>
      </c>
      <c r="G46" s="15">
        <v>1</v>
      </c>
      <c r="H46" s="15">
        <f>합산자재!H42</f>
        <v>5832</v>
      </c>
      <c r="I46" s="36">
        <f>IF(G46*H46&lt;&gt;0, TRUNC(G46*H46, 1), "")</f>
        <v>5832</v>
      </c>
      <c r="J46" s="15">
        <v>1</v>
      </c>
      <c r="K46" s="15">
        <f>합산자재!I42</f>
        <v>0</v>
      </c>
      <c r="L46" s="36" t="str">
        <f>IF(G46*K46&lt;&gt;0, TRUNC(G46*K46, 1), "")</f>
        <v/>
      </c>
      <c r="M46" s="15">
        <f>합산자재!J42</f>
        <v>0</v>
      </c>
      <c r="N46" s="36" t="str">
        <f>IF(G46*M46&lt;&gt;0, TRUNC(G46*M46, 1), "")</f>
        <v/>
      </c>
      <c r="O46" s="15">
        <f t="shared" ref="O46:O50" si="20">IF((H46+K46+M46)=0, "", (H46+K46+M46))</f>
        <v>5832</v>
      </c>
      <c r="P46" s="15">
        <f t="shared" ref="P46:P50" si="21">IF(SUM(I46,L46,N46)&lt;&gt;0,SUM(I46,L46,N46),"")</f>
        <v>5832</v>
      </c>
      <c r="Q46" s="12"/>
      <c r="AC46" s="2">
        <f>G46*H46</f>
        <v>5832</v>
      </c>
    </row>
    <row r="47" spans="1:31" ht="23.25" customHeight="1">
      <c r="A47" s="13" t="s">
        <v>528</v>
      </c>
      <c r="B47" s="13" t="s">
        <v>431</v>
      </c>
      <c r="C47" s="1" t="s">
        <v>529</v>
      </c>
      <c r="D47" s="12" t="s">
        <v>530</v>
      </c>
      <c r="E47" s="12" t="s">
        <v>531</v>
      </c>
      <c r="F47" s="19" t="s">
        <v>527</v>
      </c>
      <c r="G47" s="15">
        <v>1</v>
      </c>
      <c r="H47" s="15">
        <f>IF(TRUNC((AD47+AC47)/$AD$3,1)*$AD$3-AD47 &lt;0, AC47, TRUNC((AD47+AC47)/$AD$3,1)*$AD$3-AD47)</f>
        <v>116.60000000000036</v>
      </c>
      <c r="I47" s="36">
        <f>H47</f>
        <v>116.60000000000036</v>
      </c>
      <c r="J47" s="15">
        <v>1</v>
      </c>
      <c r="K47" s="15"/>
      <c r="L47" s="36" t="str">
        <f>IF(G47*K47&lt;&gt;0, TRUNC(G47*K47, 1), "")</f>
        <v/>
      </c>
      <c r="M47" s="15"/>
      <c r="N47" s="36" t="str">
        <f>IF(G47*M47&lt;&gt;0, TRUNC(G47*M47, 1), "")</f>
        <v/>
      </c>
      <c r="O47" s="15">
        <f t="shared" si="20"/>
        <v>116.60000000000036</v>
      </c>
      <c r="P47" s="15">
        <f t="shared" si="21"/>
        <v>116.60000000000036</v>
      </c>
      <c r="Q47" s="12"/>
      <c r="AC47" s="2">
        <f>TRUNC(TRUNC(SUM(AC45:AC46))*옵션!$B$33/100,1)</f>
        <v>116.6</v>
      </c>
      <c r="AD47" s="2">
        <f>TRUNC(SUM(I45:I46))+TRUNC(SUM(N45:N46))</f>
        <v>5832</v>
      </c>
    </row>
    <row r="48" spans="1:31" ht="23.25" customHeight="1">
      <c r="A48" s="13" t="s">
        <v>363</v>
      </c>
      <c r="B48" s="13" t="s">
        <v>431</v>
      </c>
      <c r="C48" s="1" t="s">
        <v>301</v>
      </c>
      <c r="D48" s="12" t="s">
        <v>302</v>
      </c>
      <c r="E48" s="12" t="s">
        <v>303</v>
      </c>
      <c r="F48" s="19" t="s">
        <v>304</v>
      </c>
      <c r="G48" s="15">
        <f>일위노임!G23</f>
        <v>0.13</v>
      </c>
      <c r="H48" s="15">
        <f>합산자재!H54</f>
        <v>0</v>
      </c>
      <c r="I48" s="36" t="str">
        <f>IF(G48*H48&lt;&gt;0, TRUNC(G48*H48, 1), "")</f>
        <v/>
      </c>
      <c r="J48" s="15">
        <v>0.13</v>
      </c>
      <c r="K48" s="15">
        <f>합산자재!I54</f>
        <v>273676</v>
      </c>
      <c r="L48" s="36">
        <f>IF(G48*K48&lt;&gt;0, TRUNC(G48*K48, 1), "")</f>
        <v>35577.800000000003</v>
      </c>
      <c r="M48" s="15">
        <f>합산자재!J54</f>
        <v>0</v>
      </c>
      <c r="N48" s="36" t="str">
        <f>IF(G48*M48&lt;&gt;0, TRUNC(G48*M48, 1), "")</f>
        <v/>
      </c>
      <c r="O48" s="15">
        <f t="shared" si="20"/>
        <v>273676</v>
      </c>
      <c r="P48" s="15">
        <f t="shared" si="21"/>
        <v>35577.800000000003</v>
      </c>
      <c r="Q48" s="12"/>
      <c r="AE48" s="2">
        <f>L48</f>
        <v>35577.800000000003</v>
      </c>
    </row>
    <row r="49" spans="1:31" ht="23.25" customHeight="1">
      <c r="A49" s="13" t="s">
        <v>532</v>
      </c>
      <c r="B49" s="13" t="s">
        <v>431</v>
      </c>
      <c r="C49" s="1" t="s">
        <v>533</v>
      </c>
      <c r="D49" s="12" t="s">
        <v>534</v>
      </c>
      <c r="E49" s="12" t="s">
        <v>535</v>
      </c>
      <c r="F49" s="19" t="s">
        <v>527</v>
      </c>
      <c r="G49" s="15">
        <v>1</v>
      </c>
      <c r="H49" s="15">
        <f>IF(TRUNC((AD50+AC50)/$AE$3,1)*$AE$3-AD50 &lt;0, AC50, TRUNC((AD50+AC50)/$AE$3,1)*$AE$3-AD50)</f>
        <v>1067.3000000000029</v>
      </c>
      <c r="I49" s="36">
        <f>H49</f>
        <v>1067.3000000000029</v>
      </c>
      <c r="J49" s="15">
        <v>1</v>
      </c>
      <c r="K49" s="15"/>
      <c r="L49" s="36" t="str">
        <f>IF(G49*K49&lt;&gt;0, TRUNC(G49*K49, 1), "")</f>
        <v/>
      </c>
      <c r="M49" s="15"/>
      <c r="N49" s="36" t="str">
        <f>IF(G49*M49&lt;&gt;0, TRUNC(G49*M49, 1), "")</f>
        <v/>
      </c>
      <c r="O49" s="15">
        <f t="shared" si="20"/>
        <v>1067.3000000000029</v>
      </c>
      <c r="P49" s="15">
        <f t="shared" si="21"/>
        <v>1067.3000000000029</v>
      </c>
      <c r="Q49" s="12"/>
    </row>
    <row r="50" spans="1:31" ht="23.25" customHeight="1">
      <c r="B50" s="13" t="s">
        <v>536</v>
      </c>
      <c r="D50" s="12" t="s">
        <v>537</v>
      </c>
      <c r="E50" s="12"/>
      <c r="F50" s="19"/>
      <c r="G50" s="15"/>
      <c r="H50" s="15"/>
      <c r="I50" s="36">
        <f>TRUNC(SUM(I45:I49))</f>
        <v>7015</v>
      </c>
      <c r="J50" s="15"/>
      <c r="K50" s="15"/>
      <c r="L50" s="36">
        <f>TRUNC(SUM(L45:L49))</f>
        <v>35577</v>
      </c>
      <c r="M50" s="15"/>
      <c r="N50" s="36">
        <f>TRUNC(SUM(N45:N49))</f>
        <v>0</v>
      </c>
      <c r="O50" s="15" t="str">
        <f t="shared" si="20"/>
        <v/>
      </c>
      <c r="P50" s="15">
        <f t="shared" si="21"/>
        <v>42592</v>
      </c>
      <c r="Q50" s="12"/>
      <c r="AC50" s="2">
        <f>TRUNC(AE50*옵션!$B$36/100,1)</f>
        <v>1067.3</v>
      </c>
      <c r="AD50" s="2">
        <f>TRUNC(SUM(L45:L48))</f>
        <v>35577</v>
      </c>
      <c r="AE50" s="2">
        <f>TRUNC(SUM(AE45:AE49))</f>
        <v>35577</v>
      </c>
    </row>
    <row r="51" spans="1:31" ht="23.25" customHeight="1">
      <c r="D51" s="12"/>
      <c r="E51" s="12"/>
      <c r="F51" s="19"/>
      <c r="G51" s="15"/>
      <c r="H51" s="15"/>
      <c r="I51" s="36"/>
      <c r="J51" s="15"/>
      <c r="K51" s="15"/>
      <c r="L51" s="36"/>
      <c r="M51" s="15"/>
      <c r="N51" s="36"/>
      <c r="O51" s="15"/>
      <c r="P51" s="15"/>
      <c r="Q51" s="12"/>
    </row>
    <row r="52" spans="1:31" ht="23.25" customHeight="1">
      <c r="A52" s="13" t="s">
        <v>563</v>
      </c>
      <c r="B52" s="13" t="s">
        <v>545</v>
      </c>
      <c r="C52" s="1" t="s">
        <v>564</v>
      </c>
      <c r="D52" s="248" t="s">
        <v>562</v>
      </c>
      <c r="E52" s="250"/>
      <c r="F52" s="19"/>
      <c r="G52" s="15"/>
      <c r="H52" s="15"/>
      <c r="I52" s="36"/>
      <c r="J52" s="15"/>
      <c r="K52" s="15"/>
      <c r="L52" s="36"/>
      <c r="M52" s="15"/>
      <c r="N52" s="36"/>
      <c r="O52" s="15"/>
      <c r="P52" s="15"/>
      <c r="Q52" s="12"/>
    </row>
    <row r="53" spans="1:31" ht="23.25" customHeight="1">
      <c r="A53" s="13" t="s">
        <v>318</v>
      </c>
      <c r="B53" s="13" t="s">
        <v>434</v>
      </c>
      <c r="C53" s="1" t="s">
        <v>145</v>
      </c>
      <c r="D53" s="12" t="s">
        <v>146</v>
      </c>
      <c r="E53" s="12" t="s">
        <v>147</v>
      </c>
      <c r="F53" s="19" t="s">
        <v>148</v>
      </c>
      <c r="G53" s="15">
        <v>1</v>
      </c>
      <c r="H53" s="15">
        <f>합산자재!H9</f>
        <v>14850</v>
      </c>
      <c r="I53" s="36">
        <f>IF(G53*H53&lt;&gt;0, TRUNC(G53*H53, 1), "")</f>
        <v>14850</v>
      </c>
      <c r="J53" s="15">
        <v>1</v>
      </c>
      <c r="K53" s="15">
        <f>합산자재!I9</f>
        <v>0</v>
      </c>
      <c r="L53" s="36" t="str">
        <f>IF(G53*K53&lt;&gt;0, TRUNC(G53*K53, 1), "")</f>
        <v/>
      </c>
      <c r="M53" s="15">
        <f>합산자재!J9</f>
        <v>0</v>
      </c>
      <c r="N53" s="36" t="str">
        <f>IF(G53*M53&lt;&gt;0, TRUNC(G53*M53, 1), "")</f>
        <v/>
      </c>
      <c r="O53" s="15">
        <f>IF((H53+K53+M53)=0, "", (H53+K53+M53))</f>
        <v>14850</v>
      </c>
      <c r="P53" s="15">
        <f>IF(SUM(I53,L53,N53)&lt;&gt;0,SUM(I53,L53,N53),"")</f>
        <v>14850</v>
      </c>
      <c r="Q53" s="12"/>
    </row>
    <row r="54" spans="1:31" ht="23.25" customHeight="1">
      <c r="A54" s="13" t="s">
        <v>364</v>
      </c>
      <c r="B54" s="13" t="s">
        <v>434</v>
      </c>
      <c r="C54" s="1" t="s">
        <v>305</v>
      </c>
      <c r="D54" s="12" t="s">
        <v>302</v>
      </c>
      <c r="E54" s="12" t="s">
        <v>306</v>
      </c>
      <c r="F54" s="19" t="s">
        <v>304</v>
      </c>
      <c r="G54" s="15">
        <f>일위노임!G27</f>
        <v>2.4E-2</v>
      </c>
      <c r="H54" s="15">
        <f>합산자재!H55</f>
        <v>0</v>
      </c>
      <c r="I54" s="36" t="str">
        <f>IF(G54*H54&lt;&gt;0, TRUNC(G54*H54, 1), "")</f>
        <v/>
      </c>
      <c r="J54" s="15">
        <v>2.4E-2</v>
      </c>
      <c r="K54" s="15">
        <f>합산자재!I55</f>
        <v>304156</v>
      </c>
      <c r="L54" s="36">
        <f>IF(G54*K54&lt;&gt;0, TRUNC(G54*K54, 1), "")</f>
        <v>7299.7</v>
      </c>
      <c r="M54" s="15">
        <f>합산자재!J55</f>
        <v>0</v>
      </c>
      <c r="N54" s="36" t="str">
        <f>IF(G54*M54&lt;&gt;0, TRUNC(G54*M54, 1), "")</f>
        <v/>
      </c>
      <c r="O54" s="15">
        <f>IF((H54+K54+M54)=0, "", (H54+K54+M54))</f>
        <v>304156</v>
      </c>
      <c r="P54" s="15">
        <f>IF(SUM(I54,L54,N54)&lt;&gt;0,SUM(I54,L54,N54),"")</f>
        <v>7299.7</v>
      </c>
      <c r="Q54" s="12"/>
      <c r="AE54" s="2">
        <f>L54</f>
        <v>7299.7</v>
      </c>
    </row>
    <row r="55" spans="1:31" ht="23.25" customHeight="1">
      <c r="A55" s="13" t="s">
        <v>366</v>
      </c>
      <c r="B55" s="13" t="s">
        <v>434</v>
      </c>
      <c r="C55" s="1" t="s">
        <v>309</v>
      </c>
      <c r="D55" s="12" t="s">
        <v>302</v>
      </c>
      <c r="E55" s="12" t="s">
        <v>310</v>
      </c>
      <c r="F55" s="19" t="s">
        <v>304</v>
      </c>
      <c r="G55" s="15">
        <f>일위노임!G28</f>
        <v>0.12</v>
      </c>
      <c r="H55" s="15">
        <f>합산자재!H57</f>
        <v>0</v>
      </c>
      <c r="I55" s="36" t="str">
        <f>IF(G55*H55&lt;&gt;0, TRUNC(G55*H55, 1), "")</f>
        <v/>
      </c>
      <c r="J55" s="15">
        <v>0.12</v>
      </c>
      <c r="K55" s="15">
        <f>합산자재!I57</f>
        <v>172068</v>
      </c>
      <c r="L55" s="36">
        <f>IF(G55*K55&lt;&gt;0, TRUNC(G55*K55, 1), "")</f>
        <v>20648.099999999999</v>
      </c>
      <c r="M55" s="15">
        <f>합산자재!J57</f>
        <v>0</v>
      </c>
      <c r="N55" s="36" t="str">
        <f>IF(G55*M55&lt;&gt;0, TRUNC(G55*M55, 1), "")</f>
        <v/>
      </c>
      <c r="O55" s="15">
        <f>IF((H55+K55+M55)=0, "", (H55+K55+M55))</f>
        <v>172068</v>
      </c>
      <c r="P55" s="15">
        <f>IF(SUM(I55,L55,N55)&lt;&gt;0,SUM(I55,L55,N55),"")</f>
        <v>20648.099999999999</v>
      </c>
      <c r="Q55" s="12"/>
      <c r="AE55" s="2">
        <f>L55</f>
        <v>20648.099999999999</v>
      </c>
    </row>
    <row r="56" spans="1:31" ht="23.25" customHeight="1">
      <c r="A56" s="13" t="s">
        <v>532</v>
      </c>
      <c r="B56" s="13" t="s">
        <v>434</v>
      </c>
      <c r="C56" s="1" t="s">
        <v>533</v>
      </c>
      <c r="D56" s="12" t="s">
        <v>534</v>
      </c>
      <c r="E56" s="12" t="s">
        <v>535</v>
      </c>
      <c r="F56" s="19" t="s">
        <v>527</v>
      </c>
      <c r="G56" s="15">
        <v>1</v>
      </c>
      <c r="H56" s="15">
        <f>IF(TRUNC((AD57+AC57)/$AE$3,1)*$AE$3-AD57 &lt;0, AC57, TRUNC((AD57+AC57)/$AE$3,1)*$AE$3-AD57)</f>
        <v>838.40000000000146</v>
      </c>
      <c r="I56" s="36">
        <f>H56</f>
        <v>838.40000000000146</v>
      </c>
      <c r="J56" s="15">
        <v>1</v>
      </c>
      <c r="K56" s="15"/>
      <c r="L56" s="36" t="str">
        <f>IF(G56*K56&lt;&gt;0, TRUNC(G56*K56, 1), "")</f>
        <v/>
      </c>
      <c r="M56" s="15"/>
      <c r="N56" s="36" t="str">
        <f>IF(G56*M56&lt;&gt;0, TRUNC(G56*M56, 1), "")</f>
        <v/>
      </c>
      <c r="O56" s="15">
        <f>IF((H56+K56+M56)=0, "", (H56+K56+M56))</f>
        <v>838.40000000000146</v>
      </c>
      <c r="P56" s="15">
        <f>IF(SUM(I56,L56,N56)&lt;&gt;0,SUM(I56,L56,N56),"")</f>
        <v>838.40000000000146</v>
      </c>
      <c r="Q56" s="12"/>
    </row>
    <row r="57" spans="1:31" ht="23.25" customHeight="1">
      <c r="B57" s="13" t="s">
        <v>536</v>
      </c>
      <c r="D57" s="12" t="s">
        <v>537</v>
      </c>
      <c r="E57" s="12"/>
      <c r="F57" s="19"/>
      <c r="G57" s="15"/>
      <c r="H57" s="15"/>
      <c r="I57" s="36">
        <f>TRUNC(SUM(I52:I56))</f>
        <v>15688</v>
      </c>
      <c r="J57" s="15"/>
      <c r="K57" s="15"/>
      <c r="L57" s="36">
        <f>TRUNC(SUM(L52:L56))</f>
        <v>27947</v>
      </c>
      <c r="M57" s="15"/>
      <c r="N57" s="36">
        <f>TRUNC(SUM(N52:N56))</f>
        <v>0</v>
      </c>
      <c r="O57" s="15" t="str">
        <f>IF((H57+K57+M57)=0, "", (H57+K57+M57))</f>
        <v/>
      </c>
      <c r="P57" s="15">
        <f>IF(SUM(I57,L57,N57)&lt;&gt;0,SUM(I57,L57,N57),"")</f>
        <v>43635</v>
      </c>
      <c r="Q57" s="12"/>
      <c r="AC57" s="2">
        <f>TRUNC(AE57*옵션!$B$36/100,1)</f>
        <v>838.4</v>
      </c>
      <c r="AD57" s="2">
        <f>TRUNC(SUM(L52:L55))</f>
        <v>27947</v>
      </c>
      <c r="AE57" s="2">
        <f>TRUNC(SUM(AE52:AE56))</f>
        <v>27947</v>
      </c>
    </row>
    <row r="58" spans="1:31" ht="23.25" customHeight="1">
      <c r="D58" s="12"/>
      <c r="E58" s="12"/>
      <c r="F58" s="19"/>
      <c r="G58" s="15"/>
      <c r="H58" s="15"/>
      <c r="I58" s="36"/>
      <c r="J58" s="15"/>
      <c r="K58" s="15"/>
      <c r="L58" s="36"/>
      <c r="M58" s="15"/>
      <c r="N58" s="36"/>
      <c r="O58" s="15"/>
      <c r="P58" s="15"/>
      <c r="Q58" s="12"/>
    </row>
    <row r="59" spans="1:31" ht="23.25" customHeight="1">
      <c r="A59" s="13" t="s">
        <v>566</v>
      </c>
      <c r="B59" s="13" t="s">
        <v>545</v>
      </c>
      <c r="C59" s="1" t="s">
        <v>567</v>
      </c>
      <c r="D59" s="248" t="s">
        <v>565</v>
      </c>
      <c r="E59" s="250"/>
      <c r="F59" s="19"/>
      <c r="G59" s="15"/>
      <c r="H59" s="15"/>
      <c r="I59" s="36"/>
      <c r="J59" s="15"/>
      <c r="K59" s="15"/>
      <c r="L59" s="36"/>
      <c r="M59" s="15"/>
      <c r="N59" s="36"/>
      <c r="O59" s="15"/>
      <c r="P59" s="15"/>
      <c r="Q59" s="12"/>
    </row>
    <row r="60" spans="1:31" ht="23.25" customHeight="1">
      <c r="A60" s="13" t="s">
        <v>327</v>
      </c>
      <c r="B60" s="13" t="s">
        <v>437</v>
      </c>
      <c r="C60" s="1" t="s">
        <v>175</v>
      </c>
      <c r="D60" s="12" t="s">
        <v>176</v>
      </c>
      <c r="E60" s="12" t="s">
        <v>177</v>
      </c>
      <c r="F60" s="19" t="s">
        <v>153</v>
      </c>
      <c r="G60" s="15">
        <v>1</v>
      </c>
      <c r="H60" s="15">
        <f>합산자재!H18</f>
        <v>408</v>
      </c>
      <c r="I60" s="36">
        <f t="shared" ref="I60:I65" si="22">IF(G60*H60&lt;&gt;0, TRUNC(G60*H60, 1), "")</f>
        <v>408</v>
      </c>
      <c r="J60" s="15">
        <v>1</v>
      </c>
      <c r="K60" s="15">
        <f>합산자재!I18</f>
        <v>0</v>
      </c>
      <c r="L60" s="36" t="str">
        <f t="shared" ref="L60:L66" si="23">IF(G60*K60&lt;&gt;0, TRUNC(G60*K60, 1), "")</f>
        <v/>
      </c>
      <c r="M60" s="15">
        <f>합산자재!J18</f>
        <v>0</v>
      </c>
      <c r="N60" s="36" t="str">
        <f t="shared" ref="N60:N66" si="24">IF(G60*M60&lt;&gt;0, TRUNC(G60*M60, 1), "")</f>
        <v/>
      </c>
      <c r="O60" s="15">
        <f t="shared" ref="O60:O67" si="25">IF((H60+K60+M60)=0, "", (H60+K60+M60))</f>
        <v>408</v>
      </c>
      <c r="P60" s="15">
        <f t="shared" ref="P60:P67" si="26">IF(SUM(I60,L60,N60)&lt;&gt;0,SUM(I60,L60,N60),"")</f>
        <v>408</v>
      </c>
      <c r="Q60" s="12"/>
    </row>
    <row r="61" spans="1:31" ht="23.25" customHeight="1">
      <c r="A61" s="13" t="s">
        <v>329</v>
      </c>
      <c r="B61" s="13" t="s">
        <v>437</v>
      </c>
      <c r="C61" s="1" t="s">
        <v>185</v>
      </c>
      <c r="D61" s="12" t="s">
        <v>186</v>
      </c>
      <c r="E61" s="12" t="s">
        <v>187</v>
      </c>
      <c r="F61" s="19" t="s">
        <v>153</v>
      </c>
      <c r="G61" s="15">
        <v>1</v>
      </c>
      <c r="H61" s="15">
        <f>합산자재!H20</f>
        <v>1226</v>
      </c>
      <c r="I61" s="36">
        <f t="shared" si="22"/>
        <v>1226</v>
      </c>
      <c r="J61" s="15">
        <v>1</v>
      </c>
      <c r="K61" s="15">
        <f>합산자재!I20</f>
        <v>0</v>
      </c>
      <c r="L61" s="36" t="str">
        <f t="shared" si="23"/>
        <v/>
      </c>
      <c r="M61" s="15">
        <f>합산자재!J20</f>
        <v>0</v>
      </c>
      <c r="N61" s="36" t="str">
        <f t="shared" si="24"/>
        <v/>
      </c>
      <c r="O61" s="15">
        <f t="shared" si="25"/>
        <v>1226</v>
      </c>
      <c r="P61" s="15">
        <f t="shared" si="26"/>
        <v>1226</v>
      </c>
      <c r="Q61" s="12"/>
    </row>
    <row r="62" spans="1:31" ht="23.25" customHeight="1">
      <c r="A62" s="13" t="s">
        <v>328</v>
      </c>
      <c r="B62" s="13" t="s">
        <v>437</v>
      </c>
      <c r="C62" s="1" t="s">
        <v>181</v>
      </c>
      <c r="D62" s="12" t="s">
        <v>182</v>
      </c>
      <c r="E62" s="12" t="s">
        <v>183</v>
      </c>
      <c r="F62" s="19" t="s">
        <v>153</v>
      </c>
      <c r="G62" s="15">
        <v>1</v>
      </c>
      <c r="H62" s="15">
        <f>합산자재!H19</f>
        <v>120</v>
      </c>
      <c r="I62" s="36">
        <f t="shared" si="22"/>
        <v>120</v>
      </c>
      <c r="J62" s="15">
        <v>1</v>
      </c>
      <c r="K62" s="15">
        <f>합산자재!I19</f>
        <v>0</v>
      </c>
      <c r="L62" s="36" t="str">
        <f t="shared" si="23"/>
        <v/>
      </c>
      <c r="M62" s="15">
        <f>합산자재!J19</f>
        <v>0</v>
      </c>
      <c r="N62" s="36" t="str">
        <f t="shared" si="24"/>
        <v/>
      </c>
      <c r="O62" s="15">
        <f t="shared" si="25"/>
        <v>120</v>
      </c>
      <c r="P62" s="15">
        <f t="shared" si="26"/>
        <v>120</v>
      </c>
      <c r="Q62" s="12"/>
    </row>
    <row r="63" spans="1:31" ht="23.25" customHeight="1">
      <c r="A63" s="13" t="s">
        <v>349</v>
      </c>
      <c r="B63" s="13" t="s">
        <v>437</v>
      </c>
      <c r="C63" s="1" t="s">
        <v>262</v>
      </c>
      <c r="D63" s="12" t="s">
        <v>263</v>
      </c>
      <c r="E63" s="12" t="s">
        <v>264</v>
      </c>
      <c r="F63" s="19" t="s">
        <v>265</v>
      </c>
      <c r="G63" s="15">
        <v>2</v>
      </c>
      <c r="H63" s="15">
        <f>합산자재!H40</f>
        <v>29</v>
      </c>
      <c r="I63" s="36">
        <f t="shared" si="22"/>
        <v>58</v>
      </c>
      <c r="J63" s="15">
        <v>2</v>
      </c>
      <c r="K63" s="15">
        <f>합산자재!I40</f>
        <v>0</v>
      </c>
      <c r="L63" s="36" t="str">
        <f t="shared" si="23"/>
        <v/>
      </c>
      <c r="M63" s="15">
        <f>합산자재!J40</f>
        <v>0</v>
      </c>
      <c r="N63" s="36" t="str">
        <f t="shared" si="24"/>
        <v/>
      </c>
      <c r="O63" s="15">
        <f t="shared" si="25"/>
        <v>29</v>
      </c>
      <c r="P63" s="15">
        <f t="shared" si="26"/>
        <v>58</v>
      </c>
      <c r="Q63" s="12"/>
    </row>
    <row r="64" spans="1:31" ht="23.25" customHeight="1">
      <c r="A64" s="13" t="s">
        <v>350</v>
      </c>
      <c r="B64" s="13" t="s">
        <v>437</v>
      </c>
      <c r="C64" s="1" t="s">
        <v>268</v>
      </c>
      <c r="D64" s="12" t="s">
        <v>269</v>
      </c>
      <c r="E64" s="12" t="s">
        <v>270</v>
      </c>
      <c r="F64" s="19" t="s">
        <v>265</v>
      </c>
      <c r="G64" s="15">
        <v>2</v>
      </c>
      <c r="H64" s="15">
        <f>합산자재!H41</f>
        <v>10</v>
      </c>
      <c r="I64" s="36">
        <f t="shared" si="22"/>
        <v>20</v>
      </c>
      <c r="J64" s="15">
        <v>2</v>
      </c>
      <c r="K64" s="15">
        <f>합산자재!I41</f>
        <v>0</v>
      </c>
      <c r="L64" s="36" t="str">
        <f t="shared" si="23"/>
        <v/>
      </c>
      <c r="M64" s="15">
        <f>합산자재!J41</f>
        <v>0</v>
      </c>
      <c r="N64" s="36" t="str">
        <f t="shared" si="24"/>
        <v/>
      </c>
      <c r="O64" s="15">
        <f t="shared" si="25"/>
        <v>10</v>
      </c>
      <c r="P64" s="15">
        <f t="shared" si="26"/>
        <v>20</v>
      </c>
      <c r="Q64" s="12"/>
    </row>
    <row r="65" spans="1:31" ht="23.25" customHeight="1">
      <c r="A65" s="13" t="s">
        <v>363</v>
      </c>
      <c r="B65" s="13" t="s">
        <v>437</v>
      </c>
      <c r="C65" s="1" t="s">
        <v>301</v>
      </c>
      <c r="D65" s="12" t="s">
        <v>302</v>
      </c>
      <c r="E65" s="12" t="s">
        <v>303</v>
      </c>
      <c r="F65" s="19" t="s">
        <v>304</v>
      </c>
      <c r="G65" s="15">
        <f>일위노임!G31</f>
        <v>5.3999999999999999E-2</v>
      </c>
      <c r="H65" s="15">
        <f>합산자재!H54</f>
        <v>0</v>
      </c>
      <c r="I65" s="36" t="str">
        <f t="shared" si="22"/>
        <v/>
      </c>
      <c r="J65" s="15">
        <v>5.3999999999999999E-2</v>
      </c>
      <c r="K65" s="15">
        <f>합산자재!I54</f>
        <v>273676</v>
      </c>
      <c r="L65" s="36">
        <f t="shared" si="23"/>
        <v>14778.5</v>
      </c>
      <c r="M65" s="15">
        <f>합산자재!J54</f>
        <v>0</v>
      </c>
      <c r="N65" s="36" t="str">
        <f t="shared" si="24"/>
        <v/>
      </c>
      <c r="O65" s="15">
        <f t="shared" si="25"/>
        <v>273676</v>
      </c>
      <c r="P65" s="15">
        <f t="shared" si="26"/>
        <v>14778.5</v>
      </c>
      <c r="Q65" s="12"/>
      <c r="AE65" s="2">
        <f>L65</f>
        <v>14778.5</v>
      </c>
    </row>
    <row r="66" spans="1:31" ht="23.25" customHeight="1">
      <c r="A66" s="13" t="s">
        <v>532</v>
      </c>
      <c r="B66" s="13" t="s">
        <v>437</v>
      </c>
      <c r="C66" s="1" t="s">
        <v>533</v>
      </c>
      <c r="D66" s="12" t="s">
        <v>534</v>
      </c>
      <c r="E66" s="12" t="s">
        <v>535</v>
      </c>
      <c r="F66" s="19" t="s">
        <v>527</v>
      </c>
      <c r="G66" s="15">
        <v>1</v>
      </c>
      <c r="H66" s="15">
        <f>IF(TRUNC((AD67+AC67)/$AE$3,1)*$AE$3-AD67 &lt;0, AC67, TRUNC((AD67+AC67)/$AE$3,1)*$AE$3-AD67)</f>
        <v>443.29999999999927</v>
      </c>
      <c r="I66" s="36">
        <f>H66</f>
        <v>443.29999999999927</v>
      </c>
      <c r="J66" s="15">
        <v>1</v>
      </c>
      <c r="K66" s="15"/>
      <c r="L66" s="36" t="str">
        <f t="shared" si="23"/>
        <v/>
      </c>
      <c r="M66" s="15"/>
      <c r="N66" s="36" t="str">
        <f t="shared" si="24"/>
        <v/>
      </c>
      <c r="O66" s="15">
        <f t="shared" si="25"/>
        <v>443.29999999999927</v>
      </c>
      <c r="P66" s="15">
        <f t="shared" si="26"/>
        <v>443.29999999999927</v>
      </c>
      <c r="Q66" s="12"/>
    </row>
    <row r="67" spans="1:31" ht="23.25" customHeight="1">
      <c r="B67" s="13" t="s">
        <v>536</v>
      </c>
      <c r="D67" s="12" t="s">
        <v>537</v>
      </c>
      <c r="E67" s="12"/>
      <c r="F67" s="19"/>
      <c r="G67" s="15"/>
      <c r="H67" s="15"/>
      <c r="I67" s="36">
        <f>TRUNC(SUM(I59:I66))</f>
        <v>2275</v>
      </c>
      <c r="J67" s="15"/>
      <c r="K67" s="15"/>
      <c r="L67" s="36">
        <f>TRUNC(SUM(L59:L66))</f>
        <v>14778</v>
      </c>
      <c r="M67" s="15"/>
      <c r="N67" s="36">
        <f>TRUNC(SUM(N59:N66))</f>
        <v>0</v>
      </c>
      <c r="O67" s="15" t="str">
        <f t="shared" si="25"/>
        <v/>
      </c>
      <c r="P67" s="15">
        <f t="shared" si="26"/>
        <v>17053</v>
      </c>
      <c r="Q67" s="12"/>
      <c r="AC67" s="2">
        <f>TRUNC(AE67*옵션!$B$36/100,1)</f>
        <v>443.3</v>
      </c>
      <c r="AD67" s="2">
        <f>TRUNC(SUM(L59:L65))</f>
        <v>14778</v>
      </c>
      <c r="AE67" s="2">
        <f>TRUNC(SUM(AE59:AE66))</f>
        <v>14778</v>
      </c>
    </row>
    <row r="68" spans="1:31" ht="23.25" customHeight="1">
      <c r="D68" s="12"/>
      <c r="E68" s="12"/>
      <c r="F68" s="19"/>
      <c r="G68" s="15"/>
      <c r="H68" s="15"/>
      <c r="I68" s="36"/>
      <c r="J68" s="15"/>
      <c r="K68" s="15"/>
      <c r="L68" s="36"/>
      <c r="M68" s="15"/>
      <c r="N68" s="36"/>
      <c r="O68" s="15"/>
      <c r="P68" s="15"/>
      <c r="Q68" s="12"/>
    </row>
    <row r="69" spans="1:31" ht="23.25" customHeight="1">
      <c r="A69" s="13" t="s">
        <v>569</v>
      </c>
      <c r="B69" s="13" t="s">
        <v>545</v>
      </c>
      <c r="C69" s="1" t="s">
        <v>570</v>
      </c>
      <c r="D69" s="248" t="s">
        <v>568</v>
      </c>
      <c r="E69" s="250"/>
      <c r="F69" s="19"/>
      <c r="G69" s="15"/>
      <c r="H69" s="15"/>
      <c r="I69" s="36"/>
      <c r="J69" s="15"/>
      <c r="K69" s="15"/>
      <c r="L69" s="36"/>
      <c r="M69" s="15"/>
      <c r="N69" s="36"/>
      <c r="O69" s="15"/>
      <c r="P69" s="15"/>
      <c r="Q69" s="12"/>
    </row>
    <row r="70" spans="1:31" ht="23.25" customHeight="1">
      <c r="A70" s="13" t="s">
        <v>319</v>
      </c>
      <c r="B70" s="13" t="s">
        <v>443</v>
      </c>
      <c r="C70" s="1" t="s">
        <v>150</v>
      </c>
      <c r="D70" s="12" t="s">
        <v>151</v>
      </c>
      <c r="E70" s="12" t="s">
        <v>152</v>
      </c>
      <c r="F70" s="19" t="s">
        <v>153</v>
      </c>
      <c r="G70" s="15">
        <v>1</v>
      </c>
      <c r="H70" s="15">
        <f>합산자재!H10</f>
        <v>626</v>
      </c>
      <c r="I70" s="36">
        <f>IF(G70*H70&lt;&gt;0, TRUNC(G70*H70, 1), "")</f>
        <v>626</v>
      </c>
      <c r="J70" s="15">
        <v>1</v>
      </c>
      <c r="K70" s="15">
        <f>합산자재!I10</f>
        <v>0</v>
      </c>
      <c r="L70" s="36" t="str">
        <f>IF(G70*K70&lt;&gt;0, TRUNC(G70*K70, 1), "")</f>
        <v/>
      </c>
      <c r="M70" s="15">
        <f>합산자재!J10</f>
        <v>0</v>
      </c>
      <c r="N70" s="36" t="str">
        <f>IF(G70*M70&lt;&gt;0, TRUNC(G70*M70, 1), "")</f>
        <v/>
      </c>
      <c r="O70" s="15">
        <f>IF((H70+K70+M70)=0, "", (H70+K70+M70))</f>
        <v>626</v>
      </c>
      <c r="P70" s="15">
        <f>IF(SUM(I70,L70,N70)&lt;&gt;0,SUM(I70,L70,N70),"")</f>
        <v>626</v>
      </c>
      <c r="Q70" s="12"/>
    </row>
    <row r="71" spans="1:31" ht="23.25" customHeight="1">
      <c r="A71" s="13" t="s">
        <v>363</v>
      </c>
      <c r="B71" s="13" t="s">
        <v>443</v>
      </c>
      <c r="C71" s="1" t="s">
        <v>301</v>
      </c>
      <c r="D71" s="12" t="s">
        <v>302</v>
      </c>
      <c r="E71" s="12" t="s">
        <v>303</v>
      </c>
      <c r="F71" s="19" t="s">
        <v>304</v>
      </c>
      <c r="G71" s="15">
        <f>일위노임!G34</f>
        <v>0.12</v>
      </c>
      <c r="H71" s="15">
        <f>합산자재!H54</f>
        <v>0</v>
      </c>
      <c r="I71" s="36" t="str">
        <f>IF(G71*H71&lt;&gt;0, TRUNC(G71*H71, 1), "")</f>
        <v/>
      </c>
      <c r="J71" s="15">
        <v>0.12</v>
      </c>
      <c r="K71" s="15">
        <f>합산자재!I54</f>
        <v>273676</v>
      </c>
      <c r="L71" s="36">
        <f>IF(G71*K71&lt;&gt;0, TRUNC(G71*K71, 1), "")</f>
        <v>32841.1</v>
      </c>
      <c r="M71" s="15">
        <f>합산자재!J54</f>
        <v>0</v>
      </c>
      <c r="N71" s="36" t="str">
        <f>IF(G71*M71&lt;&gt;0, TRUNC(G71*M71, 1), "")</f>
        <v/>
      </c>
      <c r="O71" s="15">
        <f>IF((H71+K71+M71)=0, "", (H71+K71+M71))</f>
        <v>273676</v>
      </c>
      <c r="P71" s="15">
        <f>IF(SUM(I71,L71,N71)&lt;&gt;0,SUM(I71,L71,N71),"")</f>
        <v>32841.1</v>
      </c>
      <c r="Q71" s="12"/>
      <c r="AE71" s="2">
        <f>L71</f>
        <v>32841.1</v>
      </c>
    </row>
    <row r="72" spans="1:31" ht="23.25" customHeight="1">
      <c r="A72" s="13" t="s">
        <v>532</v>
      </c>
      <c r="B72" s="13" t="s">
        <v>443</v>
      </c>
      <c r="C72" s="1" t="s">
        <v>533</v>
      </c>
      <c r="D72" s="12" t="s">
        <v>534</v>
      </c>
      <c r="E72" s="12" t="s">
        <v>535</v>
      </c>
      <c r="F72" s="19" t="s">
        <v>527</v>
      </c>
      <c r="G72" s="15">
        <v>1</v>
      </c>
      <c r="H72" s="15">
        <f>IF(TRUNC((AD73+AC73)/$AE$3,1)*$AE$3-AD73 &lt;0, AC73, TRUNC((AD73+AC73)/$AE$3,1)*$AE$3-AD73)</f>
        <v>985.19999999999709</v>
      </c>
      <c r="I72" s="36">
        <f>H72</f>
        <v>985.19999999999709</v>
      </c>
      <c r="J72" s="15">
        <v>1</v>
      </c>
      <c r="K72" s="15"/>
      <c r="L72" s="36" t="str">
        <f>IF(G72*K72&lt;&gt;0, TRUNC(G72*K72, 1), "")</f>
        <v/>
      </c>
      <c r="M72" s="15"/>
      <c r="N72" s="36" t="str">
        <f>IF(G72*M72&lt;&gt;0, TRUNC(G72*M72, 1), "")</f>
        <v/>
      </c>
      <c r="O72" s="15">
        <f>IF((H72+K72+M72)=0, "", (H72+K72+M72))</f>
        <v>985.19999999999709</v>
      </c>
      <c r="P72" s="15">
        <f>IF(SUM(I72,L72,N72)&lt;&gt;0,SUM(I72,L72,N72),"")</f>
        <v>985.19999999999709</v>
      </c>
      <c r="Q72" s="12"/>
    </row>
    <row r="73" spans="1:31" ht="23.25" customHeight="1">
      <c r="B73" s="13" t="s">
        <v>536</v>
      </c>
      <c r="D73" s="12" t="s">
        <v>537</v>
      </c>
      <c r="E73" s="12"/>
      <c r="F73" s="19"/>
      <c r="G73" s="15"/>
      <c r="H73" s="15"/>
      <c r="I73" s="36">
        <f>TRUNC(SUM(I69:I72))</f>
        <v>1611</v>
      </c>
      <c r="J73" s="15"/>
      <c r="K73" s="15"/>
      <c r="L73" s="36">
        <f>TRUNC(SUM(L69:L72))</f>
        <v>32841</v>
      </c>
      <c r="M73" s="15"/>
      <c r="N73" s="36">
        <f>TRUNC(SUM(N69:N72))</f>
        <v>0</v>
      </c>
      <c r="O73" s="15" t="str">
        <f>IF((H73+K73+M73)=0, "", (H73+K73+M73))</f>
        <v/>
      </c>
      <c r="P73" s="15">
        <f>IF(SUM(I73,L73,N73)&lt;&gt;0,SUM(I73,L73,N73),"")</f>
        <v>34452</v>
      </c>
      <c r="Q73" s="12"/>
      <c r="AC73" s="2">
        <f>TRUNC(AE73*옵션!$B$36/100,1)</f>
        <v>985.2</v>
      </c>
      <c r="AD73" s="2">
        <f>TRUNC(SUM(L69:L71))</f>
        <v>32841</v>
      </c>
      <c r="AE73" s="2">
        <f>TRUNC(SUM(AE69:AE72))</f>
        <v>32841</v>
      </c>
    </row>
    <row r="74" spans="1:31" ht="23.25" customHeight="1">
      <c r="D74" s="12"/>
      <c r="E74" s="12"/>
      <c r="F74" s="19"/>
      <c r="G74" s="15"/>
      <c r="H74" s="15"/>
      <c r="I74" s="36"/>
      <c r="J74" s="15"/>
      <c r="K74" s="15"/>
      <c r="L74" s="36"/>
      <c r="M74" s="15"/>
      <c r="N74" s="36"/>
      <c r="O74" s="15"/>
      <c r="P74" s="15"/>
      <c r="Q74" s="12"/>
    </row>
    <row r="75" spans="1:31" ht="23.25" customHeight="1">
      <c r="A75" s="13" t="s">
        <v>572</v>
      </c>
      <c r="B75" s="13" t="s">
        <v>545</v>
      </c>
      <c r="C75" s="1" t="s">
        <v>573</v>
      </c>
      <c r="D75" s="248" t="s">
        <v>571</v>
      </c>
      <c r="E75" s="250"/>
      <c r="F75" s="19"/>
      <c r="G75" s="15"/>
      <c r="H75" s="15"/>
      <c r="I75" s="36"/>
      <c r="J75" s="15"/>
      <c r="K75" s="15"/>
      <c r="L75" s="36"/>
      <c r="M75" s="15"/>
      <c r="N75" s="36"/>
      <c r="O75" s="15"/>
      <c r="P75" s="15"/>
      <c r="Q75" s="12"/>
    </row>
    <row r="76" spans="1:31" ht="23.25" customHeight="1">
      <c r="A76" s="13" t="s">
        <v>320</v>
      </c>
      <c r="B76" s="13" t="s">
        <v>446</v>
      </c>
      <c r="C76" s="1" t="s">
        <v>157</v>
      </c>
      <c r="D76" s="12" t="s">
        <v>151</v>
      </c>
      <c r="E76" s="12" t="s">
        <v>158</v>
      </c>
      <c r="F76" s="19" t="s">
        <v>153</v>
      </c>
      <c r="G76" s="15">
        <v>1</v>
      </c>
      <c r="H76" s="15">
        <f>합산자재!H11</f>
        <v>920</v>
      </c>
      <c r="I76" s="36">
        <f>IF(G76*H76&lt;&gt;0, TRUNC(G76*H76, 1), "")</f>
        <v>920</v>
      </c>
      <c r="J76" s="15">
        <v>1</v>
      </c>
      <c r="K76" s="15">
        <f>합산자재!I11</f>
        <v>0</v>
      </c>
      <c r="L76" s="36" t="str">
        <f>IF(G76*K76&lt;&gt;0, TRUNC(G76*K76, 1), "")</f>
        <v/>
      </c>
      <c r="M76" s="15">
        <f>합산자재!J11</f>
        <v>0</v>
      </c>
      <c r="N76" s="36" t="str">
        <f>IF(G76*M76&lt;&gt;0, TRUNC(G76*M76, 1), "")</f>
        <v/>
      </c>
      <c r="O76" s="15">
        <f>IF((H76+K76+M76)=0, "", (H76+K76+M76))</f>
        <v>920</v>
      </c>
      <c r="P76" s="15">
        <f>IF(SUM(I76,L76,N76)&lt;&gt;0,SUM(I76,L76,N76),"")</f>
        <v>920</v>
      </c>
      <c r="Q76" s="12"/>
    </row>
    <row r="77" spans="1:31" ht="23.25" customHeight="1">
      <c r="A77" s="13" t="s">
        <v>363</v>
      </c>
      <c r="B77" s="13" t="s">
        <v>446</v>
      </c>
      <c r="C77" s="1" t="s">
        <v>301</v>
      </c>
      <c r="D77" s="12" t="s">
        <v>302</v>
      </c>
      <c r="E77" s="12" t="s">
        <v>303</v>
      </c>
      <c r="F77" s="19" t="s">
        <v>304</v>
      </c>
      <c r="G77" s="15">
        <f>일위노임!G37</f>
        <v>0.12</v>
      </c>
      <c r="H77" s="15">
        <f>합산자재!H54</f>
        <v>0</v>
      </c>
      <c r="I77" s="36" t="str">
        <f>IF(G77*H77&lt;&gt;0, TRUNC(G77*H77, 1), "")</f>
        <v/>
      </c>
      <c r="J77" s="15">
        <v>0.12</v>
      </c>
      <c r="K77" s="15">
        <f>합산자재!I54</f>
        <v>273676</v>
      </c>
      <c r="L77" s="36">
        <f>IF(G77*K77&lt;&gt;0, TRUNC(G77*K77, 1), "")</f>
        <v>32841.1</v>
      </c>
      <c r="M77" s="15">
        <f>합산자재!J54</f>
        <v>0</v>
      </c>
      <c r="N77" s="36" t="str">
        <f>IF(G77*M77&lt;&gt;0, TRUNC(G77*M77, 1), "")</f>
        <v/>
      </c>
      <c r="O77" s="15">
        <f>IF((H77+K77+M77)=0, "", (H77+K77+M77))</f>
        <v>273676</v>
      </c>
      <c r="P77" s="15">
        <f>IF(SUM(I77,L77,N77)&lt;&gt;0,SUM(I77,L77,N77),"")</f>
        <v>32841.1</v>
      </c>
      <c r="Q77" s="12"/>
      <c r="AE77" s="2">
        <f>L77</f>
        <v>32841.1</v>
      </c>
    </row>
    <row r="78" spans="1:31" ht="23.25" customHeight="1">
      <c r="A78" s="13" t="s">
        <v>532</v>
      </c>
      <c r="B78" s="13" t="s">
        <v>446</v>
      </c>
      <c r="C78" s="1" t="s">
        <v>533</v>
      </c>
      <c r="D78" s="12" t="s">
        <v>534</v>
      </c>
      <c r="E78" s="12" t="s">
        <v>535</v>
      </c>
      <c r="F78" s="19" t="s">
        <v>527</v>
      </c>
      <c r="G78" s="15">
        <v>1</v>
      </c>
      <c r="H78" s="15">
        <f>IF(TRUNC((AD79+AC79)/$AE$3,1)*$AE$3-AD79 &lt;0, AC79, TRUNC((AD79+AC79)/$AE$3,1)*$AE$3-AD79)</f>
        <v>985.19999999999709</v>
      </c>
      <c r="I78" s="36">
        <f>H78</f>
        <v>985.19999999999709</v>
      </c>
      <c r="J78" s="15">
        <v>1</v>
      </c>
      <c r="K78" s="15"/>
      <c r="L78" s="36" t="str">
        <f>IF(G78*K78&lt;&gt;0, TRUNC(G78*K78, 1), "")</f>
        <v/>
      </c>
      <c r="M78" s="15"/>
      <c r="N78" s="36" t="str">
        <f>IF(G78*M78&lt;&gt;0, TRUNC(G78*M78, 1), "")</f>
        <v/>
      </c>
      <c r="O78" s="15">
        <f>IF((H78+K78+M78)=0, "", (H78+K78+M78))</f>
        <v>985.19999999999709</v>
      </c>
      <c r="P78" s="15">
        <f>IF(SUM(I78,L78,N78)&lt;&gt;0,SUM(I78,L78,N78),"")</f>
        <v>985.19999999999709</v>
      </c>
      <c r="Q78" s="12"/>
    </row>
    <row r="79" spans="1:31" ht="23.25" customHeight="1">
      <c r="B79" s="13" t="s">
        <v>536</v>
      </c>
      <c r="D79" s="12" t="s">
        <v>537</v>
      </c>
      <c r="E79" s="12"/>
      <c r="F79" s="19"/>
      <c r="G79" s="15"/>
      <c r="H79" s="15"/>
      <c r="I79" s="36">
        <f>TRUNC(SUM(I75:I78))</f>
        <v>1905</v>
      </c>
      <c r="J79" s="15"/>
      <c r="K79" s="15"/>
      <c r="L79" s="36">
        <f>TRUNC(SUM(L75:L78))</f>
        <v>32841</v>
      </c>
      <c r="M79" s="15"/>
      <c r="N79" s="36">
        <f>TRUNC(SUM(N75:N78))</f>
        <v>0</v>
      </c>
      <c r="O79" s="15" t="str">
        <f>IF((H79+K79+M79)=0, "", (H79+K79+M79))</f>
        <v/>
      </c>
      <c r="P79" s="15">
        <f>IF(SUM(I79,L79,N79)&lt;&gt;0,SUM(I79,L79,N79),"")</f>
        <v>34746</v>
      </c>
      <c r="Q79" s="12"/>
      <c r="AC79" s="2">
        <f>TRUNC(AE79*옵션!$B$36/100,1)</f>
        <v>985.2</v>
      </c>
      <c r="AD79" s="2">
        <f>TRUNC(SUM(L75:L77))</f>
        <v>32841</v>
      </c>
      <c r="AE79" s="2">
        <f>TRUNC(SUM(AE75:AE78))</f>
        <v>32841</v>
      </c>
    </row>
    <row r="80" spans="1:31" ht="23.25" customHeight="1">
      <c r="D80" s="12"/>
      <c r="E80" s="12"/>
      <c r="F80" s="19"/>
      <c r="G80" s="15"/>
      <c r="H80" s="15"/>
      <c r="I80" s="36"/>
      <c r="J80" s="15"/>
      <c r="K80" s="15"/>
      <c r="L80" s="36"/>
      <c r="M80" s="15"/>
      <c r="N80" s="36"/>
      <c r="O80" s="15"/>
      <c r="P80" s="15"/>
      <c r="Q80" s="12"/>
    </row>
    <row r="81" spans="1:31" ht="23.25" customHeight="1">
      <c r="A81" s="13" t="s">
        <v>575</v>
      </c>
      <c r="B81" s="13" t="s">
        <v>545</v>
      </c>
      <c r="C81" s="1" t="s">
        <v>576</v>
      </c>
      <c r="D81" s="248" t="s">
        <v>574</v>
      </c>
      <c r="E81" s="250"/>
      <c r="F81" s="19"/>
      <c r="G81" s="15"/>
      <c r="H81" s="15"/>
      <c r="I81" s="36"/>
      <c r="J81" s="15"/>
      <c r="K81" s="15"/>
      <c r="L81" s="36"/>
      <c r="M81" s="15"/>
      <c r="N81" s="36"/>
      <c r="O81" s="15"/>
      <c r="P81" s="15"/>
      <c r="Q81" s="12"/>
    </row>
    <row r="82" spans="1:31" ht="23.25" customHeight="1">
      <c r="A82" s="13" t="s">
        <v>321</v>
      </c>
      <c r="B82" s="13" t="s">
        <v>449</v>
      </c>
      <c r="C82" s="1" t="s">
        <v>159</v>
      </c>
      <c r="D82" s="12" t="s">
        <v>151</v>
      </c>
      <c r="E82" s="12" t="s">
        <v>160</v>
      </c>
      <c r="F82" s="19" t="s">
        <v>153</v>
      </c>
      <c r="G82" s="15">
        <v>1</v>
      </c>
      <c r="H82" s="15">
        <f>합산자재!H12</f>
        <v>920</v>
      </c>
      <c r="I82" s="36">
        <f>IF(G82*H82&lt;&gt;0, TRUNC(G82*H82, 1), "")</f>
        <v>920</v>
      </c>
      <c r="J82" s="15">
        <v>1</v>
      </c>
      <c r="K82" s="15">
        <f>합산자재!I12</f>
        <v>0</v>
      </c>
      <c r="L82" s="36" t="str">
        <f>IF(G82*K82&lt;&gt;0, TRUNC(G82*K82, 1), "")</f>
        <v/>
      </c>
      <c r="M82" s="15">
        <f>합산자재!J12</f>
        <v>0</v>
      </c>
      <c r="N82" s="36" t="str">
        <f>IF(G82*M82&lt;&gt;0, TRUNC(G82*M82, 1), "")</f>
        <v/>
      </c>
      <c r="O82" s="15">
        <f>IF((H82+K82+M82)=0, "", (H82+K82+M82))</f>
        <v>920</v>
      </c>
      <c r="P82" s="15">
        <f>IF(SUM(I82,L82,N82)&lt;&gt;0,SUM(I82,L82,N82),"")</f>
        <v>920</v>
      </c>
      <c r="Q82" s="12"/>
    </row>
    <row r="83" spans="1:31" ht="23.25" customHeight="1">
      <c r="A83" s="13" t="s">
        <v>363</v>
      </c>
      <c r="B83" s="13" t="s">
        <v>449</v>
      </c>
      <c r="C83" s="1" t="s">
        <v>301</v>
      </c>
      <c r="D83" s="12" t="s">
        <v>302</v>
      </c>
      <c r="E83" s="12" t="s">
        <v>303</v>
      </c>
      <c r="F83" s="19" t="s">
        <v>304</v>
      </c>
      <c r="G83" s="15">
        <f>일위노임!G40</f>
        <v>0.2</v>
      </c>
      <c r="H83" s="15">
        <f>합산자재!H54</f>
        <v>0</v>
      </c>
      <c r="I83" s="36" t="str">
        <f>IF(G83*H83&lt;&gt;0, TRUNC(G83*H83, 1), "")</f>
        <v/>
      </c>
      <c r="J83" s="15">
        <v>0.2</v>
      </c>
      <c r="K83" s="15">
        <f>합산자재!I54</f>
        <v>273676</v>
      </c>
      <c r="L83" s="36">
        <f>IF(G83*K83&lt;&gt;0, TRUNC(G83*K83, 1), "")</f>
        <v>54735.199999999997</v>
      </c>
      <c r="M83" s="15">
        <f>합산자재!J54</f>
        <v>0</v>
      </c>
      <c r="N83" s="36" t="str">
        <f>IF(G83*M83&lt;&gt;0, TRUNC(G83*M83, 1), "")</f>
        <v/>
      </c>
      <c r="O83" s="15">
        <f>IF((H83+K83+M83)=0, "", (H83+K83+M83))</f>
        <v>273676</v>
      </c>
      <c r="P83" s="15">
        <f>IF(SUM(I83,L83,N83)&lt;&gt;0,SUM(I83,L83,N83),"")</f>
        <v>54735.199999999997</v>
      </c>
      <c r="Q83" s="12"/>
      <c r="AE83" s="2">
        <f>L83</f>
        <v>54735.199999999997</v>
      </c>
    </row>
    <row r="84" spans="1:31" ht="23.25" customHeight="1">
      <c r="A84" s="13" t="s">
        <v>532</v>
      </c>
      <c r="B84" s="13" t="s">
        <v>449</v>
      </c>
      <c r="C84" s="1" t="s">
        <v>533</v>
      </c>
      <c r="D84" s="12" t="s">
        <v>534</v>
      </c>
      <c r="E84" s="12" t="s">
        <v>535</v>
      </c>
      <c r="F84" s="19" t="s">
        <v>527</v>
      </c>
      <c r="G84" s="15">
        <v>1</v>
      </c>
      <c r="H84" s="15">
        <f>IF(TRUNC((AD85+AC85)/$AE$3,1)*$AE$3-AD85 &lt;0, AC85, TRUNC((AD85+AC85)/$AE$3,1)*$AE$3-AD85)</f>
        <v>1642</v>
      </c>
      <c r="I84" s="36">
        <f>H84</f>
        <v>1642</v>
      </c>
      <c r="J84" s="15">
        <v>1</v>
      </c>
      <c r="K84" s="15"/>
      <c r="L84" s="36" t="str">
        <f>IF(G84*K84&lt;&gt;0, TRUNC(G84*K84, 1), "")</f>
        <v/>
      </c>
      <c r="M84" s="15"/>
      <c r="N84" s="36" t="str">
        <f>IF(G84*M84&lt;&gt;0, TRUNC(G84*M84, 1), "")</f>
        <v/>
      </c>
      <c r="O84" s="15">
        <f>IF((H84+K84+M84)=0, "", (H84+K84+M84))</f>
        <v>1642</v>
      </c>
      <c r="P84" s="15">
        <f>IF(SUM(I84,L84,N84)&lt;&gt;0,SUM(I84,L84,N84),"")</f>
        <v>1642</v>
      </c>
      <c r="Q84" s="12"/>
    </row>
    <row r="85" spans="1:31" ht="23.25" customHeight="1">
      <c r="B85" s="13" t="s">
        <v>536</v>
      </c>
      <c r="D85" s="12" t="s">
        <v>537</v>
      </c>
      <c r="E85" s="12"/>
      <c r="F85" s="19"/>
      <c r="G85" s="15"/>
      <c r="H85" s="15"/>
      <c r="I85" s="36">
        <f>TRUNC(SUM(I81:I84))</f>
        <v>2562</v>
      </c>
      <c r="J85" s="15"/>
      <c r="K85" s="15"/>
      <c r="L85" s="36">
        <f>TRUNC(SUM(L81:L84))</f>
        <v>54735</v>
      </c>
      <c r="M85" s="15"/>
      <c r="N85" s="36">
        <f>TRUNC(SUM(N81:N84))</f>
        <v>0</v>
      </c>
      <c r="O85" s="15" t="str">
        <f>IF((H85+K85+M85)=0, "", (H85+K85+M85))</f>
        <v/>
      </c>
      <c r="P85" s="15">
        <f>IF(SUM(I85,L85,N85)&lt;&gt;0,SUM(I85,L85,N85),"")</f>
        <v>57297</v>
      </c>
      <c r="Q85" s="12"/>
      <c r="AC85" s="2">
        <f>TRUNC(AE85*옵션!$B$36/100,1)</f>
        <v>1642</v>
      </c>
      <c r="AD85" s="2">
        <f>TRUNC(SUM(L81:L83))</f>
        <v>54735</v>
      </c>
      <c r="AE85" s="2">
        <f>TRUNC(SUM(AE81:AE84))</f>
        <v>54735</v>
      </c>
    </row>
    <row r="86" spans="1:31" ht="23.25" customHeight="1">
      <c r="D86" s="12"/>
      <c r="E86" s="12"/>
      <c r="F86" s="19"/>
      <c r="G86" s="15"/>
      <c r="H86" s="15"/>
      <c r="I86" s="36"/>
      <c r="J86" s="15"/>
      <c r="K86" s="15"/>
      <c r="L86" s="36"/>
      <c r="M86" s="15"/>
      <c r="N86" s="36"/>
      <c r="O86" s="15"/>
      <c r="P86" s="15"/>
      <c r="Q86" s="12"/>
    </row>
    <row r="87" spans="1:31" ht="23.25" customHeight="1">
      <c r="A87" s="13" t="s">
        <v>578</v>
      </c>
      <c r="B87" s="13" t="s">
        <v>545</v>
      </c>
      <c r="C87" s="1" t="s">
        <v>579</v>
      </c>
      <c r="D87" s="248" t="s">
        <v>577</v>
      </c>
      <c r="E87" s="250"/>
      <c r="F87" s="19"/>
      <c r="G87" s="15"/>
      <c r="H87" s="15"/>
      <c r="I87" s="36"/>
      <c r="J87" s="15"/>
      <c r="K87" s="15"/>
      <c r="L87" s="36"/>
      <c r="M87" s="15"/>
      <c r="N87" s="36"/>
      <c r="O87" s="15"/>
      <c r="P87" s="15"/>
      <c r="Q87" s="12"/>
    </row>
    <row r="88" spans="1:31" ht="23.25" customHeight="1">
      <c r="A88" s="13" t="s">
        <v>325</v>
      </c>
      <c r="B88" s="13" t="s">
        <v>452</v>
      </c>
      <c r="C88" s="1" t="s">
        <v>169</v>
      </c>
      <c r="D88" s="12" t="s">
        <v>170</v>
      </c>
      <c r="E88" s="12" t="s">
        <v>171</v>
      </c>
      <c r="F88" s="19" t="s">
        <v>153</v>
      </c>
      <c r="G88" s="15">
        <v>1</v>
      </c>
      <c r="H88" s="15">
        <f>합산자재!H16</f>
        <v>2690</v>
      </c>
      <c r="I88" s="36">
        <f>IF(G88*H88&lt;&gt;0, TRUNC(G88*H88, 1), "")</f>
        <v>2690</v>
      </c>
      <c r="J88" s="15">
        <v>1</v>
      </c>
      <c r="K88" s="15">
        <f>합산자재!I16</f>
        <v>0</v>
      </c>
      <c r="L88" s="36" t="str">
        <f>IF(G88*K88&lt;&gt;0, TRUNC(G88*K88, 1), "")</f>
        <v/>
      </c>
      <c r="M88" s="15">
        <f>합산자재!J16</f>
        <v>0</v>
      </c>
      <c r="N88" s="36" t="str">
        <f>IF(G88*M88&lt;&gt;0, TRUNC(G88*M88, 1), "")</f>
        <v/>
      </c>
      <c r="O88" s="15">
        <f>IF((H88+K88+M88)=0, "", (H88+K88+M88))</f>
        <v>2690</v>
      </c>
      <c r="P88" s="15">
        <f>IF(SUM(I88,L88,N88)&lt;&gt;0,SUM(I88,L88,N88),"")</f>
        <v>2690</v>
      </c>
      <c r="Q88" s="12"/>
    </row>
    <row r="89" spans="1:31" ht="23.25" customHeight="1">
      <c r="A89" s="13" t="s">
        <v>363</v>
      </c>
      <c r="B89" s="13" t="s">
        <v>452</v>
      </c>
      <c r="C89" s="1" t="s">
        <v>301</v>
      </c>
      <c r="D89" s="12" t="s">
        <v>302</v>
      </c>
      <c r="E89" s="12" t="s">
        <v>303</v>
      </c>
      <c r="F89" s="19" t="s">
        <v>304</v>
      </c>
      <c r="G89" s="15">
        <f>일위노임!G43</f>
        <v>0.04</v>
      </c>
      <c r="H89" s="15">
        <f>합산자재!H54</f>
        <v>0</v>
      </c>
      <c r="I89" s="36" t="str">
        <f>IF(G89*H89&lt;&gt;0, TRUNC(G89*H89, 1), "")</f>
        <v/>
      </c>
      <c r="J89" s="15">
        <v>0.04</v>
      </c>
      <c r="K89" s="15">
        <f>합산자재!I54</f>
        <v>273676</v>
      </c>
      <c r="L89" s="36">
        <f>IF(G89*K89&lt;&gt;0, TRUNC(G89*K89, 1), "")</f>
        <v>10947</v>
      </c>
      <c r="M89" s="15">
        <f>합산자재!J54</f>
        <v>0</v>
      </c>
      <c r="N89" s="36" t="str">
        <f>IF(G89*M89&lt;&gt;0, TRUNC(G89*M89, 1), "")</f>
        <v/>
      </c>
      <c r="O89" s="15">
        <f>IF((H89+K89+M89)=0, "", (H89+K89+M89))</f>
        <v>273676</v>
      </c>
      <c r="P89" s="15">
        <f>IF(SUM(I89,L89,N89)&lt;&gt;0,SUM(I89,L89,N89),"")</f>
        <v>10947</v>
      </c>
      <c r="Q89" s="12"/>
      <c r="AE89" s="2">
        <f>L89</f>
        <v>10947</v>
      </c>
    </row>
    <row r="90" spans="1:31" ht="23.25" customHeight="1">
      <c r="A90" s="13" t="s">
        <v>532</v>
      </c>
      <c r="B90" s="13" t="s">
        <v>452</v>
      </c>
      <c r="C90" s="1" t="s">
        <v>533</v>
      </c>
      <c r="D90" s="12" t="s">
        <v>534</v>
      </c>
      <c r="E90" s="12" t="s">
        <v>535</v>
      </c>
      <c r="F90" s="19" t="s">
        <v>527</v>
      </c>
      <c r="G90" s="15">
        <v>1</v>
      </c>
      <c r="H90" s="15">
        <f>IF(TRUNC((AD91+AC91)/$AE$3,1)*$AE$3-AD91 &lt;0, AC91, TRUNC((AD91+AC91)/$AE$3,1)*$AE$3-AD91)</f>
        <v>328.39999999999964</v>
      </c>
      <c r="I90" s="36">
        <f>H90</f>
        <v>328.39999999999964</v>
      </c>
      <c r="J90" s="15">
        <v>1</v>
      </c>
      <c r="K90" s="15"/>
      <c r="L90" s="36" t="str">
        <f>IF(G90*K90&lt;&gt;0, TRUNC(G90*K90, 1), "")</f>
        <v/>
      </c>
      <c r="M90" s="15"/>
      <c r="N90" s="36" t="str">
        <f>IF(G90*M90&lt;&gt;0, TRUNC(G90*M90, 1), "")</f>
        <v/>
      </c>
      <c r="O90" s="15">
        <f>IF((H90+K90+M90)=0, "", (H90+K90+M90))</f>
        <v>328.39999999999964</v>
      </c>
      <c r="P90" s="15">
        <f>IF(SUM(I90,L90,N90)&lt;&gt;0,SUM(I90,L90,N90),"")</f>
        <v>328.39999999999964</v>
      </c>
      <c r="Q90" s="12"/>
    </row>
    <row r="91" spans="1:31" ht="23.25" customHeight="1">
      <c r="B91" s="13" t="s">
        <v>536</v>
      </c>
      <c r="D91" s="12" t="s">
        <v>537</v>
      </c>
      <c r="E91" s="12"/>
      <c r="F91" s="19"/>
      <c r="G91" s="15"/>
      <c r="H91" s="15"/>
      <c r="I91" s="36">
        <f>TRUNC(SUM(I87:I90))</f>
        <v>3018</v>
      </c>
      <c r="J91" s="15"/>
      <c r="K91" s="15"/>
      <c r="L91" s="36">
        <f>TRUNC(SUM(L87:L90))</f>
        <v>10947</v>
      </c>
      <c r="M91" s="15"/>
      <c r="N91" s="36">
        <f>TRUNC(SUM(N87:N90))</f>
        <v>0</v>
      </c>
      <c r="O91" s="15" t="str">
        <f>IF((H91+K91+M91)=0, "", (H91+K91+M91))</f>
        <v/>
      </c>
      <c r="P91" s="15">
        <f>IF(SUM(I91,L91,N91)&lt;&gt;0,SUM(I91,L91,N91),"")</f>
        <v>13965</v>
      </c>
      <c r="Q91" s="12"/>
      <c r="AC91" s="2">
        <f>TRUNC(AE91*옵션!$B$36/100,1)</f>
        <v>328.4</v>
      </c>
      <c r="AD91" s="2">
        <f>TRUNC(SUM(L87:L89))</f>
        <v>10947</v>
      </c>
      <c r="AE91" s="2">
        <f>TRUNC(SUM(AE87:AE90))</f>
        <v>10947</v>
      </c>
    </row>
    <row r="92" spans="1:31" ht="23.25" customHeight="1">
      <c r="D92" s="12"/>
      <c r="E92" s="12"/>
      <c r="F92" s="19"/>
      <c r="G92" s="15"/>
      <c r="H92" s="15"/>
      <c r="I92" s="36"/>
      <c r="J92" s="15"/>
      <c r="K92" s="15"/>
      <c r="L92" s="36"/>
      <c r="M92" s="15"/>
      <c r="N92" s="36"/>
      <c r="O92" s="15"/>
      <c r="P92" s="15"/>
      <c r="Q92" s="12"/>
    </row>
    <row r="93" spans="1:31" ht="23.25" customHeight="1">
      <c r="A93" s="13" t="s">
        <v>581</v>
      </c>
      <c r="B93" s="13" t="s">
        <v>545</v>
      </c>
      <c r="C93" s="1" t="s">
        <v>582</v>
      </c>
      <c r="D93" s="248" t="s">
        <v>580</v>
      </c>
      <c r="E93" s="250"/>
      <c r="F93" s="19"/>
      <c r="G93" s="15"/>
      <c r="H93" s="15"/>
      <c r="I93" s="36"/>
      <c r="J93" s="15"/>
      <c r="K93" s="15"/>
      <c r="L93" s="36"/>
      <c r="M93" s="15"/>
      <c r="N93" s="36"/>
      <c r="O93" s="15"/>
      <c r="P93" s="15"/>
      <c r="Q93" s="12"/>
    </row>
    <row r="94" spans="1:31" ht="23.25" customHeight="1">
      <c r="A94" s="13" t="s">
        <v>326</v>
      </c>
      <c r="B94" s="13" t="s">
        <v>455</v>
      </c>
      <c r="C94" s="1" t="s">
        <v>172</v>
      </c>
      <c r="D94" s="12" t="s">
        <v>173</v>
      </c>
      <c r="E94" s="12" t="s">
        <v>174</v>
      </c>
      <c r="F94" s="19" t="s">
        <v>153</v>
      </c>
      <c r="G94" s="15">
        <v>1</v>
      </c>
      <c r="H94" s="15">
        <f>합산자재!H17</f>
        <v>2856</v>
      </c>
      <c r="I94" s="36">
        <f>IF(G94*H94&lt;&gt;0, TRUNC(G94*H94, 1), "")</f>
        <v>2856</v>
      </c>
      <c r="J94" s="15">
        <v>1</v>
      </c>
      <c r="K94" s="15">
        <f>합산자재!I17</f>
        <v>0</v>
      </c>
      <c r="L94" s="36" t="str">
        <f>IF(G94*K94&lt;&gt;0, TRUNC(G94*K94, 1), "")</f>
        <v/>
      </c>
      <c r="M94" s="15">
        <f>합산자재!J17</f>
        <v>0</v>
      </c>
      <c r="N94" s="36" t="str">
        <f>IF(G94*M94&lt;&gt;0, TRUNC(G94*M94, 1), "")</f>
        <v/>
      </c>
      <c r="O94" s="15">
        <f>IF((H94+K94+M94)=0, "", (H94+K94+M94))</f>
        <v>2856</v>
      </c>
      <c r="P94" s="15">
        <f>IF(SUM(I94,L94,N94)&lt;&gt;0,SUM(I94,L94,N94),"")</f>
        <v>2856</v>
      </c>
      <c r="Q94" s="12"/>
    </row>
    <row r="95" spans="1:31" ht="23.25" customHeight="1">
      <c r="A95" s="13" t="s">
        <v>363</v>
      </c>
      <c r="B95" s="13" t="s">
        <v>455</v>
      </c>
      <c r="C95" s="1" t="s">
        <v>301</v>
      </c>
      <c r="D95" s="12" t="s">
        <v>302</v>
      </c>
      <c r="E95" s="12" t="s">
        <v>303</v>
      </c>
      <c r="F95" s="19" t="s">
        <v>304</v>
      </c>
      <c r="G95" s="15">
        <f>일위노임!G46</f>
        <v>0.55000000000000004</v>
      </c>
      <c r="H95" s="15">
        <f>합산자재!H54</f>
        <v>0</v>
      </c>
      <c r="I95" s="36" t="str">
        <f>IF(G95*H95&lt;&gt;0, TRUNC(G95*H95, 1), "")</f>
        <v/>
      </c>
      <c r="J95" s="15">
        <v>0.55000000000000004</v>
      </c>
      <c r="K95" s="15">
        <f>합산자재!I54</f>
        <v>273676</v>
      </c>
      <c r="L95" s="36">
        <f>IF(G95*K95&lt;&gt;0, TRUNC(G95*K95, 1), "")</f>
        <v>150521.79999999999</v>
      </c>
      <c r="M95" s="15">
        <f>합산자재!J54</f>
        <v>0</v>
      </c>
      <c r="N95" s="36" t="str">
        <f>IF(G95*M95&lt;&gt;0, TRUNC(G95*M95, 1), "")</f>
        <v/>
      </c>
      <c r="O95" s="15">
        <f>IF((H95+K95+M95)=0, "", (H95+K95+M95))</f>
        <v>273676</v>
      </c>
      <c r="P95" s="15">
        <f>IF(SUM(I95,L95,N95)&lt;&gt;0,SUM(I95,L95,N95),"")</f>
        <v>150521.79999999999</v>
      </c>
      <c r="Q95" s="12"/>
      <c r="AE95" s="2">
        <f>L95</f>
        <v>150521.79999999999</v>
      </c>
    </row>
    <row r="96" spans="1:31" ht="23.25" customHeight="1">
      <c r="A96" s="13" t="s">
        <v>532</v>
      </c>
      <c r="B96" s="13" t="s">
        <v>455</v>
      </c>
      <c r="C96" s="1" t="s">
        <v>533</v>
      </c>
      <c r="D96" s="12" t="s">
        <v>534</v>
      </c>
      <c r="E96" s="12" t="s">
        <v>535</v>
      </c>
      <c r="F96" s="19" t="s">
        <v>527</v>
      </c>
      <c r="G96" s="15">
        <v>1</v>
      </c>
      <c r="H96" s="15">
        <f>IF(TRUNC((AD97+AC97)/$AE$3,1)*$AE$3-AD97 &lt;0, AC97, TRUNC((AD97+AC97)/$AE$3,1)*$AE$3-AD97)</f>
        <v>4515.6000000000058</v>
      </c>
      <c r="I96" s="36">
        <f>H96</f>
        <v>4515.6000000000058</v>
      </c>
      <c r="J96" s="15">
        <v>1</v>
      </c>
      <c r="K96" s="15"/>
      <c r="L96" s="36" t="str">
        <f>IF(G96*K96&lt;&gt;0, TRUNC(G96*K96, 1), "")</f>
        <v/>
      </c>
      <c r="M96" s="15"/>
      <c r="N96" s="36" t="str">
        <f>IF(G96*M96&lt;&gt;0, TRUNC(G96*M96, 1), "")</f>
        <v/>
      </c>
      <c r="O96" s="15">
        <f>IF((H96+K96+M96)=0, "", (H96+K96+M96))</f>
        <v>4515.6000000000058</v>
      </c>
      <c r="P96" s="15">
        <f>IF(SUM(I96,L96,N96)&lt;&gt;0,SUM(I96,L96,N96),"")</f>
        <v>4515.6000000000058</v>
      </c>
      <c r="Q96" s="12"/>
    </row>
    <row r="97" spans="1:31" ht="23.25" customHeight="1">
      <c r="B97" s="13" t="s">
        <v>536</v>
      </c>
      <c r="D97" s="12" t="s">
        <v>537</v>
      </c>
      <c r="E97" s="12"/>
      <c r="F97" s="19"/>
      <c r="G97" s="15"/>
      <c r="H97" s="15"/>
      <c r="I97" s="36">
        <f>TRUNC(SUM(I93:I96))</f>
        <v>7371</v>
      </c>
      <c r="J97" s="15"/>
      <c r="K97" s="15"/>
      <c r="L97" s="36">
        <f>TRUNC(SUM(L93:L96))</f>
        <v>150521</v>
      </c>
      <c r="M97" s="15"/>
      <c r="N97" s="36">
        <f>TRUNC(SUM(N93:N96))</f>
        <v>0</v>
      </c>
      <c r="O97" s="15" t="str">
        <f>IF((H97+K97+M97)=0, "", (H97+K97+M97))</f>
        <v/>
      </c>
      <c r="P97" s="15">
        <f>IF(SUM(I97,L97,N97)&lt;&gt;0,SUM(I97,L97,N97),"")</f>
        <v>157892</v>
      </c>
      <c r="Q97" s="12"/>
      <c r="AC97" s="2">
        <f>TRUNC(AE97*옵션!$B$36/100,1)</f>
        <v>4515.6000000000004</v>
      </c>
      <c r="AD97" s="2">
        <f>TRUNC(SUM(L93:L95))</f>
        <v>150521</v>
      </c>
      <c r="AE97" s="2">
        <f>TRUNC(SUM(AE93:AE96))</f>
        <v>150521</v>
      </c>
    </row>
    <row r="98" spans="1:31" ht="23.25" customHeight="1">
      <c r="D98" s="12"/>
      <c r="E98" s="12"/>
      <c r="F98" s="19"/>
      <c r="G98" s="15"/>
      <c r="H98" s="15"/>
      <c r="I98" s="36"/>
      <c r="J98" s="15"/>
      <c r="K98" s="15"/>
      <c r="L98" s="36"/>
      <c r="M98" s="15"/>
      <c r="N98" s="36"/>
      <c r="O98" s="15"/>
      <c r="P98" s="15"/>
      <c r="Q98" s="12"/>
    </row>
    <row r="99" spans="1:31" ht="23.25" customHeight="1">
      <c r="A99" s="13" t="s">
        <v>584</v>
      </c>
      <c r="B99" s="13" t="s">
        <v>545</v>
      </c>
      <c r="C99" s="1" t="s">
        <v>585</v>
      </c>
      <c r="D99" s="248" t="s">
        <v>583</v>
      </c>
      <c r="E99" s="250"/>
      <c r="F99" s="19"/>
      <c r="G99" s="15"/>
      <c r="H99" s="15"/>
      <c r="I99" s="36"/>
      <c r="J99" s="15"/>
      <c r="K99" s="15"/>
      <c r="L99" s="36"/>
      <c r="M99" s="15"/>
      <c r="N99" s="36"/>
      <c r="O99" s="15"/>
      <c r="P99" s="15"/>
      <c r="Q99" s="12"/>
    </row>
    <row r="100" spans="1:31" ht="23.25" customHeight="1">
      <c r="A100" s="13" t="s">
        <v>330</v>
      </c>
      <c r="B100" s="13" t="s">
        <v>458</v>
      </c>
      <c r="C100" s="1" t="s">
        <v>189</v>
      </c>
      <c r="D100" s="12" t="s">
        <v>190</v>
      </c>
      <c r="E100" s="12" t="s">
        <v>191</v>
      </c>
      <c r="F100" s="19" t="s">
        <v>128</v>
      </c>
      <c r="G100" s="15">
        <v>1</v>
      </c>
      <c r="H100" s="15">
        <f>합산자재!H21</f>
        <v>342</v>
      </c>
      <c r="I100" s="36">
        <f>IF(G100*H100&lt;&gt;0, TRUNC(G100*H100, 1), "")</f>
        <v>342</v>
      </c>
      <c r="J100" s="15">
        <v>1</v>
      </c>
      <c r="K100" s="15">
        <f>합산자재!I21</f>
        <v>0</v>
      </c>
      <c r="L100" s="36" t="str">
        <f>IF(G100*K100&lt;&gt;0, TRUNC(G100*K100, 1), "")</f>
        <v/>
      </c>
      <c r="M100" s="15">
        <f>합산자재!J21</f>
        <v>0</v>
      </c>
      <c r="N100" s="36" t="str">
        <f>IF(G100*M100&lt;&gt;0, TRUNC(G100*M100, 1), "")</f>
        <v/>
      </c>
      <c r="O100" s="15">
        <f t="shared" ref="O100:O104" si="27">IF((H100+K100+M100)=0, "", (H100+K100+M100))</f>
        <v>342</v>
      </c>
      <c r="P100" s="15">
        <f t="shared" ref="P100:P104" si="28">IF(SUM(I100,L100,N100)&lt;&gt;0,SUM(I100,L100,N100),"")</f>
        <v>342</v>
      </c>
      <c r="Q100" s="12"/>
      <c r="AC100" s="2">
        <f>G100*H100</f>
        <v>342</v>
      </c>
    </row>
    <row r="101" spans="1:31" ht="23.25" customHeight="1">
      <c r="A101" s="13" t="s">
        <v>528</v>
      </c>
      <c r="B101" s="13" t="s">
        <v>458</v>
      </c>
      <c r="C101" s="1" t="s">
        <v>529</v>
      </c>
      <c r="D101" s="12" t="s">
        <v>530</v>
      </c>
      <c r="E101" s="12" t="s">
        <v>531</v>
      </c>
      <c r="F101" s="19" t="s">
        <v>527</v>
      </c>
      <c r="G101" s="15">
        <v>1</v>
      </c>
      <c r="H101" s="15">
        <f>IF(TRUNC((AD101+AC101)/$AD$3,1)*$AD$3-AD101 &lt;0, AC101, TRUNC((AD101+AC101)/$AD$3,1)*$AD$3-AD101)</f>
        <v>6.8000000000000114</v>
      </c>
      <c r="I101" s="36">
        <f>H101</f>
        <v>6.8000000000000114</v>
      </c>
      <c r="J101" s="15">
        <v>1</v>
      </c>
      <c r="K101" s="15"/>
      <c r="L101" s="36" t="str">
        <f>IF(G101*K101&lt;&gt;0, TRUNC(G101*K101, 1), "")</f>
        <v/>
      </c>
      <c r="M101" s="15"/>
      <c r="N101" s="36" t="str">
        <f>IF(G101*M101&lt;&gt;0, TRUNC(G101*M101, 1), "")</f>
        <v/>
      </c>
      <c r="O101" s="15">
        <f t="shared" si="27"/>
        <v>6.8000000000000114</v>
      </c>
      <c r="P101" s="15">
        <f t="shared" si="28"/>
        <v>6.8000000000000114</v>
      </c>
      <c r="Q101" s="12"/>
      <c r="AC101" s="2">
        <f>TRUNC(TRUNC(SUM(AC99:AC100))*옵션!$B$33/100,1)</f>
        <v>6.8</v>
      </c>
      <c r="AD101" s="2">
        <f>TRUNC(SUM(I99:I100))+TRUNC(SUM(N99:N100))</f>
        <v>342</v>
      </c>
    </row>
    <row r="102" spans="1:31" ht="23.25" customHeight="1">
      <c r="A102" s="13" t="s">
        <v>363</v>
      </c>
      <c r="B102" s="13" t="s">
        <v>458</v>
      </c>
      <c r="C102" s="1" t="s">
        <v>301</v>
      </c>
      <c r="D102" s="12" t="s">
        <v>302</v>
      </c>
      <c r="E102" s="12" t="s">
        <v>303</v>
      </c>
      <c r="F102" s="19" t="s">
        <v>304</v>
      </c>
      <c r="G102" s="15">
        <f>일위노임!G49</f>
        <v>0.01</v>
      </c>
      <c r="H102" s="15">
        <f>합산자재!H54</f>
        <v>0</v>
      </c>
      <c r="I102" s="36" t="str">
        <f>IF(G102*H102&lt;&gt;0, TRUNC(G102*H102, 1), "")</f>
        <v/>
      </c>
      <c r="J102" s="15">
        <v>0.01</v>
      </c>
      <c r="K102" s="15">
        <f>합산자재!I54</f>
        <v>273676</v>
      </c>
      <c r="L102" s="36">
        <f>IF(G102*K102&lt;&gt;0, TRUNC(G102*K102, 1), "")</f>
        <v>2736.7</v>
      </c>
      <c r="M102" s="15">
        <f>합산자재!J54</f>
        <v>0</v>
      </c>
      <c r="N102" s="36" t="str">
        <f>IF(G102*M102&lt;&gt;0, TRUNC(G102*M102, 1), "")</f>
        <v/>
      </c>
      <c r="O102" s="15">
        <f t="shared" si="27"/>
        <v>273676</v>
      </c>
      <c r="P102" s="15">
        <f t="shared" si="28"/>
        <v>2736.7</v>
      </c>
      <c r="Q102" s="12"/>
      <c r="AE102" s="2">
        <f>L102</f>
        <v>2736.7</v>
      </c>
    </row>
    <row r="103" spans="1:31" ht="23.25" customHeight="1">
      <c r="A103" s="13" t="s">
        <v>532</v>
      </c>
      <c r="B103" s="13" t="s">
        <v>458</v>
      </c>
      <c r="C103" s="1" t="s">
        <v>533</v>
      </c>
      <c r="D103" s="12" t="s">
        <v>534</v>
      </c>
      <c r="E103" s="12" t="s">
        <v>535</v>
      </c>
      <c r="F103" s="19" t="s">
        <v>527</v>
      </c>
      <c r="G103" s="15">
        <v>1</v>
      </c>
      <c r="H103" s="15">
        <f>IF(TRUNC((AD104+AC104)/$AE$3,1)*$AE$3-AD104 &lt;0, AC104, TRUNC((AD104+AC104)/$AE$3,1)*$AE$3-AD104)</f>
        <v>82</v>
      </c>
      <c r="I103" s="36">
        <f>H103</f>
        <v>82</v>
      </c>
      <c r="J103" s="15">
        <v>1</v>
      </c>
      <c r="K103" s="15"/>
      <c r="L103" s="36" t="str">
        <f>IF(G103*K103&lt;&gt;0, TRUNC(G103*K103, 1), "")</f>
        <v/>
      </c>
      <c r="M103" s="15"/>
      <c r="N103" s="36" t="str">
        <f>IF(G103*M103&lt;&gt;0, TRUNC(G103*M103, 1), "")</f>
        <v/>
      </c>
      <c r="O103" s="15">
        <f t="shared" si="27"/>
        <v>82</v>
      </c>
      <c r="P103" s="15">
        <f t="shared" si="28"/>
        <v>82</v>
      </c>
      <c r="Q103" s="12"/>
    </row>
    <row r="104" spans="1:31" ht="23.25" customHeight="1">
      <c r="B104" s="13" t="s">
        <v>536</v>
      </c>
      <c r="D104" s="12" t="s">
        <v>537</v>
      </c>
      <c r="E104" s="12"/>
      <c r="F104" s="19"/>
      <c r="G104" s="15"/>
      <c r="H104" s="15"/>
      <c r="I104" s="36">
        <f>TRUNC(SUM(I99:I103))</f>
        <v>430</v>
      </c>
      <c r="J104" s="15"/>
      <c r="K104" s="15"/>
      <c r="L104" s="36">
        <f>TRUNC(SUM(L99:L103))</f>
        <v>2736</v>
      </c>
      <c r="M104" s="15"/>
      <c r="N104" s="36">
        <f>TRUNC(SUM(N99:N103))</f>
        <v>0</v>
      </c>
      <c r="O104" s="15" t="str">
        <f t="shared" si="27"/>
        <v/>
      </c>
      <c r="P104" s="15">
        <f t="shared" si="28"/>
        <v>3166</v>
      </c>
      <c r="Q104" s="12"/>
      <c r="AC104" s="2">
        <f>TRUNC(AE104*옵션!$B$36/100,1)</f>
        <v>82</v>
      </c>
      <c r="AD104" s="2">
        <f>TRUNC(SUM(L99:L102))</f>
        <v>2736</v>
      </c>
      <c r="AE104" s="2">
        <f>TRUNC(SUM(AE99:AE103))</f>
        <v>2736</v>
      </c>
    </row>
    <row r="105" spans="1:31" ht="23.25" customHeight="1">
      <c r="D105" s="12"/>
      <c r="E105" s="12"/>
      <c r="F105" s="19"/>
      <c r="G105" s="15"/>
      <c r="H105" s="15"/>
      <c r="I105" s="36"/>
      <c r="J105" s="15"/>
      <c r="K105" s="15"/>
      <c r="L105" s="36"/>
      <c r="M105" s="15"/>
      <c r="N105" s="36"/>
      <c r="O105" s="15"/>
      <c r="P105" s="15"/>
      <c r="Q105" s="12"/>
    </row>
    <row r="106" spans="1:31" ht="23.25" customHeight="1">
      <c r="A106" s="13" t="s">
        <v>587</v>
      </c>
      <c r="B106" s="13" t="s">
        <v>545</v>
      </c>
      <c r="C106" s="1" t="s">
        <v>588</v>
      </c>
      <c r="D106" s="248" t="s">
        <v>586</v>
      </c>
      <c r="E106" s="250"/>
      <c r="F106" s="19"/>
      <c r="G106" s="15"/>
      <c r="H106" s="15"/>
      <c r="I106" s="36"/>
      <c r="J106" s="15"/>
      <c r="K106" s="15"/>
      <c r="L106" s="36"/>
      <c r="M106" s="15"/>
      <c r="N106" s="36"/>
      <c r="O106" s="15"/>
      <c r="P106" s="15"/>
      <c r="Q106" s="12"/>
    </row>
    <row r="107" spans="1:31" ht="23.25" customHeight="1">
      <c r="A107" s="13" t="s">
        <v>331</v>
      </c>
      <c r="B107" s="13" t="s">
        <v>461</v>
      </c>
      <c r="C107" s="1" t="s">
        <v>195</v>
      </c>
      <c r="D107" s="12" t="s">
        <v>190</v>
      </c>
      <c r="E107" s="12" t="s">
        <v>196</v>
      </c>
      <c r="F107" s="19" t="s">
        <v>128</v>
      </c>
      <c r="G107" s="15">
        <v>1</v>
      </c>
      <c r="H107" s="15">
        <f>합산자재!H22</f>
        <v>513</v>
      </c>
      <c r="I107" s="36">
        <f>IF(G107*H107&lt;&gt;0, TRUNC(G107*H107, 1), "")</f>
        <v>513</v>
      </c>
      <c r="J107" s="15">
        <v>1</v>
      </c>
      <c r="K107" s="15">
        <f>합산자재!I22</f>
        <v>0</v>
      </c>
      <c r="L107" s="36" t="str">
        <f>IF(G107*K107&lt;&gt;0, TRUNC(G107*K107, 1), "")</f>
        <v/>
      </c>
      <c r="M107" s="15">
        <f>합산자재!J22</f>
        <v>0</v>
      </c>
      <c r="N107" s="36" t="str">
        <f>IF(G107*M107&lt;&gt;0, TRUNC(G107*M107, 1), "")</f>
        <v/>
      </c>
      <c r="O107" s="15">
        <f t="shared" ref="O107:O111" si="29">IF((H107+K107+M107)=0, "", (H107+K107+M107))</f>
        <v>513</v>
      </c>
      <c r="P107" s="15">
        <f t="shared" ref="P107:P111" si="30">IF(SUM(I107,L107,N107)&lt;&gt;0,SUM(I107,L107,N107),"")</f>
        <v>513</v>
      </c>
      <c r="Q107" s="12"/>
      <c r="AC107" s="2">
        <f>G107*H107</f>
        <v>513</v>
      </c>
    </row>
    <row r="108" spans="1:31" ht="23.25" customHeight="1">
      <c r="A108" s="13" t="s">
        <v>528</v>
      </c>
      <c r="B108" s="13" t="s">
        <v>461</v>
      </c>
      <c r="C108" s="1" t="s">
        <v>529</v>
      </c>
      <c r="D108" s="12" t="s">
        <v>530</v>
      </c>
      <c r="E108" s="12" t="s">
        <v>531</v>
      </c>
      <c r="F108" s="19" t="s">
        <v>527</v>
      </c>
      <c r="G108" s="15">
        <v>1</v>
      </c>
      <c r="H108" s="15">
        <f>IF(TRUNC((AD108+AC108)/$AD$3,1)*$AD$3-AD108 &lt;0, AC108, TRUNC((AD108+AC108)/$AD$3,1)*$AD$3-AD108)</f>
        <v>10.200000000000045</v>
      </c>
      <c r="I108" s="36">
        <f>H108</f>
        <v>10.200000000000045</v>
      </c>
      <c r="J108" s="15">
        <v>1</v>
      </c>
      <c r="K108" s="15"/>
      <c r="L108" s="36" t="str">
        <f>IF(G108*K108&lt;&gt;0, TRUNC(G108*K108, 1), "")</f>
        <v/>
      </c>
      <c r="M108" s="15"/>
      <c r="N108" s="36" t="str">
        <f>IF(G108*M108&lt;&gt;0, TRUNC(G108*M108, 1), "")</f>
        <v/>
      </c>
      <c r="O108" s="15">
        <f t="shared" si="29"/>
        <v>10.200000000000045</v>
      </c>
      <c r="P108" s="15">
        <f t="shared" si="30"/>
        <v>10.200000000000045</v>
      </c>
      <c r="Q108" s="12"/>
      <c r="AC108" s="2">
        <f>TRUNC(TRUNC(SUM(AC106:AC107))*옵션!$B$33/100,1)</f>
        <v>10.199999999999999</v>
      </c>
      <c r="AD108" s="2">
        <f>TRUNC(SUM(I106:I107))+TRUNC(SUM(N106:N107))</f>
        <v>513</v>
      </c>
    </row>
    <row r="109" spans="1:31" ht="23.25" customHeight="1">
      <c r="A109" s="13" t="s">
        <v>363</v>
      </c>
      <c r="B109" s="13" t="s">
        <v>461</v>
      </c>
      <c r="C109" s="1" t="s">
        <v>301</v>
      </c>
      <c r="D109" s="12" t="s">
        <v>302</v>
      </c>
      <c r="E109" s="12" t="s">
        <v>303</v>
      </c>
      <c r="F109" s="19" t="s">
        <v>304</v>
      </c>
      <c r="G109" s="15">
        <f>일위노임!G52</f>
        <v>0.01</v>
      </c>
      <c r="H109" s="15">
        <f>합산자재!H54</f>
        <v>0</v>
      </c>
      <c r="I109" s="36" t="str">
        <f>IF(G109*H109&lt;&gt;0, TRUNC(G109*H109, 1), "")</f>
        <v/>
      </c>
      <c r="J109" s="15">
        <v>0.01</v>
      </c>
      <c r="K109" s="15">
        <f>합산자재!I54</f>
        <v>273676</v>
      </c>
      <c r="L109" s="36">
        <f>IF(G109*K109&lt;&gt;0, TRUNC(G109*K109, 1), "")</f>
        <v>2736.7</v>
      </c>
      <c r="M109" s="15">
        <f>합산자재!J54</f>
        <v>0</v>
      </c>
      <c r="N109" s="36" t="str">
        <f>IF(G109*M109&lt;&gt;0, TRUNC(G109*M109, 1), "")</f>
        <v/>
      </c>
      <c r="O109" s="15">
        <f t="shared" si="29"/>
        <v>273676</v>
      </c>
      <c r="P109" s="15">
        <f t="shared" si="30"/>
        <v>2736.7</v>
      </c>
      <c r="Q109" s="12"/>
      <c r="AE109" s="2">
        <f>L109</f>
        <v>2736.7</v>
      </c>
    </row>
    <row r="110" spans="1:31" ht="23.25" customHeight="1">
      <c r="A110" s="13" t="s">
        <v>532</v>
      </c>
      <c r="B110" s="13" t="s">
        <v>461</v>
      </c>
      <c r="C110" s="1" t="s">
        <v>533</v>
      </c>
      <c r="D110" s="12" t="s">
        <v>534</v>
      </c>
      <c r="E110" s="12" t="s">
        <v>535</v>
      </c>
      <c r="F110" s="19" t="s">
        <v>527</v>
      </c>
      <c r="G110" s="15">
        <v>1</v>
      </c>
      <c r="H110" s="15">
        <f>IF(TRUNC((AD111+AC111)/$AE$3,1)*$AE$3-AD111 &lt;0, AC111, TRUNC((AD111+AC111)/$AE$3,1)*$AE$3-AD111)</f>
        <v>82</v>
      </c>
      <c r="I110" s="36">
        <f>H110</f>
        <v>82</v>
      </c>
      <c r="J110" s="15">
        <v>1</v>
      </c>
      <c r="K110" s="15"/>
      <c r="L110" s="36" t="str">
        <f>IF(G110*K110&lt;&gt;0, TRUNC(G110*K110, 1), "")</f>
        <v/>
      </c>
      <c r="M110" s="15"/>
      <c r="N110" s="36" t="str">
        <f>IF(G110*M110&lt;&gt;0, TRUNC(G110*M110, 1), "")</f>
        <v/>
      </c>
      <c r="O110" s="15">
        <f t="shared" si="29"/>
        <v>82</v>
      </c>
      <c r="P110" s="15">
        <f t="shared" si="30"/>
        <v>82</v>
      </c>
      <c r="Q110" s="12"/>
    </row>
    <row r="111" spans="1:31" ht="23.25" customHeight="1">
      <c r="B111" s="13" t="s">
        <v>536</v>
      </c>
      <c r="D111" s="12" t="s">
        <v>537</v>
      </c>
      <c r="E111" s="12"/>
      <c r="F111" s="19"/>
      <c r="G111" s="15"/>
      <c r="H111" s="15"/>
      <c r="I111" s="36">
        <f>TRUNC(SUM(I106:I110))</f>
        <v>605</v>
      </c>
      <c r="J111" s="15"/>
      <c r="K111" s="15"/>
      <c r="L111" s="36">
        <f>TRUNC(SUM(L106:L110))</f>
        <v>2736</v>
      </c>
      <c r="M111" s="15"/>
      <c r="N111" s="36">
        <f>TRUNC(SUM(N106:N110))</f>
        <v>0</v>
      </c>
      <c r="O111" s="15" t="str">
        <f t="shared" si="29"/>
        <v/>
      </c>
      <c r="P111" s="15">
        <f t="shared" si="30"/>
        <v>3341</v>
      </c>
      <c r="Q111" s="12"/>
      <c r="AC111" s="2">
        <f>TRUNC(AE111*옵션!$B$36/100,1)</f>
        <v>82</v>
      </c>
      <c r="AD111" s="2">
        <f>TRUNC(SUM(L106:L109))</f>
        <v>2736</v>
      </c>
      <c r="AE111" s="2">
        <f>TRUNC(SUM(AE106:AE110))</f>
        <v>2736</v>
      </c>
    </row>
    <row r="112" spans="1:31" ht="23.25" customHeight="1">
      <c r="D112" s="12"/>
      <c r="E112" s="12"/>
      <c r="F112" s="19"/>
      <c r="G112" s="15"/>
      <c r="H112" s="15"/>
      <c r="I112" s="36"/>
      <c r="J112" s="15"/>
      <c r="K112" s="15"/>
      <c r="L112" s="36"/>
      <c r="M112" s="15"/>
      <c r="N112" s="36"/>
      <c r="O112" s="15"/>
      <c r="P112" s="15"/>
      <c r="Q112" s="12"/>
    </row>
    <row r="113" spans="1:31" ht="23.25" customHeight="1">
      <c r="A113" s="13" t="s">
        <v>590</v>
      </c>
      <c r="B113" s="13" t="s">
        <v>545</v>
      </c>
      <c r="C113" s="1" t="s">
        <v>591</v>
      </c>
      <c r="D113" s="248" t="s">
        <v>589</v>
      </c>
      <c r="E113" s="250"/>
      <c r="F113" s="19"/>
      <c r="G113" s="15"/>
      <c r="H113" s="15"/>
      <c r="I113" s="36"/>
      <c r="J113" s="15"/>
      <c r="K113" s="15"/>
      <c r="L113" s="36"/>
      <c r="M113" s="15"/>
      <c r="N113" s="36"/>
      <c r="O113" s="15"/>
      <c r="P113" s="15"/>
      <c r="Q113" s="12"/>
    </row>
    <row r="114" spans="1:31" ht="23.25" customHeight="1">
      <c r="A114" s="13" t="s">
        <v>332</v>
      </c>
      <c r="B114" s="13" t="s">
        <v>464</v>
      </c>
      <c r="C114" s="1" t="s">
        <v>197</v>
      </c>
      <c r="D114" s="12" t="s">
        <v>198</v>
      </c>
      <c r="E114" s="12" t="s">
        <v>199</v>
      </c>
      <c r="F114" s="19" t="s">
        <v>128</v>
      </c>
      <c r="G114" s="15">
        <v>1</v>
      </c>
      <c r="H114" s="15">
        <f>합산자재!H23</f>
        <v>5145</v>
      </c>
      <c r="I114" s="36">
        <f>IF(G114*H114&lt;&gt;0, TRUNC(G114*H114, 1), "")</f>
        <v>5145</v>
      </c>
      <c r="J114" s="15">
        <v>1</v>
      </c>
      <c r="K114" s="15">
        <f>합산자재!I23</f>
        <v>0</v>
      </c>
      <c r="L114" s="36" t="str">
        <f>IF(G114*K114&lt;&gt;0, TRUNC(G114*K114, 1), "")</f>
        <v/>
      </c>
      <c r="M114" s="15">
        <f>합산자재!J23</f>
        <v>0</v>
      </c>
      <c r="N114" s="36" t="str">
        <f>IF(G114*M114&lt;&gt;0, TRUNC(G114*M114, 1), "")</f>
        <v/>
      </c>
      <c r="O114" s="15">
        <f t="shared" ref="O114:O118" si="31">IF((H114+K114+M114)=0, "", (H114+K114+M114))</f>
        <v>5145</v>
      </c>
      <c r="P114" s="15">
        <f t="shared" ref="P114:P118" si="32">IF(SUM(I114,L114,N114)&lt;&gt;0,SUM(I114,L114,N114),"")</f>
        <v>5145</v>
      </c>
      <c r="Q114" s="12"/>
      <c r="AC114" s="2">
        <f>G114*H114</f>
        <v>5145</v>
      </c>
    </row>
    <row r="115" spans="1:31" ht="23.25" customHeight="1">
      <c r="A115" s="13" t="s">
        <v>528</v>
      </c>
      <c r="B115" s="13" t="s">
        <v>464</v>
      </c>
      <c r="C115" s="1" t="s">
        <v>529</v>
      </c>
      <c r="D115" s="12" t="s">
        <v>530</v>
      </c>
      <c r="E115" s="12" t="s">
        <v>531</v>
      </c>
      <c r="F115" s="19" t="s">
        <v>527</v>
      </c>
      <c r="G115" s="15">
        <v>1</v>
      </c>
      <c r="H115" s="15">
        <f>IF(TRUNC((AD115+AC115)/$AD$3,1)*$AD$3-AD115 &lt;0, AC115, TRUNC((AD115+AC115)/$AD$3,1)*$AD$3-AD115)</f>
        <v>102.89999999999964</v>
      </c>
      <c r="I115" s="36">
        <f>H115</f>
        <v>102.89999999999964</v>
      </c>
      <c r="J115" s="15">
        <v>1</v>
      </c>
      <c r="K115" s="15"/>
      <c r="L115" s="36" t="str">
        <f>IF(G115*K115&lt;&gt;0, TRUNC(G115*K115, 1), "")</f>
        <v/>
      </c>
      <c r="M115" s="15"/>
      <c r="N115" s="36" t="str">
        <f>IF(G115*M115&lt;&gt;0, TRUNC(G115*M115, 1), "")</f>
        <v/>
      </c>
      <c r="O115" s="15">
        <f t="shared" si="31"/>
        <v>102.89999999999964</v>
      </c>
      <c r="P115" s="15">
        <f t="shared" si="32"/>
        <v>102.89999999999964</v>
      </c>
      <c r="Q115" s="12"/>
      <c r="AC115" s="2">
        <f>TRUNC(TRUNC(SUM(AC113:AC114))*옵션!$B$33/100,1)</f>
        <v>102.9</v>
      </c>
      <c r="AD115" s="2">
        <f>TRUNC(SUM(I113:I114))+TRUNC(SUM(N113:N114))</f>
        <v>5145</v>
      </c>
    </row>
    <row r="116" spans="1:31" ht="23.25" customHeight="1">
      <c r="A116" s="13" t="s">
        <v>364</v>
      </c>
      <c r="B116" s="13" t="s">
        <v>464</v>
      </c>
      <c r="C116" s="1" t="s">
        <v>305</v>
      </c>
      <c r="D116" s="12" t="s">
        <v>302</v>
      </c>
      <c r="E116" s="12" t="s">
        <v>306</v>
      </c>
      <c r="F116" s="19" t="s">
        <v>304</v>
      </c>
      <c r="G116" s="15">
        <f>일위노임!G55</f>
        <v>2.5999999999999999E-2</v>
      </c>
      <c r="H116" s="15">
        <f>합산자재!H55</f>
        <v>0</v>
      </c>
      <c r="I116" s="36" t="str">
        <f>IF(G116*H116&lt;&gt;0, TRUNC(G116*H116, 1), "")</f>
        <v/>
      </c>
      <c r="J116" s="15">
        <v>2.5999999999999999E-2</v>
      </c>
      <c r="K116" s="15">
        <f>합산자재!I55</f>
        <v>304156</v>
      </c>
      <c r="L116" s="36">
        <f>IF(G116*K116&lt;&gt;0, TRUNC(G116*K116, 1), "")</f>
        <v>7908</v>
      </c>
      <c r="M116" s="15">
        <f>합산자재!J55</f>
        <v>0</v>
      </c>
      <c r="N116" s="36" t="str">
        <f>IF(G116*M116&lt;&gt;0, TRUNC(G116*M116, 1), "")</f>
        <v/>
      </c>
      <c r="O116" s="15">
        <f t="shared" si="31"/>
        <v>304156</v>
      </c>
      <c r="P116" s="15">
        <f t="shared" si="32"/>
        <v>7908</v>
      </c>
      <c r="Q116" s="12"/>
      <c r="AE116" s="2">
        <f>L116</f>
        <v>7908</v>
      </c>
    </row>
    <row r="117" spans="1:31" ht="23.25" customHeight="1">
      <c r="A117" s="13" t="s">
        <v>532</v>
      </c>
      <c r="B117" s="13" t="s">
        <v>464</v>
      </c>
      <c r="C117" s="1" t="s">
        <v>533</v>
      </c>
      <c r="D117" s="12" t="s">
        <v>534</v>
      </c>
      <c r="E117" s="12" t="s">
        <v>535</v>
      </c>
      <c r="F117" s="19" t="s">
        <v>527</v>
      </c>
      <c r="G117" s="15">
        <v>1</v>
      </c>
      <c r="H117" s="15">
        <f>IF(TRUNC((AD118+AC118)/$AE$3,1)*$AE$3-AD118 &lt;0, AC118, TRUNC((AD118+AC118)/$AE$3,1)*$AE$3-AD118)</f>
        <v>237.19999999999982</v>
      </c>
      <c r="I117" s="36">
        <f>H117</f>
        <v>237.19999999999982</v>
      </c>
      <c r="J117" s="15">
        <v>1</v>
      </c>
      <c r="K117" s="15"/>
      <c r="L117" s="36" t="str">
        <f>IF(G117*K117&lt;&gt;0, TRUNC(G117*K117, 1), "")</f>
        <v/>
      </c>
      <c r="M117" s="15"/>
      <c r="N117" s="36" t="str">
        <f>IF(G117*M117&lt;&gt;0, TRUNC(G117*M117, 1), "")</f>
        <v/>
      </c>
      <c r="O117" s="15">
        <f t="shared" si="31"/>
        <v>237.19999999999982</v>
      </c>
      <c r="P117" s="15">
        <f t="shared" si="32"/>
        <v>237.19999999999982</v>
      </c>
      <c r="Q117" s="12"/>
    </row>
    <row r="118" spans="1:31" ht="23.25" customHeight="1">
      <c r="B118" s="13" t="s">
        <v>536</v>
      </c>
      <c r="D118" s="12" t="s">
        <v>537</v>
      </c>
      <c r="E118" s="12"/>
      <c r="F118" s="19"/>
      <c r="G118" s="15"/>
      <c r="H118" s="15"/>
      <c r="I118" s="36">
        <f>TRUNC(SUM(I113:I117))</f>
        <v>5485</v>
      </c>
      <c r="J118" s="15"/>
      <c r="K118" s="15"/>
      <c r="L118" s="36">
        <f>TRUNC(SUM(L113:L117))</f>
        <v>7908</v>
      </c>
      <c r="M118" s="15"/>
      <c r="N118" s="36">
        <f>TRUNC(SUM(N113:N117))</f>
        <v>0</v>
      </c>
      <c r="O118" s="15" t="str">
        <f t="shared" si="31"/>
        <v/>
      </c>
      <c r="P118" s="15">
        <f t="shared" si="32"/>
        <v>13393</v>
      </c>
      <c r="Q118" s="12"/>
      <c r="AC118" s="2">
        <f>TRUNC(AE118*옵션!$B$36/100,1)</f>
        <v>237.2</v>
      </c>
      <c r="AD118" s="2">
        <f>TRUNC(SUM(L113:L116))</f>
        <v>7908</v>
      </c>
      <c r="AE118" s="2">
        <f>TRUNC(SUM(AE113:AE117))</f>
        <v>7908</v>
      </c>
    </row>
    <row r="119" spans="1:31" ht="23.25" customHeight="1">
      <c r="D119" s="12"/>
      <c r="E119" s="12"/>
      <c r="F119" s="19"/>
      <c r="G119" s="15"/>
      <c r="H119" s="15"/>
      <c r="I119" s="36"/>
      <c r="J119" s="15"/>
      <c r="K119" s="15"/>
      <c r="L119" s="36"/>
      <c r="M119" s="15"/>
      <c r="N119" s="36"/>
      <c r="O119" s="15"/>
      <c r="P119" s="15"/>
      <c r="Q119" s="12"/>
    </row>
    <row r="120" spans="1:31" ht="23.25" customHeight="1">
      <c r="A120" s="13" t="s">
        <v>593</v>
      </c>
      <c r="B120" s="13" t="s">
        <v>545</v>
      </c>
      <c r="C120" s="1" t="s">
        <v>594</v>
      </c>
      <c r="D120" s="248" t="s">
        <v>592</v>
      </c>
      <c r="E120" s="250"/>
      <c r="F120" s="19"/>
      <c r="G120" s="15"/>
      <c r="H120" s="15"/>
      <c r="I120" s="36"/>
      <c r="J120" s="15"/>
      <c r="K120" s="15"/>
      <c r="L120" s="36"/>
      <c r="M120" s="15"/>
      <c r="N120" s="36"/>
      <c r="O120" s="15"/>
      <c r="P120" s="15"/>
      <c r="Q120" s="12"/>
    </row>
    <row r="121" spans="1:31" ht="23.25" customHeight="1">
      <c r="A121" s="13" t="s">
        <v>333</v>
      </c>
      <c r="B121" s="13" t="s">
        <v>467</v>
      </c>
      <c r="C121" s="1" t="s">
        <v>202</v>
      </c>
      <c r="D121" s="12" t="s">
        <v>203</v>
      </c>
      <c r="E121" s="12" t="s">
        <v>204</v>
      </c>
      <c r="F121" s="19" t="s">
        <v>128</v>
      </c>
      <c r="G121" s="15">
        <v>1</v>
      </c>
      <c r="H121" s="15">
        <f>합산자재!H24</f>
        <v>4314</v>
      </c>
      <c r="I121" s="36">
        <f>IF(G121*H121&lt;&gt;0, TRUNC(G121*H121, 1), "")</f>
        <v>4314</v>
      </c>
      <c r="J121" s="15">
        <v>1</v>
      </c>
      <c r="K121" s="15">
        <f>합산자재!I24</f>
        <v>0</v>
      </c>
      <c r="L121" s="36" t="str">
        <f t="shared" ref="L121:L125" si="33">IF(G121*K121&lt;&gt;0, TRUNC(G121*K121, 1), "")</f>
        <v/>
      </c>
      <c r="M121" s="15">
        <f>합산자재!J24</f>
        <v>0</v>
      </c>
      <c r="N121" s="36" t="str">
        <f t="shared" ref="N121:N125" si="34">IF(G121*M121&lt;&gt;0, TRUNC(G121*M121, 1), "")</f>
        <v/>
      </c>
      <c r="O121" s="15">
        <f t="shared" ref="O121:O126" si="35">IF((H121+K121+M121)=0, "", (H121+K121+M121))</f>
        <v>4314</v>
      </c>
      <c r="P121" s="15">
        <f t="shared" ref="P121:P126" si="36">IF(SUM(I121,L121,N121)&lt;&gt;0,SUM(I121,L121,N121),"")</f>
        <v>4314</v>
      </c>
      <c r="Q121" s="12"/>
      <c r="AB121" s="2">
        <f>I121</f>
        <v>4314</v>
      </c>
      <c r="AC121" s="2">
        <f>G121*H121</f>
        <v>4314</v>
      </c>
    </row>
    <row r="122" spans="1:31" ht="23.25" customHeight="1">
      <c r="A122" s="13" t="s">
        <v>523</v>
      </c>
      <c r="B122" s="13" t="s">
        <v>467</v>
      </c>
      <c r="C122" s="1" t="s">
        <v>524</v>
      </c>
      <c r="D122" s="12" t="s">
        <v>525</v>
      </c>
      <c r="E122" s="12" t="s">
        <v>526</v>
      </c>
      <c r="F122" s="19" t="s">
        <v>527</v>
      </c>
      <c r="G122" s="15">
        <v>1</v>
      </c>
      <c r="H122" s="15">
        <f>TRUNC(AB122*옵션!$B$31/100,1)</f>
        <v>647.1</v>
      </c>
      <c r="I122" s="36">
        <f>IF(G122*H122&lt;&gt;0, TRUNC(G122*H122, 1), "")</f>
        <v>647.1</v>
      </c>
      <c r="J122" s="15">
        <v>1</v>
      </c>
      <c r="K122" s="15"/>
      <c r="L122" s="36" t="str">
        <f t="shared" si="33"/>
        <v/>
      </c>
      <c r="M122" s="15"/>
      <c r="N122" s="36" t="str">
        <f t="shared" si="34"/>
        <v/>
      </c>
      <c r="O122" s="15">
        <f t="shared" si="35"/>
        <v>647.1</v>
      </c>
      <c r="P122" s="15">
        <f t="shared" si="36"/>
        <v>647.1</v>
      </c>
      <c r="Q122" s="12"/>
      <c r="AB122" s="2">
        <f>TRUNC(SUM(AB120:AB121))</f>
        <v>4314</v>
      </c>
    </row>
    <row r="123" spans="1:31" ht="23.25" customHeight="1">
      <c r="A123" s="13" t="s">
        <v>528</v>
      </c>
      <c r="B123" s="13" t="s">
        <v>467</v>
      </c>
      <c r="C123" s="1" t="s">
        <v>529</v>
      </c>
      <c r="D123" s="12" t="s">
        <v>530</v>
      </c>
      <c r="E123" s="12" t="s">
        <v>531</v>
      </c>
      <c r="F123" s="19" t="s">
        <v>527</v>
      </c>
      <c r="G123" s="15">
        <v>1</v>
      </c>
      <c r="H123" s="15">
        <f>IF(TRUNC((AD123+AC123)/$AD$3,1)*$AD$3-AD123 &lt;0, AC123, TRUNC((AD123+AC123)/$AD$3,1)*$AD$3-AD123)</f>
        <v>86.199999999999818</v>
      </c>
      <c r="I123" s="36">
        <f>H123</f>
        <v>86.199999999999818</v>
      </c>
      <c r="J123" s="15">
        <v>1</v>
      </c>
      <c r="K123" s="15"/>
      <c r="L123" s="36" t="str">
        <f t="shared" si="33"/>
        <v/>
      </c>
      <c r="M123" s="15"/>
      <c r="N123" s="36" t="str">
        <f t="shared" si="34"/>
        <v/>
      </c>
      <c r="O123" s="15">
        <f t="shared" si="35"/>
        <v>86.199999999999818</v>
      </c>
      <c r="P123" s="15">
        <f t="shared" si="36"/>
        <v>86.199999999999818</v>
      </c>
      <c r="Q123" s="12"/>
      <c r="AC123" s="2">
        <f>TRUNC(TRUNC(SUM(AC120:AC122))*옵션!$B$33/100,1)</f>
        <v>86.2</v>
      </c>
      <c r="AD123" s="2">
        <f>TRUNC(SUM(I120:I122))+TRUNC(SUM(N120:N122))</f>
        <v>4961</v>
      </c>
    </row>
    <row r="124" spans="1:31" ht="23.25" customHeight="1">
      <c r="A124" s="13" t="s">
        <v>364</v>
      </c>
      <c r="B124" s="13" t="s">
        <v>467</v>
      </c>
      <c r="C124" s="1" t="s">
        <v>305</v>
      </c>
      <c r="D124" s="12" t="s">
        <v>302</v>
      </c>
      <c r="E124" s="12" t="s">
        <v>306</v>
      </c>
      <c r="F124" s="19" t="s">
        <v>304</v>
      </c>
      <c r="G124" s="15">
        <f>일위노임!G58</f>
        <v>2.1000000000000001E-2</v>
      </c>
      <c r="H124" s="15">
        <f>합산자재!H55</f>
        <v>0</v>
      </c>
      <c r="I124" s="36" t="str">
        <f>IF(G124*H124&lt;&gt;0, TRUNC(G124*H124, 1), "")</f>
        <v/>
      </c>
      <c r="J124" s="15">
        <v>2.1000000000000001E-2</v>
      </c>
      <c r="K124" s="15">
        <f>합산자재!I55</f>
        <v>304156</v>
      </c>
      <c r="L124" s="36">
        <f t="shared" si="33"/>
        <v>6387.2</v>
      </c>
      <c r="M124" s="15">
        <f>합산자재!J55</f>
        <v>0</v>
      </c>
      <c r="N124" s="36" t="str">
        <f t="shared" si="34"/>
        <v/>
      </c>
      <c r="O124" s="15">
        <f t="shared" si="35"/>
        <v>304156</v>
      </c>
      <c r="P124" s="15">
        <f t="shared" si="36"/>
        <v>6387.2</v>
      </c>
      <c r="Q124" s="12"/>
      <c r="AE124" s="2">
        <f>L124</f>
        <v>6387.2</v>
      </c>
    </row>
    <row r="125" spans="1:31" ht="23.25" customHeight="1">
      <c r="A125" s="13" t="s">
        <v>532</v>
      </c>
      <c r="B125" s="13" t="s">
        <v>467</v>
      </c>
      <c r="C125" s="1" t="s">
        <v>533</v>
      </c>
      <c r="D125" s="12" t="s">
        <v>534</v>
      </c>
      <c r="E125" s="12" t="s">
        <v>535</v>
      </c>
      <c r="F125" s="19" t="s">
        <v>527</v>
      </c>
      <c r="G125" s="15">
        <v>1</v>
      </c>
      <c r="H125" s="15">
        <f>IF(TRUNC((AD126+AC126)/$AE$3,1)*$AE$3-AD126 &lt;0, AC126, TRUNC((AD126+AC126)/$AE$3,1)*$AE$3-AD126)</f>
        <v>191.60000000000036</v>
      </c>
      <c r="I125" s="36">
        <f>H125</f>
        <v>191.60000000000036</v>
      </c>
      <c r="J125" s="15">
        <v>1</v>
      </c>
      <c r="K125" s="15"/>
      <c r="L125" s="36" t="str">
        <f t="shared" si="33"/>
        <v/>
      </c>
      <c r="M125" s="15"/>
      <c r="N125" s="36" t="str">
        <f t="shared" si="34"/>
        <v/>
      </c>
      <c r="O125" s="15">
        <f t="shared" si="35"/>
        <v>191.60000000000036</v>
      </c>
      <c r="P125" s="15">
        <f t="shared" si="36"/>
        <v>191.60000000000036</v>
      </c>
      <c r="Q125" s="12"/>
    </row>
    <row r="126" spans="1:31" ht="23.25" customHeight="1">
      <c r="B126" s="13" t="s">
        <v>536</v>
      </c>
      <c r="D126" s="12" t="s">
        <v>537</v>
      </c>
      <c r="E126" s="12"/>
      <c r="F126" s="19"/>
      <c r="G126" s="15"/>
      <c r="H126" s="15"/>
      <c r="I126" s="36">
        <f>TRUNC(SUM(I120:I125))</f>
        <v>5238</v>
      </c>
      <c r="J126" s="15"/>
      <c r="K126" s="15"/>
      <c r="L126" s="36">
        <f>TRUNC(SUM(L120:L125))</f>
        <v>6387</v>
      </c>
      <c r="M126" s="15"/>
      <c r="N126" s="36">
        <f>TRUNC(SUM(N120:N125))</f>
        <v>0</v>
      </c>
      <c r="O126" s="15" t="str">
        <f t="shared" si="35"/>
        <v/>
      </c>
      <c r="P126" s="15">
        <f t="shared" si="36"/>
        <v>11625</v>
      </c>
      <c r="Q126" s="12"/>
      <c r="AC126" s="2">
        <f>TRUNC(AE126*옵션!$B$36/100,1)</f>
        <v>191.6</v>
      </c>
      <c r="AD126" s="2">
        <f>TRUNC(SUM(L120:L124))</f>
        <v>6387</v>
      </c>
      <c r="AE126" s="2">
        <f>TRUNC(SUM(AE120:AE125))</f>
        <v>6387</v>
      </c>
    </row>
    <row r="127" spans="1:31" ht="23.25" customHeight="1">
      <c r="D127" s="12"/>
      <c r="E127" s="12"/>
      <c r="F127" s="19"/>
      <c r="G127" s="15"/>
      <c r="H127" s="15"/>
      <c r="I127" s="36"/>
      <c r="J127" s="15"/>
      <c r="K127" s="15"/>
      <c r="L127" s="36"/>
      <c r="M127" s="15"/>
      <c r="N127" s="36"/>
      <c r="O127" s="15"/>
      <c r="P127" s="15"/>
      <c r="Q127" s="12"/>
    </row>
    <row r="128" spans="1:31" ht="23.25" customHeight="1">
      <c r="A128" s="13" t="s">
        <v>596</v>
      </c>
      <c r="B128" s="13" t="s">
        <v>545</v>
      </c>
      <c r="C128" s="1" t="s">
        <v>597</v>
      </c>
      <c r="D128" s="248" t="s">
        <v>595</v>
      </c>
      <c r="E128" s="250"/>
      <c r="F128" s="19"/>
      <c r="G128" s="15"/>
      <c r="H128" s="15"/>
      <c r="I128" s="36"/>
      <c r="J128" s="15"/>
      <c r="K128" s="15"/>
      <c r="L128" s="36"/>
      <c r="M128" s="15"/>
      <c r="N128" s="36"/>
      <c r="O128" s="15"/>
      <c r="P128" s="15"/>
      <c r="Q128" s="12"/>
    </row>
    <row r="129" spans="1:31" ht="23.25" customHeight="1">
      <c r="A129" s="13" t="s">
        <v>334</v>
      </c>
      <c r="B129" s="13" t="s">
        <v>470</v>
      </c>
      <c r="C129" s="1" t="s">
        <v>208</v>
      </c>
      <c r="D129" s="12" t="s">
        <v>203</v>
      </c>
      <c r="E129" s="12" t="s">
        <v>209</v>
      </c>
      <c r="F129" s="19" t="s">
        <v>128</v>
      </c>
      <c r="G129" s="15">
        <v>1</v>
      </c>
      <c r="H129" s="15">
        <f>합산자재!H25</f>
        <v>5259</v>
      </c>
      <c r="I129" s="36">
        <f>IF(G129*H129&lt;&gt;0, TRUNC(G129*H129, 1), "")</f>
        <v>5259</v>
      </c>
      <c r="J129" s="15">
        <v>1</v>
      </c>
      <c r="K129" s="15">
        <f>합산자재!I25</f>
        <v>0</v>
      </c>
      <c r="L129" s="36" t="str">
        <f t="shared" ref="L129:L133" si="37">IF(G129*K129&lt;&gt;0, TRUNC(G129*K129, 1), "")</f>
        <v/>
      </c>
      <c r="M129" s="15">
        <f>합산자재!J25</f>
        <v>0</v>
      </c>
      <c r="N129" s="36" t="str">
        <f t="shared" ref="N129:N133" si="38">IF(G129*M129&lt;&gt;0, TRUNC(G129*M129, 1), "")</f>
        <v/>
      </c>
      <c r="O129" s="15">
        <f t="shared" ref="O129:O134" si="39">IF((H129+K129+M129)=0, "", (H129+K129+M129))</f>
        <v>5259</v>
      </c>
      <c r="P129" s="15">
        <f t="shared" ref="P129:P134" si="40">IF(SUM(I129,L129,N129)&lt;&gt;0,SUM(I129,L129,N129),"")</f>
        <v>5259</v>
      </c>
      <c r="Q129" s="12"/>
      <c r="AB129" s="2">
        <f>I129</f>
        <v>5259</v>
      </c>
      <c r="AC129" s="2">
        <f>G129*H129</f>
        <v>5259</v>
      </c>
    </row>
    <row r="130" spans="1:31" ht="23.25" customHeight="1">
      <c r="A130" s="13" t="s">
        <v>523</v>
      </c>
      <c r="B130" s="13" t="s">
        <v>470</v>
      </c>
      <c r="C130" s="1" t="s">
        <v>524</v>
      </c>
      <c r="D130" s="12" t="s">
        <v>525</v>
      </c>
      <c r="E130" s="12" t="s">
        <v>526</v>
      </c>
      <c r="F130" s="19" t="s">
        <v>527</v>
      </c>
      <c r="G130" s="15">
        <v>1</v>
      </c>
      <c r="H130" s="15">
        <f>TRUNC(AB130*옵션!$B$31/100,1)</f>
        <v>788.8</v>
      </c>
      <c r="I130" s="36">
        <f>IF(G130*H130&lt;&gt;0, TRUNC(G130*H130, 1), "")</f>
        <v>788.8</v>
      </c>
      <c r="J130" s="15">
        <v>1</v>
      </c>
      <c r="K130" s="15"/>
      <c r="L130" s="36" t="str">
        <f t="shared" si="37"/>
        <v/>
      </c>
      <c r="M130" s="15"/>
      <c r="N130" s="36" t="str">
        <f t="shared" si="38"/>
        <v/>
      </c>
      <c r="O130" s="15">
        <f t="shared" si="39"/>
        <v>788.8</v>
      </c>
      <c r="P130" s="15">
        <f t="shared" si="40"/>
        <v>788.8</v>
      </c>
      <c r="Q130" s="12"/>
      <c r="AB130" s="2">
        <f>TRUNC(SUM(AB128:AB129))</f>
        <v>5259</v>
      </c>
    </row>
    <row r="131" spans="1:31" ht="23.25" customHeight="1">
      <c r="A131" s="13" t="s">
        <v>528</v>
      </c>
      <c r="B131" s="13" t="s">
        <v>470</v>
      </c>
      <c r="C131" s="1" t="s">
        <v>529</v>
      </c>
      <c r="D131" s="12" t="s">
        <v>530</v>
      </c>
      <c r="E131" s="12" t="s">
        <v>531</v>
      </c>
      <c r="F131" s="19" t="s">
        <v>527</v>
      </c>
      <c r="G131" s="15">
        <v>1</v>
      </c>
      <c r="H131" s="15">
        <f>IF(TRUNC((AD131+AC131)/$AD$3,1)*$AD$3-AD131 &lt;0, AC131, TRUNC((AD131+AC131)/$AD$3,1)*$AD$3-AD131)</f>
        <v>105.10000000000036</v>
      </c>
      <c r="I131" s="36">
        <f>H131</f>
        <v>105.10000000000036</v>
      </c>
      <c r="J131" s="15">
        <v>1</v>
      </c>
      <c r="K131" s="15"/>
      <c r="L131" s="36" t="str">
        <f t="shared" si="37"/>
        <v/>
      </c>
      <c r="M131" s="15"/>
      <c r="N131" s="36" t="str">
        <f t="shared" si="38"/>
        <v/>
      </c>
      <c r="O131" s="15">
        <f t="shared" si="39"/>
        <v>105.10000000000036</v>
      </c>
      <c r="P131" s="15">
        <f t="shared" si="40"/>
        <v>105.10000000000036</v>
      </c>
      <c r="Q131" s="12"/>
      <c r="AC131" s="2">
        <f>TRUNC(TRUNC(SUM(AC128:AC130))*옵션!$B$33/100,1)</f>
        <v>105.1</v>
      </c>
      <c r="AD131" s="2">
        <f>TRUNC(SUM(I128:I130))+TRUNC(SUM(N128:N130))</f>
        <v>6047</v>
      </c>
    </row>
    <row r="132" spans="1:31" ht="23.25" customHeight="1">
      <c r="A132" s="13" t="s">
        <v>364</v>
      </c>
      <c r="B132" s="13" t="s">
        <v>470</v>
      </c>
      <c r="C132" s="1" t="s">
        <v>305</v>
      </c>
      <c r="D132" s="12" t="s">
        <v>302</v>
      </c>
      <c r="E132" s="12" t="s">
        <v>306</v>
      </c>
      <c r="F132" s="19" t="s">
        <v>304</v>
      </c>
      <c r="G132" s="15">
        <f>일위노임!G61</f>
        <v>3.9E-2</v>
      </c>
      <c r="H132" s="15">
        <f>합산자재!H55</f>
        <v>0</v>
      </c>
      <c r="I132" s="36" t="str">
        <f>IF(G132*H132&lt;&gt;0, TRUNC(G132*H132, 1), "")</f>
        <v/>
      </c>
      <c r="J132" s="15">
        <v>3.9E-2</v>
      </c>
      <c r="K132" s="15">
        <f>합산자재!I55</f>
        <v>304156</v>
      </c>
      <c r="L132" s="36">
        <f t="shared" si="37"/>
        <v>11862</v>
      </c>
      <c r="M132" s="15">
        <f>합산자재!J55</f>
        <v>0</v>
      </c>
      <c r="N132" s="36" t="str">
        <f t="shared" si="38"/>
        <v/>
      </c>
      <c r="O132" s="15">
        <f t="shared" si="39"/>
        <v>304156</v>
      </c>
      <c r="P132" s="15">
        <f t="shared" si="40"/>
        <v>11862</v>
      </c>
      <c r="Q132" s="12"/>
      <c r="AE132" s="2">
        <f>L132</f>
        <v>11862</v>
      </c>
    </row>
    <row r="133" spans="1:31" ht="23.25" customHeight="1">
      <c r="A133" s="13" t="s">
        <v>532</v>
      </c>
      <c r="B133" s="13" t="s">
        <v>470</v>
      </c>
      <c r="C133" s="1" t="s">
        <v>533</v>
      </c>
      <c r="D133" s="12" t="s">
        <v>534</v>
      </c>
      <c r="E133" s="12" t="s">
        <v>535</v>
      </c>
      <c r="F133" s="19" t="s">
        <v>527</v>
      </c>
      <c r="G133" s="15">
        <v>1</v>
      </c>
      <c r="H133" s="15">
        <f>IF(TRUNC((AD134+AC134)/$AE$3,1)*$AE$3-AD134 &lt;0, AC134, TRUNC((AD134+AC134)/$AE$3,1)*$AE$3-AD134)</f>
        <v>355.79999999999927</v>
      </c>
      <c r="I133" s="36">
        <f>H133</f>
        <v>355.79999999999927</v>
      </c>
      <c r="J133" s="15">
        <v>1</v>
      </c>
      <c r="K133" s="15"/>
      <c r="L133" s="36" t="str">
        <f t="shared" si="37"/>
        <v/>
      </c>
      <c r="M133" s="15"/>
      <c r="N133" s="36" t="str">
        <f t="shared" si="38"/>
        <v/>
      </c>
      <c r="O133" s="15">
        <f t="shared" si="39"/>
        <v>355.79999999999927</v>
      </c>
      <c r="P133" s="15">
        <f t="shared" si="40"/>
        <v>355.79999999999927</v>
      </c>
      <c r="Q133" s="12"/>
    </row>
    <row r="134" spans="1:31" ht="23.25" customHeight="1">
      <c r="B134" s="13" t="s">
        <v>536</v>
      </c>
      <c r="D134" s="12" t="s">
        <v>537</v>
      </c>
      <c r="E134" s="12"/>
      <c r="F134" s="19"/>
      <c r="G134" s="15"/>
      <c r="H134" s="15"/>
      <c r="I134" s="36">
        <f>TRUNC(SUM(I128:I133))</f>
        <v>6508</v>
      </c>
      <c r="J134" s="15"/>
      <c r="K134" s="15"/>
      <c r="L134" s="36">
        <f>TRUNC(SUM(L128:L133))</f>
        <v>11862</v>
      </c>
      <c r="M134" s="15"/>
      <c r="N134" s="36">
        <f>TRUNC(SUM(N128:N133))</f>
        <v>0</v>
      </c>
      <c r="O134" s="15" t="str">
        <f t="shared" si="39"/>
        <v/>
      </c>
      <c r="P134" s="15">
        <f t="shared" si="40"/>
        <v>18370</v>
      </c>
      <c r="Q134" s="12"/>
      <c r="AC134" s="2">
        <f>TRUNC(AE134*옵션!$B$36/100,1)</f>
        <v>355.8</v>
      </c>
      <c r="AD134" s="2">
        <f>TRUNC(SUM(L128:L132))</f>
        <v>11862</v>
      </c>
      <c r="AE134" s="2">
        <f>TRUNC(SUM(AE128:AE133))</f>
        <v>11862</v>
      </c>
    </row>
    <row r="135" spans="1:31" ht="23.25" customHeight="1">
      <c r="D135" s="12"/>
      <c r="E135" s="12"/>
      <c r="F135" s="19"/>
      <c r="G135" s="15"/>
      <c r="H135" s="15"/>
      <c r="I135" s="36"/>
      <c r="J135" s="15"/>
      <c r="K135" s="15"/>
      <c r="L135" s="36"/>
      <c r="M135" s="15"/>
      <c r="N135" s="36"/>
      <c r="O135" s="15"/>
      <c r="P135" s="15"/>
      <c r="Q135" s="12"/>
    </row>
    <row r="136" spans="1:31" ht="23.25" customHeight="1">
      <c r="A136" s="13" t="s">
        <v>599</v>
      </c>
      <c r="B136" s="13" t="s">
        <v>545</v>
      </c>
      <c r="C136" s="1" t="s">
        <v>600</v>
      </c>
      <c r="D136" s="248" t="s">
        <v>598</v>
      </c>
      <c r="E136" s="250"/>
      <c r="F136" s="19"/>
      <c r="G136" s="15"/>
      <c r="H136" s="15"/>
      <c r="I136" s="36"/>
      <c r="J136" s="15"/>
      <c r="K136" s="15"/>
      <c r="L136" s="36"/>
      <c r="M136" s="15"/>
      <c r="N136" s="36"/>
      <c r="O136" s="15"/>
      <c r="P136" s="15"/>
      <c r="Q136" s="12"/>
    </row>
    <row r="137" spans="1:31" ht="23.25" customHeight="1">
      <c r="A137" s="13" t="s">
        <v>335</v>
      </c>
      <c r="B137" s="13" t="s">
        <v>473</v>
      </c>
      <c r="C137" s="1" t="s">
        <v>210</v>
      </c>
      <c r="D137" s="12" t="s">
        <v>211</v>
      </c>
      <c r="E137" s="12" t="s">
        <v>212</v>
      </c>
      <c r="F137" s="19" t="s">
        <v>153</v>
      </c>
      <c r="G137" s="15">
        <v>1</v>
      </c>
      <c r="H137" s="15">
        <f>합산자재!H26</f>
        <v>4010</v>
      </c>
      <c r="I137" s="36">
        <f>IF(G137*H137&lt;&gt;0, TRUNC(G137*H137, 1), "")</f>
        <v>4010</v>
      </c>
      <c r="J137" s="15">
        <v>1</v>
      </c>
      <c r="K137" s="15">
        <f>합산자재!I26</f>
        <v>0</v>
      </c>
      <c r="L137" s="36" t="str">
        <f>IF(G137*K137&lt;&gt;0, TRUNC(G137*K137, 1), "")</f>
        <v/>
      </c>
      <c r="M137" s="15">
        <f>합산자재!J26</f>
        <v>0</v>
      </c>
      <c r="N137" s="36" t="str">
        <f>IF(G137*M137&lt;&gt;0, TRUNC(G137*M137, 1), "")</f>
        <v/>
      </c>
      <c r="O137" s="15">
        <f>IF((H137+K137+M137)=0, "", (H137+K137+M137))</f>
        <v>4010</v>
      </c>
      <c r="P137" s="15">
        <f>IF(SUM(I137,L137,N137)&lt;&gt;0,SUM(I137,L137,N137),"")</f>
        <v>4010</v>
      </c>
      <c r="Q137" s="12"/>
    </row>
    <row r="138" spans="1:31" ht="23.25" customHeight="1">
      <c r="A138" s="13" t="s">
        <v>363</v>
      </c>
      <c r="B138" s="13" t="s">
        <v>473</v>
      </c>
      <c r="C138" s="1" t="s">
        <v>301</v>
      </c>
      <c r="D138" s="12" t="s">
        <v>302</v>
      </c>
      <c r="E138" s="12" t="s">
        <v>303</v>
      </c>
      <c r="F138" s="19" t="s">
        <v>304</v>
      </c>
      <c r="G138" s="15">
        <f>일위노임!G64</f>
        <v>0.13</v>
      </c>
      <c r="H138" s="15">
        <f>합산자재!H54</f>
        <v>0</v>
      </c>
      <c r="I138" s="36" t="str">
        <f>IF(G138*H138&lt;&gt;0, TRUNC(G138*H138, 1), "")</f>
        <v/>
      </c>
      <c r="J138" s="15">
        <v>0.13</v>
      </c>
      <c r="K138" s="15">
        <f>합산자재!I54</f>
        <v>273676</v>
      </c>
      <c r="L138" s="36">
        <f>IF(G138*K138&lt;&gt;0, TRUNC(G138*K138, 1), "")</f>
        <v>35577.800000000003</v>
      </c>
      <c r="M138" s="15">
        <f>합산자재!J54</f>
        <v>0</v>
      </c>
      <c r="N138" s="36" t="str">
        <f>IF(G138*M138&lt;&gt;0, TRUNC(G138*M138, 1), "")</f>
        <v/>
      </c>
      <c r="O138" s="15">
        <f>IF((H138+K138+M138)=0, "", (H138+K138+M138))</f>
        <v>273676</v>
      </c>
      <c r="P138" s="15">
        <f>IF(SUM(I138,L138,N138)&lt;&gt;0,SUM(I138,L138,N138),"")</f>
        <v>35577.800000000003</v>
      </c>
      <c r="Q138" s="12"/>
      <c r="AE138" s="2">
        <f>L138</f>
        <v>35577.800000000003</v>
      </c>
    </row>
    <row r="139" spans="1:31" ht="23.25" customHeight="1">
      <c r="A139" s="13" t="s">
        <v>532</v>
      </c>
      <c r="B139" s="13" t="s">
        <v>473</v>
      </c>
      <c r="C139" s="1" t="s">
        <v>533</v>
      </c>
      <c r="D139" s="12" t="s">
        <v>534</v>
      </c>
      <c r="E139" s="12" t="s">
        <v>535</v>
      </c>
      <c r="F139" s="19" t="s">
        <v>527</v>
      </c>
      <c r="G139" s="15">
        <v>1</v>
      </c>
      <c r="H139" s="15">
        <f>IF(TRUNC((AD140+AC140)/$AE$3,1)*$AE$3-AD140 &lt;0, AC140, TRUNC((AD140+AC140)/$AE$3,1)*$AE$3-AD140)</f>
        <v>1067.3000000000029</v>
      </c>
      <c r="I139" s="36">
        <f>H139</f>
        <v>1067.3000000000029</v>
      </c>
      <c r="J139" s="15">
        <v>1</v>
      </c>
      <c r="K139" s="15"/>
      <c r="L139" s="36" t="str">
        <f>IF(G139*K139&lt;&gt;0, TRUNC(G139*K139, 1), "")</f>
        <v/>
      </c>
      <c r="M139" s="15"/>
      <c r="N139" s="36" t="str">
        <f>IF(G139*M139&lt;&gt;0, TRUNC(G139*M139, 1), "")</f>
        <v/>
      </c>
      <c r="O139" s="15">
        <f>IF((H139+K139+M139)=0, "", (H139+K139+M139))</f>
        <v>1067.3000000000029</v>
      </c>
      <c r="P139" s="15">
        <f>IF(SUM(I139,L139,N139)&lt;&gt;0,SUM(I139,L139,N139),"")</f>
        <v>1067.3000000000029</v>
      </c>
      <c r="Q139" s="12"/>
    </row>
    <row r="140" spans="1:31" ht="23.25" customHeight="1">
      <c r="B140" s="13" t="s">
        <v>536</v>
      </c>
      <c r="D140" s="12" t="s">
        <v>537</v>
      </c>
      <c r="E140" s="12"/>
      <c r="F140" s="19"/>
      <c r="G140" s="15"/>
      <c r="H140" s="15"/>
      <c r="I140" s="36">
        <f>TRUNC(SUM(I136:I139))</f>
        <v>5077</v>
      </c>
      <c r="J140" s="15"/>
      <c r="K140" s="15"/>
      <c r="L140" s="36">
        <f>TRUNC(SUM(L136:L139))</f>
        <v>35577</v>
      </c>
      <c r="M140" s="15"/>
      <c r="N140" s="36">
        <f>TRUNC(SUM(N136:N139))</f>
        <v>0</v>
      </c>
      <c r="O140" s="15" t="str">
        <f>IF((H140+K140+M140)=0, "", (H140+K140+M140))</f>
        <v/>
      </c>
      <c r="P140" s="15">
        <f>IF(SUM(I140,L140,N140)&lt;&gt;0,SUM(I140,L140,N140),"")</f>
        <v>40654</v>
      </c>
      <c r="Q140" s="12"/>
      <c r="AC140" s="2">
        <f>TRUNC(AE140*옵션!$B$36/100,1)</f>
        <v>1067.3</v>
      </c>
      <c r="AD140" s="2">
        <f>TRUNC(SUM(L136:L138))</f>
        <v>35577</v>
      </c>
      <c r="AE140" s="2">
        <f>TRUNC(SUM(AE136:AE139))</f>
        <v>35577</v>
      </c>
    </row>
    <row r="141" spans="1:31" ht="23.25" customHeight="1">
      <c r="D141" s="12"/>
      <c r="E141" s="12"/>
      <c r="F141" s="19"/>
      <c r="G141" s="15"/>
      <c r="H141" s="15"/>
      <c r="I141" s="36"/>
      <c r="J141" s="15"/>
      <c r="K141" s="15"/>
      <c r="L141" s="36"/>
      <c r="M141" s="15"/>
      <c r="N141" s="36"/>
      <c r="O141" s="15"/>
      <c r="P141" s="15"/>
      <c r="Q141" s="12"/>
    </row>
    <row r="142" spans="1:31" ht="23.25" customHeight="1">
      <c r="A142" s="13" t="s">
        <v>602</v>
      </c>
      <c r="B142" s="13" t="s">
        <v>545</v>
      </c>
      <c r="C142" s="1" t="s">
        <v>603</v>
      </c>
      <c r="D142" s="248" t="s">
        <v>601</v>
      </c>
      <c r="E142" s="250"/>
      <c r="F142" s="19"/>
      <c r="G142" s="15"/>
      <c r="H142" s="15"/>
      <c r="I142" s="36"/>
      <c r="J142" s="15"/>
      <c r="K142" s="15"/>
      <c r="L142" s="36"/>
      <c r="M142" s="15"/>
      <c r="N142" s="36"/>
      <c r="O142" s="15"/>
      <c r="P142" s="15"/>
      <c r="Q142" s="12"/>
    </row>
    <row r="143" spans="1:31" ht="23.25" customHeight="1">
      <c r="A143" s="13" t="s">
        <v>336</v>
      </c>
      <c r="B143" s="13" t="s">
        <v>476</v>
      </c>
      <c r="C143" s="1" t="s">
        <v>216</v>
      </c>
      <c r="D143" s="12" t="s">
        <v>211</v>
      </c>
      <c r="E143" s="12" t="s">
        <v>217</v>
      </c>
      <c r="F143" s="19" t="s">
        <v>153</v>
      </c>
      <c r="G143" s="15">
        <v>1</v>
      </c>
      <c r="H143" s="15">
        <f>합산자재!H27</f>
        <v>18000</v>
      </c>
      <c r="I143" s="36">
        <f>IF(G143*H143&lt;&gt;0, TRUNC(G143*H143, 1), "")</f>
        <v>18000</v>
      </c>
      <c r="J143" s="15">
        <v>1</v>
      </c>
      <c r="K143" s="15">
        <f>합산자재!I27</f>
        <v>0</v>
      </c>
      <c r="L143" s="36" t="str">
        <f>IF(G143*K143&lt;&gt;0, TRUNC(G143*K143, 1), "")</f>
        <v/>
      </c>
      <c r="M143" s="15">
        <f>합산자재!J27</f>
        <v>0</v>
      </c>
      <c r="N143" s="36" t="str">
        <f>IF(G143*M143&lt;&gt;0, TRUNC(G143*M143, 1), "")</f>
        <v/>
      </c>
      <c r="O143" s="15">
        <f>IF((H143+K143+M143)=0, "", (H143+K143+M143))</f>
        <v>18000</v>
      </c>
      <c r="P143" s="15">
        <f>IF(SUM(I143,L143,N143)&lt;&gt;0,SUM(I143,L143,N143),"")</f>
        <v>18000</v>
      </c>
      <c r="Q143" s="12"/>
    </row>
    <row r="144" spans="1:31" ht="23.25" customHeight="1">
      <c r="A144" s="13" t="s">
        <v>363</v>
      </c>
      <c r="B144" s="13" t="s">
        <v>476</v>
      </c>
      <c r="C144" s="1" t="s">
        <v>301</v>
      </c>
      <c r="D144" s="12" t="s">
        <v>302</v>
      </c>
      <c r="E144" s="12" t="s">
        <v>303</v>
      </c>
      <c r="F144" s="19" t="s">
        <v>304</v>
      </c>
      <c r="G144" s="15">
        <f>일위노임!G67</f>
        <v>0.13</v>
      </c>
      <c r="H144" s="15">
        <f>합산자재!H54</f>
        <v>0</v>
      </c>
      <c r="I144" s="36" t="str">
        <f>IF(G144*H144&lt;&gt;0, TRUNC(G144*H144, 1), "")</f>
        <v/>
      </c>
      <c r="J144" s="15">
        <v>0.13</v>
      </c>
      <c r="K144" s="15">
        <f>합산자재!I54</f>
        <v>273676</v>
      </c>
      <c r="L144" s="36">
        <f>IF(G144*K144&lt;&gt;0, TRUNC(G144*K144, 1), "")</f>
        <v>35577.800000000003</v>
      </c>
      <c r="M144" s="15">
        <f>합산자재!J54</f>
        <v>0</v>
      </c>
      <c r="N144" s="36" t="str">
        <f>IF(G144*M144&lt;&gt;0, TRUNC(G144*M144, 1), "")</f>
        <v/>
      </c>
      <c r="O144" s="15">
        <f>IF((H144+K144+M144)=0, "", (H144+K144+M144))</f>
        <v>273676</v>
      </c>
      <c r="P144" s="15">
        <f>IF(SUM(I144,L144,N144)&lt;&gt;0,SUM(I144,L144,N144),"")</f>
        <v>35577.800000000003</v>
      </c>
      <c r="Q144" s="12"/>
      <c r="AE144" s="2">
        <f>L144</f>
        <v>35577.800000000003</v>
      </c>
    </row>
    <row r="145" spans="1:31" ht="23.25" customHeight="1">
      <c r="A145" s="13" t="s">
        <v>532</v>
      </c>
      <c r="B145" s="13" t="s">
        <v>476</v>
      </c>
      <c r="C145" s="1" t="s">
        <v>533</v>
      </c>
      <c r="D145" s="12" t="s">
        <v>534</v>
      </c>
      <c r="E145" s="12" t="s">
        <v>535</v>
      </c>
      <c r="F145" s="19" t="s">
        <v>527</v>
      </c>
      <c r="G145" s="15">
        <v>1</v>
      </c>
      <c r="H145" s="15">
        <f>IF(TRUNC((AD146+AC146)/$AE$3,1)*$AE$3-AD146 &lt;0, AC146, TRUNC((AD146+AC146)/$AE$3,1)*$AE$3-AD146)</f>
        <v>1067.3000000000029</v>
      </c>
      <c r="I145" s="36">
        <f>H145</f>
        <v>1067.3000000000029</v>
      </c>
      <c r="J145" s="15">
        <v>1</v>
      </c>
      <c r="K145" s="15"/>
      <c r="L145" s="36" t="str">
        <f>IF(G145*K145&lt;&gt;0, TRUNC(G145*K145, 1), "")</f>
        <v/>
      </c>
      <c r="M145" s="15"/>
      <c r="N145" s="36" t="str">
        <f>IF(G145*M145&lt;&gt;0, TRUNC(G145*M145, 1), "")</f>
        <v/>
      </c>
      <c r="O145" s="15">
        <f>IF((H145+K145+M145)=0, "", (H145+K145+M145))</f>
        <v>1067.3000000000029</v>
      </c>
      <c r="P145" s="15">
        <f>IF(SUM(I145,L145,N145)&lt;&gt;0,SUM(I145,L145,N145),"")</f>
        <v>1067.3000000000029</v>
      </c>
      <c r="Q145" s="12"/>
    </row>
    <row r="146" spans="1:31" ht="23.25" customHeight="1">
      <c r="B146" s="13" t="s">
        <v>536</v>
      </c>
      <c r="D146" s="12" t="s">
        <v>537</v>
      </c>
      <c r="E146" s="12"/>
      <c r="F146" s="19"/>
      <c r="G146" s="15"/>
      <c r="H146" s="15"/>
      <c r="I146" s="36">
        <f>TRUNC(SUM(I142:I145))</f>
        <v>19067</v>
      </c>
      <c r="J146" s="15"/>
      <c r="K146" s="15"/>
      <c r="L146" s="36">
        <f>TRUNC(SUM(L142:L145))</f>
        <v>35577</v>
      </c>
      <c r="M146" s="15"/>
      <c r="N146" s="36">
        <f>TRUNC(SUM(N142:N145))</f>
        <v>0</v>
      </c>
      <c r="O146" s="15" t="str">
        <f>IF((H146+K146+M146)=0, "", (H146+K146+M146))</f>
        <v/>
      </c>
      <c r="P146" s="15">
        <f>IF(SUM(I146,L146,N146)&lt;&gt;0,SUM(I146,L146,N146),"")</f>
        <v>54644</v>
      </c>
      <c r="Q146" s="12"/>
      <c r="AC146" s="2">
        <f>TRUNC(AE146*옵션!$B$36/100,1)</f>
        <v>1067.3</v>
      </c>
      <c r="AD146" s="2">
        <f>TRUNC(SUM(L142:L144))</f>
        <v>35577</v>
      </c>
      <c r="AE146" s="2">
        <f>TRUNC(SUM(AE142:AE145))</f>
        <v>35577</v>
      </c>
    </row>
    <row r="147" spans="1:31" ht="23.25" customHeight="1">
      <c r="D147" s="12"/>
      <c r="E147" s="12"/>
      <c r="F147" s="19"/>
      <c r="G147" s="15"/>
      <c r="H147" s="15"/>
      <c r="I147" s="36"/>
      <c r="J147" s="15"/>
      <c r="K147" s="15"/>
      <c r="L147" s="36"/>
      <c r="M147" s="15"/>
      <c r="N147" s="36"/>
      <c r="O147" s="15"/>
      <c r="P147" s="15"/>
      <c r="Q147" s="12"/>
    </row>
    <row r="148" spans="1:31" ht="23.25" customHeight="1">
      <c r="A148" s="13" t="s">
        <v>604</v>
      </c>
      <c r="B148" s="13" t="s">
        <v>545</v>
      </c>
      <c r="C148" s="1" t="s">
        <v>605</v>
      </c>
      <c r="D148" s="248" t="s">
        <v>742</v>
      </c>
      <c r="E148" s="250"/>
      <c r="F148" s="19"/>
      <c r="G148" s="15"/>
      <c r="H148" s="15"/>
      <c r="I148" s="36"/>
      <c r="J148" s="15"/>
      <c r="K148" s="15"/>
      <c r="L148" s="36"/>
      <c r="M148" s="15"/>
      <c r="N148" s="36"/>
      <c r="O148" s="15"/>
      <c r="P148" s="15"/>
      <c r="Q148" s="12"/>
    </row>
    <row r="149" spans="1:31" ht="23.25" customHeight="1">
      <c r="A149" s="13" t="s">
        <v>337</v>
      </c>
      <c r="B149" s="13" t="s">
        <v>480</v>
      </c>
      <c r="C149" s="1" t="s">
        <v>219</v>
      </c>
      <c r="D149" s="12" t="s">
        <v>220</v>
      </c>
      <c r="E149" s="12" t="s">
        <v>221</v>
      </c>
      <c r="F149" s="19" t="s">
        <v>153</v>
      </c>
      <c r="G149" s="15">
        <v>1</v>
      </c>
      <c r="H149" s="15">
        <f>합산자재!H28</f>
        <v>130000</v>
      </c>
      <c r="I149" s="36">
        <f>IF(G149*H149&lt;&gt;0, TRUNC(G149*H149, 1), "")</f>
        <v>130000</v>
      </c>
      <c r="J149" s="15">
        <v>1</v>
      </c>
      <c r="K149" s="15">
        <f>합산자재!I28</f>
        <v>0</v>
      </c>
      <c r="L149" s="36" t="str">
        <f>IF(G149*K149&lt;&gt;0, TRUNC(G149*K149, 1), "")</f>
        <v/>
      </c>
      <c r="M149" s="15">
        <f>합산자재!J28</f>
        <v>0</v>
      </c>
      <c r="N149" s="36" t="str">
        <f>IF(G149*M149&lt;&gt;0, TRUNC(G149*M149, 1), "")</f>
        <v/>
      </c>
      <c r="O149" s="15">
        <f>IF((H149+K149+M149)=0, "", (H149+K149+M149))</f>
        <v>130000</v>
      </c>
      <c r="P149" s="15">
        <f>IF(SUM(I149,L149,N149)&lt;&gt;0,SUM(I149,L149,N149),"")</f>
        <v>130000</v>
      </c>
      <c r="Q149" s="12"/>
    </row>
    <row r="150" spans="1:31" ht="23.25" customHeight="1">
      <c r="A150" s="13" t="s">
        <v>363</v>
      </c>
      <c r="B150" s="13" t="s">
        <v>480</v>
      </c>
      <c r="C150" s="1" t="s">
        <v>301</v>
      </c>
      <c r="D150" s="12" t="s">
        <v>302</v>
      </c>
      <c r="E150" s="12" t="s">
        <v>303</v>
      </c>
      <c r="F150" s="19" t="s">
        <v>304</v>
      </c>
      <c r="G150" s="15">
        <f>일위노임!G70</f>
        <v>0.2</v>
      </c>
      <c r="H150" s="15">
        <f>합산자재!H54</f>
        <v>0</v>
      </c>
      <c r="I150" s="36" t="str">
        <f>IF(G150*H150&lt;&gt;0, TRUNC(G150*H150, 1), "")</f>
        <v/>
      </c>
      <c r="J150" s="15">
        <v>0.2</v>
      </c>
      <c r="K150" s="15">
        <f>합산자재!I54</f>
        <v>273676</v>
      </c>
      <c r="L150" s="36">
        <f>IF(G150*K150&lt;&gt;0, TRUNC(G150*K150, 1), "")</f>
        <v>54735.199999999997</v>
      </c>
      <c r="M150" s="15">
        <f>합산자재!J54</f>
        <v>0</v>
      </c>
      <c r="N150" s="36" t="str">
        <f>IF(G150*M150&lt;&gt;0, TRUNC(G150*M150, 1), "")</f>
        <v/>
      </c>
      <c r="O150" s="15">
        <f>IF((H150+K150+M150)=0, "", (H150+K150+M150))</f>
        <v>273676</v>
      </c>
      <c r="P150" s="15">
        <f>IF(SUM(I150,L150,N150)&lt;&gt;0,SUM(I150,L150,N150),"")</f>
        <v>54735.199999999997</v>
      </c>
      <c r="Q150" s="12"/>
      <c r="AE150" s="2">
        <f>L150</f>
        <v>54735.199999999997</v>
      </c>
    </row>
    <row r="151" spans="1:31" ht="23.25" customHeight="1">
      <c r="A151" s="13" t="s">
        <v>532</v>
      </c>
      <c r="B151" s="13" t="s">
        <v>480</v>
      </c>
      <c r="C151" s="1" t="s">
        <v>533</v>
      </c>
      <c r="D151" s="12" t="s">
        <v>534</v>
      </c>
      <c r="E151" s="12" t="s">
        <v>535</v>
      </c>
      <c r="F151" s="19" t="s">
        <v>527</v>
      </c>
      <c r="G151" s="15">
        <v>1</v>
      </c>
      <c r="H151" s="15">
        <f>IF(TRUNC((AD152+AC152)/$AE$3,1)*$AE$3-AD152 &lt;0, AC152, TRUNC((AD152+AC152)/$AE$3,1)*$AE$3-AD152)</f>
        <v>1642</v>
      </c>
      <c r="I151" s="36">
        <f>H151</f>
        <v>1642</v>
      </c>
      <c r="J151" s="15">
        <v>1</v>
      </c>
      <c r="K151" s="15"/>
      <c r="L151" s="36" t="str">
        <f>IF(G151*K151&lt;&gt;0, TRUNC(G151*K151, 1), "")</f>
        <v/>
      </c>
      <c r="M151" s="15"/>
      <c r="N151" s="36" t="str">
        <f>IF(G151*M151&lt;&gt;0, TRUNC(G151*M151, 1), "")</f>
        <v/>
      </c>
      <c r="O151" s="15">
        <f>IF((H151+K151+M151)=0, "", (H151+K151+M151))</f>
        <v>1642</v>
      </c>
      <c r="P151" s="15">
        <f>IF(SUM(I151,L151,N151)&lt;&gt;0,SUM(I151,L151,N151),"")</f>
        <v>1642</v>
      </c>
      <c r="Q151" s="12"/>
    </row>
    <row r="152" spans="1:31" ht="23.25" customHeight="1">
      <c r="B152" s="13" t="s">
        <v>536</v>
      </c>
      <c r="D152" s="12" t="s">
        <v>537</v>
      </c>
      <c r="E152" s="12"/>
      <c r="F152" s="19"/>
      <c r="G152" s="15"/>
      <c r="H152" s="15"/>
      <c r="I152" s="36">
        <f>TRUNC(SUM(I148:I151))</f>
        <v>131642</v>
      </c>
      <c r="J152" s="15"/>
      <c r="K152" s="15"/>
      <c r="L152" s="36">
        <f>TRUNC(SUM(L148:L151))</f>
        <v>54735</v>
      </c>
      <c r="M152" s="15"/>
      <c r="N152" s="36">
        <f>TRUNC(SUM(N148:N151))</f>
        <v>0</v>
      </c>
      <c r="O152" s="15" t="str">
        <f>IF((H152+K152+M152)=0, "", (H152+K152+M152))</f>
        <v/>
      </c>
      <c r="P152" s="15">
        <f>IF(SUM(I152,L152,N152)&lt;&gt;0,SUM(I152,L152,N152),"")</f>
        <v>186377</v>
      </c>
      <c r="Q152" s="12"/>
      <c r="AC152" s="2">
        <f>TRUNC(AE152*옵션!$B$36/100,1)</f>
        <v>1642</v>
      </c>
      <c r="AD152" s="2">
        <f>TRUNC(SUM(L148:L150))</f>
        <v>54735</v>
      </c>
      <c r="AE152" s="2">
        <f>TRUNC(SUM(AE148:AE151))</f>
        <v>54735</v>
      </c>
    </row>
    <row r="153" spans="1:31" ht="23.25" customHeight="1">
      <c r="D153" s="12"/>
      <c r="E153" s="12"/>
      <c r="F153" s="19"/>
      <c r="G153" s="15"/>
      <c r="H153" s="15"/>
      <c r="I153" s="36"/>
      <c r="J153" s="15"/>
      <c r="K153" s="15"/>
      <c r="L153" s="36"/>
      <c r="M153" s="15"/>
      <c r="N153" s="36"/>
      <c r="O153" s="15"/>
      <c r="P153" s="15"/>
      <c r="Q153" s="12"/>
    </row>
    <row r="154" spans="1:31" ht="23.25" customHeight="1">
      <c r="A154" s="13" t="s">
        <v>606</v>
      </c>
      <c r="B154" s="13" t="s">
        <v>545</v>
      </c>
      <c r="C154" s="1" t="s">
        <v>607</v>
      </c>
      <c r="D154" s="248" t="s">
        <v>743</v>
      </c>
      <c r="E154" s="250"/>
      <c r="F154" s="19"/>
      <c r="G154" s="15"/>
      <c r="H154" s="15"/>
      <c r="I154" s="36"/>
      <c r="J154" s="15"/>
      <c r="K154" s="15"/>
      <c r="L154" s="36"/>
      <c r="M154" s="15"/>
      <c r="N154" s="36"/>
      <c r="O154" s="15"/>
      <c r="P154" s="15"/>
      <c r="Q154" s="12"/>
    </row>
    <row r="155" spans="1:31" ht="23.25" customHeight="1">
      <c r="A155" s="13" t="s">
        <v>338</v>
      </c>
      <c r="B155" s="13" t="s">
        <v>483</v>
      </c>
      <c r="C155" s="1" t="s">
        <v>223</v>
      </c>
      <c r="D155" s="12" t="s">
        <v>224</v>
      </c>
      <c r="E155" s="12" t="s">
        <v>225</v>
      </c>
      <c r="F155" s="19" t="s">
        <v>153</v>
      </c>
      <c r="G155" s="15">
        <v>1</v>
      </c>
      <c r="H155" s="15">
        <f>합산자재!H29</f>
        <v>100000</v>
      </c>
      <c r="I155" s="36">
        <f>IF(G155*H155&lt;&gt;0, TRUNC(G155*H155, 1), "")</f>
        <v>100000</v>
      </c>
      <c r="J155" s="15">
        <v>1</v>
      </c>
      <c r="K155" s="15">
        <f>합산자재!I29</f>
        <v>0</v>
      </c>
      <c r="L155" s="36" t="str">
        <f>IF(G155*K155&lt;&gt;0, TRUNC(G155*K155, 1), "")</f>
        <v/>
      </c>
      <c r="M155" s="15">
        <f>합산자재!J29</f>
        <v>0</v>
      </c>
      <c r="N155" s="36" t="str">
        <f>IF(G155*M155&lt;&gt;0, TRUNC(G155*M155, 1), "")</f>
        <v/>
      </c>
      <c r="O155" s="15">
        <f>IF((H155+K155+M155)=0, "", (H155+K155+M155))</f>
        <v>100000</v>
      </c>
      <c r="P155" s="15">
        <f>IF(SUM(I155,L155,N155)&lt;&gt;0,SUM(I155,L155,N155),"")</f>
        <v>100000</v>
      </c>
      <c r="Q155" s="12"/>
    </row>
    <row r="156" spans="1:31" ht="23.25" customHeight="1">
      <c r="A156" s="13" t="s">
        <v>363</v>
      </c>
      <c r="B156" s="13" t="s">
        <v>483</v>
      </c>
      <c r="C156" s="1" t="s">
        <v>301</v>
      </c>
      <c r="D156" s="12" t="s">
        <v>302</v>
      </c>
      <c r="E156" s="12" t="s">
        <v>303</v>
      </c>
      <c r="F156" s="19" t="s">
        <v>304</v>
      </c>
      <c r="G156" s="15">
        <f>일위노임!G73</f>
        <v>0.2</v>
      </c>
      <c r="H156" s="15">
        <f>합산자재!H54</f>
        <v>0</v>
      </c>
      <c r="I156" s="36" t="str">
        <f>IF(G156*H156&lt;&gt;0, TRUNC(G156*H156, 1), "")</f>
        <v/>
      </c>
      <c r="J156" s="15">
        <v>0.2</v>
      </c>
      <c r="K156" s="15">
        <f>합산자재!I54</f>
        <v>273676</v>
      </c>
      <c r="L156" s="36">
        <f>IF(G156*K156&lt;&gt;0, TRUNC(G156*K156, 1), "")</f>
        <v>54735.199999999997</v>
      </c>
      <c r="M156" s="15">
        <f>합산자재!J54</f>
        <v>0</v>
      </c>
      <c r="N156" s="36" t="str">
        <f>IF(G156*M156&lt;&gt;0, TRUNC(G156*M156, 1), "")</f>
        <v/>
      </c>
      <c r="O156" s="15">
        <f>IF((H156+K156+M156)=0, "", (H156+K156+M156))</f>
        <v>273676</v>
      </c>
      <c r="P156" s="15">
        <f>IF(SUM(I156,L156,N156)&lt;&gt;0,SUM(I156,L156,N156),"")</f>
        <v>54735.199999999997</v>
      </c>
      <c r="Q156" s="12"/>
      <c r="AE156" s="2">
        <f>L156</f>
        <v>54735.199999999997</v>
      </c>
    </row>
    <row r="157" spans="1:31" ht="23.25" customHeight="1">
      <c r="A157" s="13" t="s">
        <v>532</v>
      </c>
      <c r="B157" s="13" t="s">
        <v>483</v>
      </c>
      <c r="C157" s="1" t="s">
        <v>533</v>
      </c>
      <c r="D157" s="12" t="s">
        <v>534</v>
      </c>
      <c r="E157" s="12" t="s">
        <v>535</v>
      </c>
      <c r="F157" s="19" t="s">
        <v>527</v>
      </c>
      <c r="G157" s="15">
        <v>1</v>
      </c>
      <c r="H157" s="15">
        <f>IF(TRUNC((AD158+AC158)/$AE$3,1)*$AE$3-AD158 &lt;0, AC158, TRUNC((AD158+AC158)/$AE$3,1)*$AE$3-AD158)</f>
        <v>1642</v>
      </c>
      <c r="I157" s="36">
        <f>H157</f>
        <v>1642</v>
      </c>
      <c r="J157" s="15">
        <v>1</v>
      </c>
      <c r="K157" s="15"/>
      <c r="L157" s="36" t="str">
        <f>IF(G157*K157&lt;&gt;0, TRUNC(G157*K157, 1), "")</f>
        <v/>
      </c>
      <c r="M157" s="15"/>
      <c r="N157" s="36" t="str">
        <f>IF(G157*M157&lt;&gt;0, TRUNC(G157*M157, 1), "")</f>
        <v/>
      </c>
      <c r="O157" s="15">
        <f>IF((H157+K157+M157)=0, "", (H157+K157+M157))</f>
        <v>1642</v>
      </c>
      <c r="P157" s="15">
        <f>IF(SUM(I157,L157,N157)&lt;&gt;0,SUM(I157,L157,N157),"")</f>
        <v>1642</v>
      </c>
      <c r="Q157" s="12"/>
    </row>
    <row r="158" spans="1:31" ht="23.25" customHeight="1">
      <c r="B158" s="13" t="s">
        <v>536</v>
      </c>
      <c r="D158" s="12" t="s">
        <v>537</v>
      </c>
      <c r="E158" s="12"/>
      <c r="F158" s="19"/>
      <c r="G158" s="15"/>
      <c r="H158" s="15"/>
      <c r="I158" s="36">
        <f>TRUNC(SUM(I154:I157))</f>
        <v>101642</v>
      </c>
      <c r="J158" s="15"/>
      <c r="K158" s="15"/>
      <c r="L158" s="36">
        <f>TRUNC(SUM(L154:L157))</f>
        <v>54735</v>
      </c>
      <c r="M158" s="15"/>
      <c r="N158" s="36">
        <f>TRUNC(SUM(N154:N157))</f>
        <v>0</v>
      </c>
      <c r="O158" s="15" t="str">
        <f>IF((H158+K158+M158)=0, "", (H158+K158+M158))</f>
        <v/>
      </c>
      <c r="P158" s="15">
        <f>IF(SUM(I158,L158,N158)&lt;&gt;0,SUM(I158,L158,N158),"")</f>
        <v>156377</v>
      </c>
      <c r="Q158" s="12"/>
      <c r="AC158" s="2">
        <f>TRUNC(AE158*옵션!$B$36/100,1)</f>
        <v>1642</v>
      </c>
      <c r="AD158" s="2">
        <f>TRUNC(SUM(L154:L156))</f>
        <v>54735</v>
      </c>
      <c r="AE158" s="2">
        <f>TRUNC(SUM(AE154:AE157))</f>
        <v>54735</v>
      </c>
    </row>
    <row r="159" spans="1:31" ht="23.25" customHeight="1">
      <c r="D159" s="12"/>
      <c r="E159" s="12"/>
      <c r="F159" s="19"/>
      <c r="G159" s="15"/>
      <c r="H159" s="15"/>
      <c r="I159" s="36"/>
      <c r="J159" s="15"/>
      <c r="K159" s="15"/>
      <c r="L159" s="36"/>
      <c r="M159" s="15"/>
      <c r="N159" s="36"/>
      <c r="O159" s="15"/>
      <c r="P159" s="15"/>
      <c r="Q159" s="12"/>
    </row>
    <row r="160" spans="1:31" ht="23.25" customHeight="1">
      <c r="A160" s="13" t="s">
        <v>608</v>
      </c>
      <c r="B160" s="13" t="s">
        <v>545</v>
      </c>
      <c r="C160" s="1" t="s">
        <v>609</v>
      </c>
      <c r="D160" s="248" t="s">
        <v>744</v>
      </c>
      <c r="E160" s="250"/>
      <c r="F160" s="19"/>
      <c r="G160" s="15"/>
      <c r="H160" s="15"/>
      <c r="I160" s="36"/>
      <c r="J160" s="15"/>
      <c r="K160" s="15"/>
      <c r="L160" s="36"/>
      <c r="M160" s="15"/>
      <c r="N160" s="36"/>
      <c r="O160" s="15"/>
      <c r="P160" s="15"/>
      <c r="Q160" s="12"/>
    </row>
    <row r="161" spans="1:31" ht="23.25" customHeight="1">
      <c r="A161" s="13" t="s">
        <v>339</v>
      </c>
      <c r="B161" s="13" t="s">
        <v>486</v>
      </c>
      <c r="C161" s="1" t="s">
        <v>227</v>
      </c>
      <c r="D161" s="12" t="s">
        <v>228</v>
      </c>
      <c r="E161" s="12" t="s">
        <v>229</v>
      </c>
      <c r="F161" s="19" t="s">
        <v>153</v>
      </c>
      <c r="G161" s="15">
        <v>1</v>
      </c>
      <c r="H161" s="15">
        <f>합산자재!H30</f>
        <v>56765</v>
      </c>
      <c r="I161" s="36">
        <f>IF(G161*H161&lt;&gt;0, TRUNC(G161*H161, 1), "")</f>
        <v>56765</v>
      </c>
      <c r="J161" s="15">
        <v>1</v>
      </c>
      <c r="K161" s="15">
        <f>합산자재!I30</f>
        <v>0</v>
      </c>
      <c r="L161" s="36" t="str">
        <f>IF(G161*K161&lt;&gt;0, TRUNC(G161*K161, 1), "")</f>
        <v/>
      </c>
      <c r="M161" s="15">
        <f>합산자재!J30</f>
        <v>0</v>
      </c>
      <c r="N161" s="36" t="str">
        <f>IF(G161*M161&lt;&gt;0, TRUNC(G161*M161, 1), "")</f>
        <v/>
      </c>
      <c r="O161" s="15">
        <f>IF((H161+K161+M161)=0, "", (H161+K161+M161))</f>
        <v>56765</v>
      </c>
      <c r="P161" s="15">
        <f>IF(SUM(I161,L161,N161)&lt;&gt;0,SUM(I161,L161,N161),"")</f>
        <v>56765</v>
      </c>
      <c r="Q161" s="12"/>
    </row>
    <row r="162" spans="1:31" ht="23.25" customHeight="1">
      <c r="A162" s="13" t="s">
        <v>363</v>
      </c>
      <c r="B162" s="13" t="s">
        <v>486</v>
      </c>
      <c r="C162" s="1" t="s">
        <v>301</v>
      </c>
      <c r="D162" s="12" t="s">
        <v>302</v>
      </c>
      <c r="E162" s="12" t="s">
        <v>303</v>
      </c>
      <c r="F162" s="19" t="s">
        <v>304</v>
      </c>
      <c r="G162" s="15">
        <f>일위노임!G76</f>
        <v>0.2</v>
      </c>
      <c r="H162" s="15">
        <f>합산자재!H54</f>
        <v>0</v>
      </c>
      <c r="I162" s="36" t="str">
        <f>IF(G162*H162&lt;&gt;0, TRUNC(G162*H162, 1), "")</f>
        <v/>
      </c>
      <c r="J162" s="15">
        <v>0.2</v>
      </c>
      <c r="K162" s="15">
        <f>합산자재!I54</f>
        <v>273676</v>
      </c>
      <c r="L162" s="36">
        <f>IF(G162*K162&lt;&gt;0, TRUNC(G162*K162, 1), "")</f>
        <v>54735.199999999997</v>
      </c>
      <c r="M162" s="15">
        <f>합산자재!J54</f>
        <v>0</v>
      </c>
      <c r="N162" s="36" t="str">
        <f>IF(G162*M162&lt;&gt;0, TRUNC(G162*M162, 1), "")</f>
        <v/>
      </c>
      <c r="O162" s="15">
        <f>IF((H162+K162+M162)=0, "", (H162+K162+M162))</f>
        <v>273676</v>
      </c>
      <c r="P162" s="15">
        <f>IF(SUM(I162,L162,N162)&lt;&gt;0,SUM(I162,L162,N162),"")</f>
        <v>54735.199999999997</v>
      </c>
      <c r="Q162" s="12"/>
      <c r="AE162" s="2">
        <f>L162</f>
        <v>54735.199999999997</v>
      </c>
    </row>
    <row r="163" spans="1:31" ht="23.25" customHeight="1">
      <c r="A163" s="13" t="s">
        <v>532</v>
      </c>
      <c r="B163" s="13" t="s">
        <v>486</v>
      </c>
      <c r="C163" s="1" t="s">
        <v>533</v>
      </c>
      <c r="D163" s="12" t="s">
        <v>534</v>
      </c>
      <c r="E163" s="12" t="s">
        <v>535</v>
      </c>
      <c r="F163" s="19" t="s">
        <v>527</v>
      </c>
      <c r="G163" s="15">
        <v>1</v>
      </c>
      <c r="H163" s="15">
        <f>IF(TRUNC((AD164+AC164)/$AE$3,1)*$AE$3-AD164 &lt;0, AC164, TRUNC((AD164+AC164)/$AE$3,1)*$AE$3-AD164)</f>
        <v>1642</v>
      </c>
      <c r="I163" s="36">
        <f>H163</f>
        <v>1642</v>
      </c>
      <c r="J163" s="15">
        <v>1</v>
      </c>
      <c r="K163" s="15"/>
      <c r="L163" s="36" t="str">
        <f>IF(G163*K163&lt;&gt;0, TRUNC(G163*K163, 1), "")</f>
        <v/>
      </c>
      <c r="M163" s="15"/>
      <c r="N163" s="36" t="str">
        <f>IF(G163*M163&lt;&gt;0, TRUNC(G163*M163, 1), "")</f>
        <v/>
      </c>
      <c r="O163" s="15">
        <f>IF((H163+K163+M163)=0, "", (H163+K163+M163))</f>
        <v>1642</v>
      </c>
      <c r="P163" s="15">
        <f>IF(SUM(I163,L163,N163)&lt;&gt;0,SUM(I163,L163,N163),"")</f>
        <v>1642</v>
      </c>
      <c r="Q163" s="12"/>
    </row>
    <row r="164" spans="1:31" ht="23.25" customHeight="1">
      <c r="B164" s="13" t="s">
        <v>536</v>
      </c>
      <c r="D164" s="12" t="s">
        <v>537</v>
      </c>
      <c r="E164" s="12"/>
      <c r="F164" s="19"/>
      <c r="G164" s="15"/>
      <c r="H164" s="15"/>
      <c r="I164" s="36">
        <f>TRUNC(SUM(I160:I163))</f>
        <v>58407</v>
      </c>
      <c r="J164" s="15"/>
      <c r="K164" s="15"/>
      <c r="L164" s="36">
        <f>TRUNC(SUM(L160:L163))</f>
        <v>54735</v>
      </c>
      <c r="M164" s="15"/>
      <c r="N164" s="36">
        <f>TRUNC(SUM(N160:N163))</f>
        <v>0</v>
      </c>
      <c r="O164" s="15" t="str">
        <f>IF((H164+K164+M164)=0, "", (H164+K164+M164))</f>
        <v/>
      </c>
      <c r="P164" s="15">
        <f>IF(SUM(I164,L164,N164)&lt;&gt;0,SUM(I164,L164,N164),"")</f>
        <v>113142</v>
      </c>
      <c r="Q164" s="12"/>
      <c r="AC164" s="2">
        <f>TRUNC(AE164*옵션!$B$36/100,1)</f>
        <v>1642</v>
      </c>
      <c r="AD164" s="2">
        <f>TRUNC(SUM(L160:L162))</f>
        <v>54735</v>
      </c>
      <c r="AE164" s="2">
        <f>TRUNC(SUM(AE160:AE163))</f>
        <v>54735</v>
      </c>
    </row>
    <row r="165" spans="1:31" ht="23.25" customHeight="1">
      <c r="D165" s="12"/>
      <c r="E165" s="12"/>
      <c r="F165" s="19"/>
      <c r="G165" s="15"/>
      <c r="H165" s="15"/>
      <c r="I165" s="36"/>
      <c r="J165" s="15"/>
      <c r="K165" s="15"/>
      <c r="L165" s="36"/>
      <c r="M165" s="15"/>
      <c r="N165" s="36"/>
      <c r="O165" s="15"/>
      <c r="P165" s="15"/>
      <c r="Q165" s="12"/>
    </row>
    <row r="166" spans="1:31" ht="23.25" customHeight="1">
      <c r="A166" s="13" t="s">
        <v>610</v>
      </c>
      <c r="B166" s="13" t="s">
        <v>545</v>
      </c>
      <c r="C166" s="1" t="s">
        <v>611</v>
      </c>
      <c r="D166" s="248" t="s">
        <v>745</v>
      </c>
      <c r="E166" s="250"/>
      <c r="F166" s="19"/>
      <c r="G166" s="15"/>
      <c r="H166" s="15"/>
      <c r="I166" s="36"/>
      <c r="J166" s="15"/>
      <c r="K166" s="15"/>
      <c r="L166" s="36"/>
      <c r="M166" s="15"/>
      <c r="N166" s="36"/>
      <c r="O166" s="15"/>
      <c r="P166" s="15"/>
      <c r="Q166" s="12"/>
    </row>
    <row r="167" spans="1:31" ht="23.25" customHeight="1">
      <c r="A167" s="13" t="s">
        <v>340</v>
      </c>
      <c r="B167" s="13" t="s">
        <v>489</v>
      </c>
      <c r="C167" s="1" t="s">
        <v>231</v>
      </c>
      <c r="D167" s="12" t="s">
        <v>232</v>
      </c>
      <c r="E167" s="12" t="s">
        <v>233</v>
      </c>
      <c r="F167" s="19" t="s">
        <v>153</v>
      </c>
      <c r="G167" s="15">
        <v>1</v>
      </c>
      <c r="H167" s="15">
        <f>합산자재!H31</f>
        <v>258163</v>
      </c>
      <c r="I167" s="36">
        <f>IF(G167*H167&lt;&gt;0, TRUNC(G167*H167, 1), "")</f>
        <v>258163</v>
      </c>
      <c r="J167" s="15">
        <v>1</v>
      </c>
      <c r="K167" s="15">
        <f>합산자재!I31</f>
        <v>0</v>
      </c>
      <c r="L167" s="36" t="str">
        <f>IF(G167*K167&lt;&gt;0, TRUNC(G167*K167, 1), "")</f>
        <v/>
      </c>
      <c r="M167" s="15">
        <f>합산자재!J31</f>
        <v>0</v>
      </c>
      <c r="N167" s="36" t="str">
        <f>IF(G167*M167&lt;&gt;0, TRUNC(G167*M167, 1), "")</f>
        <v/>
      </c>
      <c r="O167" s="15">
        <f>IF((H167+K167+M167)=0, "", (H167+K167+M167))</f>
        <v>258163</v>
      </c>
      <c r="P167" s="15">
        <f>IF(SUM(I167,L167,N167)&lt;&gt;0,SUM(I167,L167,N167),"")</f>
        <v>258163</v>
      </c>
      <c r="Q167" s="12"/>
    </row>
    <row r="168" spans="1:31" ht="23.25" customHeight="1">
      <c r="A168" s="13" t="s">
        <v>363</v>
      </c>
      <c r="B168" s="13" t="s">
        <v>489</v>
      </c>
      <c r="C168" s="1" t="s">
        <v>301</v>
      </c>
      <c r="D168" s="12" t="s">
        <v>302</v>
      </c>
      <c r="E168" s="12" t="s">
        <v>303</v>
      </c>
      <c r="F168" s="19" t="s">
        <v>304</v>
      </c>
      <c r="G168" s="15">
        <f>일위노임!G79</f>
        <v>0.2</v>
      </c>
      <c r="H168" s="15">
        <f>합산자재!H54</f>
        <v>0</v>
      </c>
      <c r="I168" s="36" t="str">
        <f>IF(G168*H168&lt;&gt;0, TRUNC(G168*H168, 1), "")</f>
        <v/>
      </c>
      <c r="J168" s="15">
        <v>0.2</v>
      </c>
      <c r="K168" s="15">
        <f>합산자재!I54</f>
        <v>273676</v>
      </c>
      <c r="L168" s="36">
        <f>IF(G168*K168&lt;&gt;0, TRUNC(G168*K168, 1), "")</f>
        <v>54735.199999999997</v>
      </c>
      <c r="M168" s="15">
        <f>합산자재!J54</f>
        <v>0</v>
      </c>
      <c r="N168" s="36" t="str">
        <f>IF(G168*M168&lt;&gt;0, TRUNC(G168*M168, 1), "")</f>
        <v/>
      </c>
      <c r="O168" s="15">
        <f>IF((H168+K168+M168)=0, "", (H168+K168+M168))</f>
        <v>273676</v>
      </c>
      <c r="P168" s="15">
        <f>IF(SUM(I168,L168,N168)&lt;&gt;0,SUM(I168,L168,N168),"")</f>
        <v>54735.199999999997</v>
      </c>
      <c r="Q168" s="12"/>
      <c r="AE168" s="2">
        <f>L168</f>
        <v>54735.199999999997</v>
      </c>
    </row>
    <row r="169" spans="1:31" ht="23.25" customHeight="1">
      <c r="A169" s="13" t="s">
        <v>532</v>
      </c>
      <c r="B169" s="13" t="s">
        <v>489</v>
      </c>
      <c r="C169" s="1" t="s">
        <v>533</v>
      </c>
      <c r="D169" s="12" t="s">
        <v>534</v>
      </c>
      <c r="E169" s="12" t="s">
        <v>535</v>
      </c>
      <c r="F169" s="19" t="s">
        <v>527</v>
      </c>
      <c r="G169" s="15">
        <v>1</v>
      </c>
      <c r="H169" s="15">
        <f>IF(TRUNC((AD170+AC170)/$AE$3,1)*$AE$3-AD170 &lt;0, AC170, TRUNC((AD170+AC170)/$AE$3,1)*$AE$3-AD170)</f>
        <v>1642</v>
      </c>
      <c r="I169" s="36">
        <f>H169</f>
        <v>1642</v>
      </c>
      <c r="J169" s="15">
        <v>1</v>
      </c>
      <c r="K169" s="15"/>
      <c r="L169" s="36" t="str">
        <f>IF(G169*K169&lt;&gt;0, TRUNC(G169*K169, 1), "")</f>
        <v/>
      </c>
      <c r="M169" s="15"/>
      <c r="N169" s="36" t="str">
        <f>IF(G169*M169&lt;&gt;0, TRUNC(G169*M169, 1), "")</f>
        <v/>
      </c>
      <c r="O169" s="15">
        <f>IF((H169+K169+M169)=0, "", (H169+K169+M169))</f>
        <v>1642</v>
      </c>
      <c r="P169" s="15">
        <f>IF(SUM(I169,L169,N169)&lt;&gt;0,SUM(I169,L169,N169),"")</f>
        <v>1642</v>
      </c>
      <c r="Q169" s="12"/>
    </row>
    <row r="170" spans="1:31" ht="23.25" customHeight="1">
      <c r="B170" s="13" t="s">
        <v>536</v>
      </c>
      <c r="D170" s="12" t="s">
        <v>537</v>
      </c>
      <c r="E170" s="12"/>
      <c r="F170" s="19"/>
      <c r="G170" s="15"/>
      <c r="H170" s="15"/>
      <c r="I170" s="36">
        <f>TRUNC(SUM(I166:I169))</f>
        <v>259805</v>
      </c>
      <c r="J170" s="15"/>
      <c r="K170" s="15"/>
      <c r="L170" s="36">
        <f>TRUNC(SUM(L166:L169))</f>
        <v>54735</v>
      </c>
      <c r="M170" s="15"/>
      <c r="N170" s="36">
        <f>TRUNC(SUM(N166:N169))</f>
        <v>0</v>
      </c>
      <c r="O170" s="15" t="str">
        <f>IF((H170+K170+M170)=0, "", (H170+K170+M170))</f>
        <v/>
      </c>
      <c r="P170" s="15">
        <f>IF(SUM(I170,L170,N170)&lt;&gt;0,SUM(I170,L170,N170),"")</f>
        <v>314540</v>
      </c>
      <c r="Q170" s="12"/>
      <c r="AC170" s="2">
        <f>TRUNC(AE170*옵션!$B$36/100,1)</f>
        <v>1642</v>
      </c>
      <c r="AD170" s="2">
        <f>TRUNC(SUM(L166:L168))</f>
        <v>54735</v>
      </c>
      <c r="AE170" s="2">
        <f>TRUNC(SUM(AE166:AE169))</f>
        <v>54735</v>
      </c>
    </row>
    <row r="171" spans="1:31" ht="23.25" customHeight="1">
      <c r="D171" s="12"/>
      <c r="E171" s="12"/>
      <c r="F171" s="19"/>
      <c r="G171" s="15"/>
      <c r="H171" s="15"/>
      <c r="I171" s="36"/>
      <c r="J171" s="15"/>
      <c r="K171" s="15"/>
      <c r="L171" s="36"/>
      <c r="M171" s="15"/>
      <c r="N171" s="36"/>
      <c r="O171" s="15"/>
      <c r="P171" s="15"/>
      <c r="Q171" s="12"/>
    </row>
    <row r="172" spans="1:31" ht="23.25" customHeight="1">
      <c r="A172" s="13" t="s">
        <v>612</v>
      </c>
      <c r="B172" s="13" t="s">
        <v>545</v>
      </c>
      <c r="C172" s="1" t="s">
        <v>613</v>
      </c>
      <c r="D172" s="248" t="s">
        <v>746</v>
      </c>
      <c r="E172" s="250"/>
      <c r="F172" s="19"/>
      <c r="G172" s="15"/>
      <c r="H172" s="15"/>
      <c r="I172" s="36"/>
      <c r="J172" s="15"/>
      <c r="K172" s="15"/>
      <c r="L172" s="36"/>
      <c r="M172" s="15"/>
      <c r="N172" s="36"/>
      <c r="O172" s="15"/>
      <c r="P172" s="15"/>
      <c r="Q172" s="12"/>
    </row>
    <row r="173" spans="1:31" ht="23.25" customHeight="1">
      <c r="A173" s="13" t="s">
        <v>341</v>
      </c>
      <c r="B173" s="13" t="s">
        <v>492</v>
      </c>
      <c r="C173" s="1" t="s">
        <v>235</v>
      </c>
      <c r="D173" s="12" t="s">
        <v>236</v>
      </c>
      <c r="E173" s="12" t="s">
        <v>225</v>
      </c>
      <c r="F173" s="19" t="s">
        <v>153</v>
      </c>
      <c r="G173" s="15">
        <v>1</v>
      </c>
      <c r="H173" s="15">
        <f>합산자재!H32</f>
        <v>120000</v>
      </c>
      <c r="I173" s="36">
        <f>IF(G173*H173&lt;&gt;0, TRUNC(G173*H173, 1), "")</f>
        <v>120000</v>
      </c>
      <c r="J173" s="15">
        <v>1</v>
      </c>
      <c r="K173" s="15">
        <f>합산자재!I32</f>
        <v>0</v>
      </c>
      <c r="L173" s="36" t="str">
        <f>IF(G173*K173&lt;&gt;0, TRUNC(G173*K173, 1), "")</f>
        <v/>
      </c>
      <c r="M173" s="15">
        <f>합산자재!J32</f>
        <v>0</v>
      </c>
      <c r="N173" s="36" t="str">
        <f>IF(G173*M173&lt;&gt;0, TRUNC(G173*M173, 1), "")</f>
        <v/>
      </c>
      <c r="O173" s="15">
        <f>IF((H173+K173+M173)=0, "", (H173+K173+M173))</f>
        <v>120000</v>
      </c>
      <c r="P173" s="15">
        <f>IF(SUM(I173,L173,N173)&lt;&gt;0,SUM(I173,L173,N173),"")</f>
        <v>120000</v>
      </c>
      <c r="Q173" s="12"/>
    </row>
    <row r="174" spans="1:31" ht="23.25" customHeight="1">
      <c r="A174" s="13" t="s">
        <v>363</v>
      </c>
      <c r="B174" s="13" t="s">
        <v>492</v>
      </c>
      <c r="C174" s="1" t="s">
        <v>301</v>
      </c>
      <c r="D174" s="12" t="s">
        <v>302</v>
      </c>
      <c r="E174" s="12" t="s">
        <v>303</v>
      </c>
      <c r="F174" s="19" t="s">
        <v>304</v>
      </c>
      <c r="G174" s="15">
        <f>일위노임!G82</f>
        <v>0.2</v>
      </c>
      <c r="H174" s="15">
        <f>합산자재!H54</f>
        <v>0</v>
      </c>
      <c r="I174" s="36" t="str">
        <f>IF(G174*H174&lt;&gt;0, TRUNC(G174*H174, 1), "")</f>
        <v/>
      </c>
      <c r="J174" s="15">
        <v>0.2</v>
      </c>
      <c r="K174" s="15">
        <f>합산자재!I54</f>
        <v>273676</v>
      </c>
      <c r="L174" s="36">
        <f>IF(G174*K174&lt;&gt;0, TRUNC(G174*K174, 1), "")</f>
        <v>54735.199999999997</v>
      </c>
      <c r="M174" s="15">
        <f>합산자재!J54</f>
        <v>0</v>
      </c>
      <c r="N174" s="36" t="str">
        <f>IF(G174*M174&lt;&gt;0, TRUNC(G174*M174, 1), "")</f>
        <v/>
      </c>
      <c r="O174" s="15">
        <f>IF((H174+K174+M174)=0, "", (H174+K174+M174))</f>
        <v>273676</v>
      </c>
      <c r="P174" s="15">
        <f>IF(SUM(I174,L174,N174)&lt;&gt;0,SUM(I174,L174,N174),"")</f>
        <v>54735.199999999997</v>
      </c>
      <c r="Q174" s="12"/>
      <c r="AE174" s="2">
        <f>L174</f>
        <v>54735.199999999997</v>
      </c>
    </row>
    <row r="175" spans="1:31" ht="23.25" customHeight="1">
      <c r="A175" s="13" t="s">
        <v>532</v>
      </c>
      <c r="B175" s="13" t="s">
        <v>492</v>
      </c>
      <c r="C175" s="1" t="s">
        <v>533</v>
      </c>
      <c r="D175" s="12" t="s">
        <v>534</v>
      </c>
      <c r="E175" s="12" t="s">
        <v>535</v>
      </c>
      <c r="F175" s="19" t="s">
        <v>527</v>
      </c>
      <c r="G175" s="15">
        <v>1</v>
      </c>
      <c r="H175" s="15">
        <f>IF(TRUNC((AD176+AC176)/$AE$3,1)*$AE$3-AD176 &lt;0, AC176, TRUNC((AD176+AC176)/$AE$3,1)*$AE$3-AD176)</f>
        <v>1642</v>
      </c>
      <c r="I175" s="36">
        <f>H175</f>
        <v>1642</v>
      </c>
      <c r="J175" s="15">
        <v>1</v>
      </c>
      <c r="K175" s="15"/>
      <c r="L175" s="36" t="str">
        <f>IF(G175*K175&lt;&gt;0, TRUNC(G175*K175, 1), "")</f>
        <v/>
      </c>
      <c r="M175" s="15"/>
      <c r="N175" s="36" t="str">
        <f>IF(G175*M175&lt;&gt;0, TRUNC(G175*M175, 1), "")</f>
        <v/>
      </c>
      <c r="O175" s="15">
        <f>IF((H175+K175+M175)=0, "", (H175+K175+M175))</f>
        <v>1642</v>
      </c>
      <c r="P175" s="15">
        <f>IF(SUM(I175,L175,N175)&lt;&gt;0,SUM(I175,L175,N175),"")</f>
        <v>1642</v>
      </c>
      <c r="Q175" s="12"/>
    </row>
    <row r="176" spans="1:31" ht="23.25" customHeight="1">
      <c r="B176" s="13" t="s">
        <v>536</v>
      </c>
      <c r="D176" s="12" t="s">
        <v>537</v>
      </c>
      <c r="E176" s="12"/>
      <c r="F176" s="19"/>
      <c r="G176" s="15"/>
      <c r="H176" s="15"/>
      <c r="I176" s="36">
        <f>TRUNC(SUM(I172:I175))</f>
        <v>121642</v>
      </c>
      <c r="J176" s="15"/>
      <c r="K176" s="15"/>
      <c r="L176" s="36">
        <f>TRUNC(SUM(L172:L175))</f>
        <v>54735</v>
      </c>
      <c r="M176" s="15"/>
      <c r="N176" s="36">
        <f>TRUNC(SUM(N172:N175))</f>
        <v>0</v>
      </c>
      <c r="O176" s="15" t="str">
        <f>IF((H176+K176+M176)=0, "", (H176+K176+M176))</f>
        <v/>
      </c>
      <c r="P176" s="15">
        <f>IF(SUM(I176,L176,N176)&lt;&gt;0,SUM(I176,L176,N176),"")</f>
        <v>176377</v>
      </c>
      <c r="Q176" s="12"/>
      <c r="AC176" s="2">
        <f>TRUNC(AE176*옵션!$B$36/100,1)</f>
        <v>1642</v>
      </c>
      <c r="AD176" s="2">
        <f>TRUNC(SUM(L172:L174))</f>
        <v>54735</v>
      </c>
      <c r="AE176" s="2">
        <f>TRUNC(SUM(AE172:AE175))</f>
        <v>54735</v>
      </c>
    </row>
    <row r="177" spans="1:31" ht="23.25" customHeight="1">
      <c r="D177" s="12"/>
      <c r="E177" s="12"/>
      <c r="F177" s="19"/>
      <c r="G177" s="15"/>
      <c r="H177" s="15"/>
      <c r="I177" s="36"/>
      <c r="J177" s="15"/>
      <c r="K177" s="15"/>
      <c r="L177" s="36"/>
      <c r="M177" s="15"/>
      <c r="N177" s="36"/>
      <c r="O177" s="15"/>
      <c r="P177" s="15"/>
      <c r="Q177" s="12"/>
    </row>
    <row r="178" spans="1:31" ht="23.25" customHeight="1">
      <c r="A178" s="13" t="s">
        <v>614</v>
      </c>
      <c r="B178" s="13" t="s">
        <v>545</v>
      </c>
      <c r="C178" s="1" t="s">
        <v>615</v>
      </c>
      <c r="D178" s="248" t="s">
        <v>747</v>
      </c>
      <c r="E178" s="250"/>
      <c r="F178" s="19"/>
      <c r="G178" s="15"/>
      <c r="H178" s="15"/>
      <c r="I178" s="36"/>
      <c r="J178" s="15"/>
      <c r="K178" s="15"/>
      <c r="L178" s="36"/>
      <c r="M178" s="15"/>
      <c r="N178" s="36"/>
      <c r="O178" s="15"/>
      <c r="P178" s="15"/>
      <c r="Q178" s="12"/>
    </row>
    <row r="179" spans="1:31" ht="23.25" customHeight="1">
      <c r="A179" s="13" t="s">
        <v>354</v>
      </c>
      <c r="B179" s="13" t="s">
        <v>495</v>
      </c>
      <c r="C179" s="1" t="s">
        <v>282</v>
      </c>
      <c r="D179" s="12" t="s">
        <v>283</v>
      </c>
      <c r="E179" s="12" t="s">
        <v>284</v>
      </c>
      <c r="F179" s="19" t="s">
        <v>153</v>
      </c>
      <c r="G179" s="15">
        <v>1</v>
      </c>
      <c r="H179" s="15">
        <f>합산자재!H45</f>
        <v>130000</v>
      </c>
      <c r="I179" s="36">
        <f>IF(G179*H179&lt;&gt;0, TRUNC(G179*H179, 1), "")</f>
        <v>130000</v>
      </c>
      <c r="J179" s="15">
        <v>1</v>
      </c>
      <c r="K179" s="15">
        <f>합산자재!I45</f>
        <v>0</v>
      </c>
      <c r="L179" s="36" t="str">
        <f>IF(G179*K179&lt;&gt;0, TRUNC(G179*K179, 1), "")</f>
        <v/>
      </c>
      <c r="M179" s="15">
        <f>합산자재!J45</f>
        <v>0</v>
      </c>
      <c r="N179" s="36" t="str">
        <f>IF(G179*M179&lt;&gt;0, TRUNC(G179*M179, 1), "")</f>
        <v/>
      </c>
      <c r="O179" s="15">
        <f>IF((H179+K179+M179)=0, "", (H179+K179+M179))</f>
        <v>130000</v>
      </c>
      <c r="P179" s="15">
        <f>IF(SUM(I179,L179,N179)&lt;&gt;0,SUM(I179,L179,N179),"")</f>
        <v>130000</v>
      </c>
      <c r="Q179" s="12"/>
    </row>
    <row r="180" spans="1:31" ht="23.25" customHeight="1">
      <c r="A180" s="13" t="s">
        <v>363</v>
      </c>
      <c r="B180" s="13" t="s">
        <v>495</v>
      </c>
      <c r="C180" s="1" t="s">
        <v>301</v>
      </c>
      <c r="D180" s="12" t="s">
        <v>302</v>
      </c>
      <c r="E180" s="12" t="s">
        <v>303</v>
      </c>
      <c r="F180" s="19" t="s">
        <v>304</v>
      </c>
      <c r="G180" s="15">
        <f>일위노임!G85</f>
        <v>0.12</v>
      </c>
      <c r="H180" s="15">
        <f>합산자재!H54</f>
        <v>0</v>
      </c>
      <c r="I180" s="36" t="str">
        <f>IF(G180*H180&lt;&gt;0, TRUNC(G180*H180, 1), "")</f>
        <v/>
      </c>
      <c r="J180" s="15">
        <v>0.12</v>
      </c>
      <c r="K180" s="15">
        <f>합산자재!I54</f>
        <v>273676</v>
      </c>
      <c r="L180" s="36">
        <f>IF(G180*K180&lt;&gt;0, TRUNC(G180*K180, 1), "")</f>
        <v>32841.1</v>
      </c>
      <c r="M180" s="15">
        <f>합산자재!J54</f>
        <v>0</v>
      </c>
      <c r="N180" s="36" t="str">
        <f>IF(G180*M180&lt;&gt;0, TRUNC(G180*M180, 1), "")</f>
        <v/>
      </c>
      <c r="O180" s="15">
        <f>IF((H180+K180+M180)=0, "", (H180+K180+M180))</f>
        <v>273676</v>
      </c>
      <c r="P180" s="15">
        <f>IF(SUM(I180,L180,N180)&lt;&gt;0,SUM(I180,L180,N180),"")</f>
        <v>32841.1</v>
      </c>
      <c r="Q180" s="12"/>
      <c r="AE180" s="2">
        <f>L180</f>
        <v>32841.1</v>
      </c>
    </row>
    <row r="181" spans="1:31" ht="23.25" customHeight="1">
      <c r="A181" s="13" t="s">
        <v>532</v>
      </c>
      <c r="B181" s="13" t="s">
        <v>495</v>
      </c>
      <c r="C181" s="1" t="s">
        <v>533</v>
      </c>
      <c r="D181" s="12" t="s">
        <v>534</v>
      </c>
      <c r="E181" s="12" t="s">
        <v>535</v>
      </c>
      <c r="F181" s="19" t="s">
        <v>527</v>
      </c>
      <c r="G181" s="15">
        <v>1</v>
      </c>
      <c r="H181" s="15">
        <f>IF(TRUNC((AD182+AC182)/$AE$3,1)*$AE$3-AD182 &lt;0, AC182, TRUNC((AD182+AC182)/$AE$3,1)*$AE$3-AD182)</f>
        <v>985.19999999999709</v>
      </c>
      <c r="I181" s="36">
        <f>H181</f>
        <v>985.19999999999709</v>
      </c>
      <c r="J181" s="15">
        <v>1</v>
      </c>
      <c r="K181" s="15"/>
      <c r="L181" s="36" t="str">
        <f>IF(G181*K181&lt;&gt;0, TRUNC(G181*K181, 1), "")</f>
        <v/>
      </c>
      <c r="M181" s="15"/>
      <c r="N181" s="36" t="str">
        <f>IF(G181*M181&lt;&gt;0, TRUNC(G181*M181, 1), "")</f>
        <v/>
      </c>
      <c r="O181" s="15">
        <f>IF((H181+K181+M181)=0, "", (H181+K181+M181))</f>
        <v>985.19999999999709</v>
      </c>
      <c r="P181" s="15">
        <f>IF(SUM(I181,L181,N181)&lt;&gt;0,SUM(I181,L181,N181),"")</f>
        <v>985.19999999999709</v>
      </c>
      <c r="Q181" s="12"/>
    </row>
    <row r="182" spans="1:31" ht="23.25" customHeight="1">
      <c r="B182" s="13" t="s">
        <v>536</v>
      </c>
      <c r="D182" s="12" t="s">
        <v>537</v>
      </c>
      <c r="E182" s="12"/>
      <c r="F182" s="19"/>
      <c r="G182" s="15"/>
      <c r="H182" s="15"/>
      <c r="I182" s="36">
        <f>TRUNC(SUM(I178:I181))</f>
        <v>130985</v>
      </c>
      <c r="J182" s="15"/>
      <c r="K182" s="15"/>
      <c r="L182" s="36">
        <f>TRUNC(SUM(L178:L181))</f>
        <v>32841</v>
      </c>
      <c r="M182" s="15"/>
      <c r="N182" s="36">
        <f>TRUNC(SUM(N178:N181))</f>
        <v>0</v>
      </c>
      <c r="O182" s="15" t="str">
        <f>IF((H182+K182+M182)=0, "", (H182+K182+M182))</f>
        <v/>
      </c>
      <c r="P182" s="15">
        <f>IF(SUM(I182,L182,N182)&lt;&gt;0,SUM(I182,L182,N182),"")</f>
        <v>163826</v>
      </c>
      <c r="Q182" s="12"/>
      <c r="AC182" s="2">
        <f>TRUNC(AE182*옵션!$B$36/100,1)</f>
        <v>985.2</v>
      </c>
      <c r="AD182" s="2">
        <f>TRUNC(SUM(L178:L180))</f>
        <v>32841</v>
      </c>
      <c r="AE182" s="2">
        <f>TRUNC(SUM(AE178:AE181))</f>
        <v>32841</v>
      </c>
    </row>
    <row r="183" spans="1:31" ht="23.25" customHeight="1">
      <c r="D183" s="12"/>
      <c r="E183" s="12"/>
      <c r="F183" s="19"/>
      <c r="G183" s="15"/>
      <c r="H183" s="15"/>
      <c r="I183" s="36"/>
      <c r="J183" s="15"/>
      <c r="K183" s="15"/>
      <c r="L183" s="36"/>
      <c r="M183" s="15"/>
      <c r="N183" s="36"/>
      <c r="O183" s="15"/>
      <c r="P183" s="15"/>
      <c r="Q183" s="12"/>
    </row>
    <row r="184" spans="1:31" ht="23.25" customHeight="1">
      <c r="A184" s="13" t="s">
        <v>616</v>
      </c>
      <c r="B184" s="13" t="s">
        <v>545</v>
      </c>
      <c r="C184" s="1" t="s">
        <v>617</v>
      </c>
      <c r="D184" s="248" t="s">
        <v>748</v>
      </c>
      <c r="E184" s="250"/>
      <c r="F184" s="19"/>
      <c r="G184" s="15"/>
      <c r="H184" s="15"/>
      <c r="I184" s="36"/>
      <c r="J184" s="15"/>
      <c r="K184" s="15"/>
      <c r="L184" s="36"/>
      <c r="M184" s="15"/>
      <c r="N184" s="36"/>
      <c r="O184" s="15"/>
      <c r="P184" s="15"/>
      <c r="Q184" s="12"/>
    </row>
    <row r="185" spans="1:31" ht="23.25" customHeight="1">
      <c r="A185" s="13" t="s">
        <v>355</v>
      </c>
      <c r="B185" s="13" t="s">
        <v>498</v>
      </c>
      <c r="C185" s="1" t="s">
        <v>286</v>
      </c>
      <c r="D185" s="12" t="s">
        <v>283</v>
      </c>
      <c r="E185" s="12" t="s">
        <v>287</v>
      </c>
      <c r="F185" s="19" t="s">
        <v>153</v>
      </c>
      <c r="G185" s="15">
        <v>1</v>
      </c>
      <c r="H185" s="15">
        <f>합산자재!H46</f>
        <v>145000</v>
      </c>
      <c r="I185" s="36">
        <f>IF(G185*H185&lt;&gt;0, TRUNC(G185*H185, 1), "")</f>
        <v>145000</v>
      </c>
      <c r="J185" s="15">
        <v>1</v>
      </c>
      <c r="K185" s="15">
        <f>합산자재!I46</f>
        <v>0</v>
      </c>
      <c r="L185" s="36" t="str">
        <f>IF(G185*K185&lt;&gt;0, TRUNC(G185*K185, 1), "")</f>
        <v/>
      </c>
      <c r="M185" s="15">
        <f>합산자재!J46</f>
        <v>0</v>
      </c>
      <c r="N185" s="36" t="str">
        <f>IF(G185*M185&lt;&gt;0, TRUNC(G185*M185, 1), "")</f>
        <v/>
      </c>
      <c r="O185" s="15">
        <f>IF((H185+K185+M185)=0, "", (H185+K185+M185))</f>
        <v>145000</v>
      </c>
      <c r="P185" s="15">
        <f>IF(SUM(I185,L185,N185)&lt;&gt;0,SUM(I185,L185,N185),"")</f>
        <v>145000</v>
      </c>
      <c r="Q185" s="12"/>
    </row>
    <row r="186" spans="1:31" ht="23.25" customHeight="1">
      <c r="A186" s="13" t="s">
        <v>363</v>
      </c>
      <c r="B186" s="13" t="s">
        <v>498</v>
      </c>
      <c r="C186" s="1" t="s">
        <v>301</v>
      </c>
      <c r="D186" s="12" t="s">
        <v>302</v>
      </c>
      <c r="E186" s="12" t="s">
        <v>303</v>
      </c>
      <c r="F186" s="19" t="s">
        <v>304</v>
      </c>
      <c r="G186" s="15">
        <f>일위노임!G88</f>
        <v>0.12</v>
      </c>
      <c r="H186" s="15">
        <f>합산자재!H54</f>
        <v>0</v>
      </c>
      <c r="I186" s="36" t="str">
        <f>IF(G186*H186&lt;&gt;0, TRUNC(G186*H186, 1), "")</f>
        <v/>
      </c>
      <c r="J186" s="15">
        <v>0.12</v>
      </c>
      <c r="K186" s="15">
        <f>합산자재!I54</f>
        <v>273676</v>
      </c>
      <c r="L186" s="36">
        <f>IF(G186*K186&lt;&gt;0, TRUNC(G186*K186, 1), "")</f>
        <v>32841.1</v>
      </c>
      <c r="M186" s="15">
        <f>합산자재!J54</f>
        <v>0</v>
      </c>
      <c r="N186" s="36" t="str">
        <f>IF(G186*M186&lt;&gt;0, TRUNC(G186*M186, 1), "")</f>
        <v/>
      </c>
      <c r="O186" s="15">
        <f>IF((H186+K186+M186)=0, "", (H186+K186+M186))</f>
        <v>273676</v>
      </c>
      <c r="P186" s="15">
        <f>IF(SUM(I186,L186,N186)&lt;&gt;0,SUM(I186,L186,N186),"")</f>
        <v>32841.1</v>
      </c>
      <c r="Q186" s="12"/>
      <c r="AE186" s="2">
        <f>L186</f>
        <v>32841.1</v>
      </c>
    </row>
    <row r="187" spans="1:31" ht="23.25" customHeight="1">
      <c r="A187" s="13" t="s">
        <v>532</v>
      </c>
      <c r="B187" s="13" t="s">
        <v>498</v>
      </c>
      <c r="C187" s="1" t="s">
        <v>533</v>
      </c>
      <c r="D187" s="12" t="s">
        <v>534</v>
      </c>
      <c r="E187" s="12" t="s">
        <v>535</v>
      </c>
      <c r="F187" s="19" t="s">
        <v>527</v>
      </c>
      <c r="G187" s="15">
        <v>1</v>
      </c>
      <c r="H187" s="15">
        <f>IF(TRUNC((AD188+AC188)/$AE$3,1)*$AE$3-AD188 &lt;0, AC188, TRUNC((AD188+AC188)/$AE$3,1)*$AE$3-AD188)</f>
        <v>985.19999999999709</v>
      </c>
      <c r="I187" s="36">
        <f>H187</f>
        <v>985.19999999999709</v>
      </c>
      <c r="J187" s="15">
        <v>1</v>
      </c>
      <c r="K187" s="15"/>
      <c r="L187" s="36" t="str">
        <f>IF(G187*K187&lt;&gt;0, TRUNC(G187*K187, 1), "")</f>
        <v/>
      </c>
      <c r="M187" s="15"/>
      <c r="N187" s="36" t="str">
        <f>IF(G187*M187&lt;&gt;0, TRUNC(G187*M187, 1), "")</f>
        <v/>
      </c>
      <c r="O187" s="15">
        <f>IF((H187+K187+M187)=0, "", (H187+K187+M187))</f>
        <v>985.19999999999709</v>
      </c>
      <c r="P187" s="15">
        <f>IF(SUM(I187,L187,N187)&lt;&gt;0,SUM(I187,L187,N187),"")</f>
        <v>985.19999999999709</v>
      </c>
      <c r="Q187" s="12"/>
    </row>
    <row r="188" spans="1:31" ht="23.25" customHeight="1">
      <c r="B188" s="13" t="s">
        <v>536</v>
      </c>
      <c r="D188" s="12" t="s">
        <v>537</v>
      </c>
      <c r="E188" s="12"/>
      <c r="F188" s="19"/>
      <c r="G188" s="15"/>
      <c r="H188" s="15"/>
      <c r="I188" s="36">
        <f>TRUNC(SUM(I184:I187))</f>
        <v>145985</v>
      </c>
      <c r="J188" s="15"/>
      <c r="K188" s="15"/>
      <c r="L188" s="36">
        <f>TRUNC(SUM(L184:L187))</f>
        <v>32841</v>
      </c>
      <c r="M188" s="15"/>
      <c r="N188" s="36">
        <f>TRUNC(SUM(N184:N187))</f>
        <v>0</v>
      </c>
      <c r="O188" s="15" t="str">
        <f>IF((H188+K188+M188)=0, "", (H188+K188+M188))</f>
        <v/>
      </c>
      <c r="P188" s="15">
        <f>IF(SUM(I188,L188,N188)&lt;&gt;0,SUM(I188,L188,N188),"")</f>
        <v>178826</v>
      </c>
      <c r="Q188" s="12"/>
      <c r="AC188" s="2">
        <f>TRUNC(AE188*옵션!$B$36/100,1)</f>
        <v>985.2</v>
      </c>
      <c r="AD188" s="2">
        <f>TRUNC(SUM(L184:L186))</f>
        <v>32841</v>
      </c>
      <c r="AE188" s="2">
        <f>TRUNC(SUM(AE184:AE187))</f>
        <v>32841</v>
      </c>
    </row>
    <row r="189" spans="1:31" ht="23.25" customHeight="1">
      <c r="D189" s="12"/>
      <c r="E189" s="12"/>
      <c r="F189" s="19"/>
      <c r="G189" s="15"/>
      <c r="H189" s="15"/>
      <c r="I189" s="36"/>
      <c r="J189" s="15"/>
      <c r="K189" s="15"/>
      <c r="L189" s="36"/>
      <c r="M189" s="15"/>
      <c r="N189" s="36"/>
      <c r="O189" s="15"/>
      <c r="P189" s="15"/>
      <c r="Q189" s="12"/>
    </row>
    <row r="190" spans="1:31" ht="23.25" customHeight="1">
      <c r="A190" s="13" t="s">
        <v>618</v>
      </c>
      <c r="B190" s="13" t="s">
        <v>545</v>
      </c>
      <c r="C190" s="1" t="s">
        <v>619</v>
      </c>
      <c r="D190" s="248" t="s">
        <v>749</v>
      </c>
      <c r="E190" s="250"/>
      <c r="F190" s="19"/>
      <c r="G190" s="15"/>
      <c r="H190" s="15"/>
      <c r="I190" s="36"/>
      <c r="J190" s="15"/>
      <c r="K190" s="15"/>
      <c r="L190" s="36"/>
      <c r="M190" s="15"/>
      <c r="N190" s="36"/>
      <c r="O190" s="15"/>
      <c r="P190" s="15"/>
      <c r="Q190" s="12"/>
    </row>
    <row r="191" spans="1:31" ht="23.25" customHeight="1">
      <c r="A191" s="13" t="s">
        <v>356</v>
      </c>
      <c r="B191" s="13" t="s">
        <v>501</v>
      </c>
      <c r="C191" s="1" t="s">
        <v>288</v>
      </c>
      <c r="D191" s="12" t="s">
        <v>289</v>
      </c>
      <c r="E191" s="12" t="s">
        <v>290</v>
      </c>
      <c r="F191" s="19" t="s">
        <v>153</v>
      </c>
      <c r="G191" s="15">
        <v>1</v>
      </c>
      <c r="H191" s="15">
        <f>합산자재!H47</f>
        <v>160000</v>
      </c>
      <c r="I191" s="36">
        <f>IF(G191*H191&lt;&gt;0, TRUNC(G191*H191, 1), "")</f>
        <v>160000</v>
      </c>
      <c r="J191" s="15">
        <v>1</v>
      </c>
      <c r="K191" s="15">
        <f>합산자재!I47</f>
        <v>0</v>
      </c>
      <c r="L191" s="36" t="str">
        <f>IF(G191*K191&lt;&gt;0, TRUNC(G191*K191, 1), "")</f>
        <v/>
      </c>
      <c r="M191" s="15">
        <f>합산자재!J47</f>
        <v>0</v>
      </c>
      <c r="N191" s="36" t="str">
        <f>IF(G191*M191&lt;&gt;0, TRUNC(G191*M191, 1), "")</f>
        <v/>
      </c>
      <c r="O191" s="15">
        <f>IF((H191+K191+M191)=0, "", (H191+K191+M191))</f>
        <v>160000</v>
      </c>
      <c r="P191" s="15">
        <f>IF(SUM(I191,L191,N191)&lt;&gt;0,SUM(I191,L191,N191),"")</f>
        <v>160000</v>
      </c>
      <c r="Q191" s="12"/>
    </row>
    <row r="192" spans="1:31" ht="23.25" customHeight="1">
      <c r="A192" s="13" t="s">
        <v>363</v>
      </c>
      <c r="B192" s="13" t="s">
        <v>501</v>
      </c>
      <c r="C192" s="1" t="s">
        <v>301</v>
      </c>
      <c r="D192" s="12" t="s">
        <v>302</v>
      </c>
      <c r="E192" s="12" t="s">
        <v>303</v>
      </c>
      <c r="F192" s="19" t="s">
        <v>304</v>
      </c>
      <c r="G192" s="15">
        <f>일위노임!G91</f>
        <v>0.2</v>
      </c>
      <c r="H192" s="15">
        <f>합산자재!H54</f>
        <v>0</v>
      </c>
      <c r="I192" s="36" t="str">
        <f>IF(G192*H192&lt;&gt;0, TRUNC(G192*H192, 1), "")</f>
        <v/>
      </c>
      <c r="J192" s="15">
        <v>0.2</v>
      </c>
      <c r="K192" s="15">
        <f>합산자재!I54</f>
        <v>273676</v>
      </c>
      <c r="L192" s="36">
        <f>IF(G192*K192&lt;&gt;0, TRUNC(G192*K192, 1), "")</f>
        <v>54735.199999999997</v>
      </c>
      <c r="M192" s="15">
        <f>합산자재!J54</f>
        <v>0</v>
      </c>
      <c r="N192" s="36" t="str">
        <f>IF(G192*M192&lt;&gt;0, TRUNC(G192*M192, 1), "")</f>
        <v/>
      </c>
      <c r="O192" s="15">
        <f>IF((H192+K192+M192)=0, "", (H192+K192+M192))</f>
        <v>273676</v>
      </c>
      <c r="P192" s="15">
        <f>IF(SUM(I192,L192,N192)&lt;&gt;0,SUM(I192,L192,N192),"")</f>
        <v>54735.199999999997</v>
      </c>
      <c r="Q192" s="12"/>
      <c r="AE192" s="2">
        <f>L192</f>
        <v>54735.199999999997</v>
      </c>
    </row>
    <row r="193" spans="1:31" ht="23.25" customHeight="1">
      <c r="A193" s="13" t="s">
        <v>532</v>
      </c>
      <c r="B193" s="13" t="s">
        <v>501</v>
      </c>
      <c r="C193" s="1" t="s">
        <v>533</v>
      </c>
      <c r="D193" s="12" t="s">
        <v>534</v>
      </c>
      <c r="E193" s="12" t="s">
        <v>535</v>
      </c>
      <c r="F193" s="19" t="s">
        <v>527</v>
      </c>
      <c r="G193" s="15">
        <v>1</v>
      </c>
      <c r="H193" s="15">
        <f>IF(TRUNC((AD194+AC194)/$AE$3,1)*$AE$3-AD194 &lt;0, AC194, TRUNC((AD194+AC194)/$AE$3,1)*$AE$3-AD194)</f>
        <v>1642</v>
      </c>
      <c r="I193" s="36">
        <f>H193</f>
        <v>1642</v>
      </c>
      <c r="J193" s="15">
        <v>1</v>
      </c>
      <c r="K193" s="15"/>
      <c r="L193" s="36" t="str">
        <f>IF(G193*K193&lt;&gt;0, TRUNC(G193*K193, 1), "")</f>
        <v/>
      </c>
      <c r="M193" s="15"/>
      <c r="N193" s="36" t="str">
        <f>IF(G193*M193&lt;&gt;0, TRUNC(G193*M193, 1), "")</f>
        <v/>
      </c>
      <c r="O193" s="15">
        <f>IF((H193+K193+M193)=0, "", (H193+K193+M193))</f>
        <v>1642</v>
      </c>
      <c r="P193" s="15">
        <f>IF(SUM(I193,L193,N193)&lt;&gt;0,SUM(I193,L193,N193),"")</f>
        <v>1642</v>
      </c>
      <c r="Q193" s="12"/>
    </row>
    <row r="194" spans="1:31" ht="23.25" customHeight="1">
      <c r="B194" s="13" t="s">
        <v>536</v>
      </c>
      <c r="D194" s="12" t="s">
        <v>537</v>
      </c>
      <c r="E194" s="12"/>
      <c r="F194" s="19"/>
      <c r="G194" s="15"/>
      <c r="H194" s="15"/>
      <c r="I194" s="36">
        <f>TRUNC(SUM(I190:I193))</f>
        <v>161642</v>
      </c>
      <c r="J194" s="15"/>
      <c r="K194" s="15"/>
      <c r="L194" s="36">
        <f>TRUNC(SUM(L190:L193))</f>
        <v>54735</v>
      </c>
      <c r="M194" s="15"/>
      <c r="N194" s="36">
        <f>TRUNC(SUM(N190:N193))</f>
        <v>0</v>
      </c>
      <c r="O194" s="15" t="str">
        <f>IF((H194+K194+M194)=0, "", (H194+K194+M194))</f>
        <v/>
      </c>
      <c r="P194" s="15">
        <f>IF(SUM(I194,L194,N194)&lt;&gt;0,SUM(I194,L194,N194),"")</f>
        <v>216377</v>
      </c>
      <c r="Q194" s="12"/>
      <c r="AC194" s="2">
        <f>TRUNC(AE194*옵션!$B$36/100,1)</f>
        <v>1642</v>
      </c>
      <c r="AD194" s="2">
        <f>TRUNC(SUM(L190:L192))</f>
        <v>54735</v>
      </c>
      <c r="AE194" s="2">
        <f>TRUNC(SUM(AE190:AE193))</f>
        <v>54735</v>
      </c>
    </row>
    <row r="195" spans="1:31" ht="23.25" customHeight="1">
      <c r="D195" s="12"/>
      <c r="E195" s="12"/>
      <c r="F195" s="19"/>
      <c r="G195" s="15"/>
      <c r="H195" s="15"/>
      <c r="I195" s="36"/>
      <c r="J195" s="15"/>
      <c r="K195" s="15"/>
      <c r="L195" s="36"/>
      <c r="M195" s="15"/>
      <c r="N195" s="36"/>
      <c r="O195" s="15"/>
      <c r="P195" s="15"/>
      <c r="Q195" s="12"/>
    </row>
    <row r="196" spans="1:31" ht="23.25" customHeight="1">
      <c r="A196" s="13" t="s">
        <v>620</v>
      </c>
      <c r="B196" s="13" t="s">
        <v>545</v>
      </c>
      <c r="C196" s="1" t="s">
        <v>621</v>
      </c>
      <c r="D196" s="248" t="s">
        <v>750</v>
      </c>
      <c r="E196" s="250"/>
      <c r="F196" s="19"/>
      <c r="G196" s="15"/>
      <c r="H196" s="15"/>
      <c r="I196" s="36"/>
      <c r="J196" s="15"/>
      <c r="K196" s="15"/>
      <c r="L196" s="36"/>
      <c r="M196" s="15"/>
      <c r="N196" s="36"/>
      <c r="O196" s="15"/>
      <c r="P196" s="15"/>
      <c r="Q196" s="12"/>
    </row>
    <row r="197" spans="1:31" ht="23.25" customHeight="1">
      <c r="A197" s="13" t="s">
        <v>343</v>
      </c>
      <c r="B197" s="13" t="s">
        <v>504</v>
      </c>
      <c r="C197" s="1" t="s">
        <v>241</v>
      </c>
      <c r="D197" s="12" t="s">
        <v>242</v>
      </c>
      <c r="E197" s="12" t="s">
        <v>243</v>
      </c>
      <c r="F197" s="19" t="s">
        <v>153</v>
      </c>
      <c r="G197" s="15">
        <v>1</v>
      </c>
      <c r="H197" s="15">
        <f>합산자재!H34</f>
        <v>28718</v>
      </c>
      <c r="I197" s="36">
        <f>IF(G197*H197&lt;&gt;0, TRUNC(G197*H197, 1), "")</f>
        <v>28718</v>
      </c>
      <c r="J197" s="15">
        <v>1</v>
      </c>
      <c r="K197" s="15">
        <f>합산자재!I34</f>
        <v>0</v>
      </c>
      <c r="L197" s="36" t="str">
        <f>IF(G197*K197&lt;&gt;0, TRUNC(G197*K197, 1), "")</f>
        <v/>
      </c>
      <c r="M197" s="15">
        <f>합산자재!J34</f>
        <v>0</v>
      </c>
      <c r="N197" s="36" t="str">
        <f>IF(G197*M197&lt;&gt;0, TRUNC(G197*M197, 1), "")</f>
        <v/>
      </c>
      <c r="O197" s="15">
        <f>IF((H197+K197+M197)=0, "", (H197+K197+M197))</f>
        <v>28718</v>
      </c>
      <c r="P197" s="15">
        <f>IF(SUM(I197,L197,N197)&lt;&gt;0,SUM(I197,L197,N197),"")</f>
        <v>28718</v>
      </c>
      <c r="Q197" s="12"/>
    </row>
    <row r="198" spans="1:31" ht="23.25" customHeight="1">
      <c r="A198" s="13" t="s">
        <v>363</v>
      </c>
      <c r="B198" s="13" t="s">
        <v>504</v>
      </c>
      <c r="C198" s="1" t="s">
        <v>301</v>
      </c>
      <c r="D198" s="12" t="s">
        <v>302</v>
      </c>
      <c r="E198" s="12" t="s">
        <v>303</v>
      </c>
      <c r="F198" s="19" t="s">
        <v>304</v>
      </c>
      <c r="G198" s="15">
        <f>일위노임!G94</f>
        <v>0.09</v>
      </c>
      <c r="H198" s="15">
        <f>합산자재!H54</f>
        <v>0</v>
      </c>
      <c r="I198" s="36" t="str">
        <f>IF(G198*H198&lt;&gt;0, TRUNC(G198*H198, 1), "")</f>
        <v/>
      </c>
      <c r="J198" s="15">
        <v>0.09</v>
      </c>
      <c r="K198" s="15">
        <f>합산자재!I54</f>
        <v>273676</v>
      </c>
      <c r="L198" s="36">
        <f>IF(G198*K198&lt;&gt;0, TRUNC(G198*K198, 1), "")</f>
        <v>24630.799999999999</v>
      </c>
      <c r="M198" s="15">
        <f>합산자재!J54</f>
        <v>0</v>
      </c>
      <c r="N198" s="36" t="str">
        <f>IF(G198*M198&lt;&gt;0, TRUNC(G198*M198, 1), "")</f>
        <v/>
      </c>
      <c r="O198" s="15">
        <f>IF((H198+K198+M198)=0, "", (H198+K198+M198))</f>
        <v>273676</v>
      </c>
      <c r="P198" s="15">
        <f>IF(SUM(I198,L198,N198)&lt;&gt;0,SUM(I198,L198,N198),"")</f>
        <v>24630.799999999999</v>
      </c>
      <c r="Q198" s="12"/>
      <c r="AE198" s="2">
        <f>L198</f>
        <v>24630.799999999999</v>
      </c>
    </row>
    <row r="199" spans="1:31" ht="23.25" customHeight="1">
      <c r="A199" s="13" t="s">
        <v>532</v>
      </c>
      <c r="B199" s="13" t="s">
        <v>504</v>
      </c>
      <c r="C199" s="1" t="s">
        <v>533</v>
      </c>
      <c r="D199" s="12" t="s">
        <v>534</v>
      </c>
      <c r="E199" s="12" t="s">
        <v>535</v>
      </c>
      <c r="F199" s="19" t="s">
        <v>527</v>
      </c>
      <c r="G199" s="15">
        <v>1</v>
      </c>
      <c r="H199" s="15">
        <f>IF(TRUNC((AD200+AC200)/$AE$3,1)*$AE$3-AD200 &lt;0, AC200, TRUNC((AD200+AC200)/$AE$3,1)*$AE$3-AD200)</f>
        <v>738.90000000000146</v>
      </c>
      <c r="I199" s="36">
        <f>H199</f>
        <v>738.90000000000146</v>
      </c>
      <c r="J199" s="15">
        <v>1</v>
      </c>
      <c r="K199" s="15"/>
      <c r="L199" s="36" t="str">
        <f>IF(G199*K199&lt;&gt;0, TRUNC(G199*K199, 1), "")</f>
        <v/>
      </c>
      <c r="M199" s="15"/>
      <c r="N199" s="36" t="str">
        <f>IF(G199*M199&lt;&gt;0, TRUNC(G199*M199, 1), "")</f>
        <v/>
      </c>
      <c r="O199" s="15">
        <f>IF((H199+K199+M199)=0, "", (H199+K199+M199))</f>
        <v>738.90000000000146</v>
      </c>
      <c r="P199" s="15">
        <f>IF(SUM(I199,L199,N199)&lt;&gt;0,SUM(I199,L199,N199),"")</f>
        <v>738.90000000000146</v>
      </c>
      <c r="Q199" s="12"/>
    </row>
    <row r="200" spans="1:31" ht="23.25" customHeight="1">
      <c r="B200" s="13" t="s">
        <v>536</v>
      </c>
      <c r="D200" s="12" t="s">
        <v>537</v>
      </c>
      <c r="E200" s="12"/>
      <c r="F200" s="19"/>
      <c r="G200" s="15"/>
      <c r="H200" s="15"/>
      <c r="I200" s="36">
        <f>TRUNC(SUM(I196:I199))</f>
        <v>29456</v>
      </c>
      <c r="J200" s="15"/>
      <c r="K200" s="15"/>
      <c r="L200" s="36">
        <f>TRUNC(SUM(L196:L199))</f>
        <v>24630</v>
      </c>
      <c r="M200" s="15"/>
      <c r="N200" s="36">
        <f>TRUNC(SUM(N196:N199))</f>
        <v>0</v>
      </c>
      <c r="O200" s="15" t="str">
        <f>IF((H200+K200+M200)=0, "", (H200+K200+M200))</f>
        <v/>
      </c>
      <c r="P200" s="15">
        <f>IF(SUM(I200,L200,N200)&lt;&gt;0,SUM(I200,L200,N200),"")</f>
        <v>54086</v>
      </c>
      <c r="Q200" s="12"/>
      <c r="AC200" s="2">
        <f>TRUNC(AE200*옵션!$B$36/100,1)</f>
        <v>738.9</v>
      </c>
      <c r="AD200" s="2">
        <f>TRUNC(SUM(L196:L198))</f>
        <v>24630</v>
      </c>
      <c r="AE200" s="2">
        <f>TRUNC(SUM(AE196:AE199))</f>
        <v>24630</v>
      </c>
    </row>
    <row r="201" spans="1:31" ht="23.25" customHeight="1">
      <c r="D201" s="12"/>
      <c r="E201" s="12"/>
      <c r="F201" s="19"/>
      <c r="G201" s="15"/>
      <c r="H201" s="15"/>
      <c r="I201" s="36"/>
      <c r="J201" s="15"/>
      <c r="K201" s="15"/>
      <c r="L201" s="36"/>
      <c r="M201" s="15"/>
      <c r="N201" s="36"/>
      <c r="O201" s="15"/>
      <c r="P201" s="15"/>
      <c r="Q201" s="12"/>
    </row>
    <row r="202" spans="1:31" ht="23.25" customHeight="1">
      <c r="A202" s="13" t="s">
        <v>622</v>
      </c>
      <c r="B202" s="13" t="s">
        <v>545</v>
      </c>
      <c r="C202" s="1" t="s">
        <v>623</v>
      </c>
      <c r="D202" s="248" t="s">
        <v>751</v>
      </c>
      <c r="E202" s="250"/>
      <c r="F202" s="19"/>
      <c r="G202" s="15"/>
      <c r="H202" s="15"/>
      <c r="I202" s="36"/>
      <c r="J202" s="15"/>
      <c r="K202" s="15"/>
      <c r="L202" s="36"/>
      <c r="M202" s="15"/>
      <c r="N202" s="36"/>
      <c r="O202" s="15"/>
      <c r="P202" s="15"/>
      <c r="Q202" s="12"/>
    </row>
    <row r="203" spans="1:31" ht="23.25" customHeight="1">
      <c r="A203" s="13" t="s">
        <v>344</v>
      </c>
      <c r="B203" s="13" t="s">
        <v>507</v>
      </c>
      <c r="C203" s="1" t="s">
        <v>244</v>
      </c>
      <c r="D203" s="12" t="s">
        <v>245</v>
      </c>
      <c r="E203" s="12" t="s">
        <v>246</v>
      </c>
      <c r="F203" s="19" t="s">
        <v>153</v>
      </c>
      <c r="G203" s="15">
        <v>1</v>
      </c>
      <c r="H203" s="15">
        <f>합산자재!H35</f>
        <v>286878</v>
      </c>
      <c r="I203" s="36">
        <f>IF(G203*H203&lt;&gt;0, TRUNC(G203*H203, 1), "")</f>
        <v>286878</v>
      </c>
      <c r="J203" s="15">
        <v>1</v>
      </c>
      <c r="K203" s="15">
        <f>합산자재!I35</f>
        <v>0</v>
      </c>
      <c r="L203" s="36" t="str">
        <f>IF(G203*K203&lt;&gt;0, TRUNC(G203*K203, 1), "")</f>
        <v/>
      </c>
      <c r="M203" s="15">
        <f>합산자재!J35</f>
        <v>0</v>
      </c>
      <c r="N203" s="36" t="str">
        <f>IF(G203*M203&lt;&gt;0, TRUNC(G203*M203, 1), "")</f>
        <v/>
      </c>
      <c r="O203" s="15">
        <f>IF((H203+K203+M203)=0, "", (H203+K203+M203))</f>
        <v>286878</v>
      </c>
      <c r="P203" s="15">
        <f>IF(SUM(I203,L203,N203)&lt;&gt;0,SUM(I203,L203,N203),"")</f>
        <v>286878</v>
      </c>
      <c r="Q203" s="12"/>
    </row>
    <row r="204" spans="1:31" ht="23.25" customHeight="1">
      <c r="A204" s="13" t="s">
        <v>363</v>
      </c>
      <c r="B204" s="13" t="s">
        <v>507</v>
      </c>
      <c r="C204" s="1" t="s">
        <v>301</v>
      </c>
      <c r="D204" s="12" t="s">
        <v>302</v>
      </c>
      <c r="E204" s="12" t="s">
        <v>303</v>
      </c>
      <c r="F204" s="19" t="s">
        <v>304</v>
      </c>
      <c r="G204" s="15">
        <f>일위노임!G97</f>
        <v>0.13</v>
      </c>
      <c r="H204" s="15">
        <f>합산자재!H54</f>
        <v>0</v>
      </c>
      <c r="I204" s="36" t="str">
        <f>IF(G204*H204&lt;&gt;0, TRUNC(G204*H204, 1), "")</f>
        <v/>
      </c>
      <c r="J204" s="15">
        <v>0.13</v>
      </c>
      <c r="K204" s="15">
        <f>합산자재!I54</f>
        <v>273676</v>
      </c>
      <c r="L204" s="36">
        <f>IF(G204*K204&lt;&gt;0, TRUNC(G204*K204, 1), "")</f>
        <v>35577.800000000003</v>
      </c>
      <c r="M204" s="15">
        <f>합산자재!J54</f>
        <v>0</v>
      </c>
      <c r="N204" s="36" t="str">
        <f>IF(G204*M204&lt;&gt;0, TRUNC(G204*M204, 1), "")</f>
        <v/>
      </c>
      <c r="O204" s="15">
        <f>IF((H204+K204+M204)=0, "", (H204+K204+M204))</f>
        <v>273676</v>
      </c>
      <c r="P204" s="15">
        <f>IF(SUM(I204,L204,N204)&lt;&gt;0,SUM(I204,L204,N204),"")</f>
        <v>35577.800000000003</v>
      </c>
      <c r="Q204" s="12"/>
      <c r="AE204" s="2">
        <f>L204</f>
        <v>35577.800000000003</v>
      </c>
    </row>
    <row r="205" spans="1:31" ht="23.25" customHeight="1">
      <c r="A205" s="13" t="s">
        <v>532</v>
      </c>
      <c r="B205" s="13" t="s">
        <v>507</v>
      </c>
      <c r="C205" s="1" t="s">
        <v>533</v>
      </c>
      <c r="D205" s="12" t="s">
        <v>534</v>
      </c>
      <c r="E205" s="12" t="s">
        <v>535</v>
      </c>
      <c r="F205" s="19" t="s">
        <v>527</v>
      </c>
      <c r="G205" s="15">
        <v>1</v>
      </c>
      <c r="H205" s="15">
        <f>IF(TRUNC((AD206+AC206)/$AE$3,1)*$AE$3-AD206 &lt;0, AC206, TRUNC((AD206+AC206)/$AE$3,1)*$AE$3-AD206)</f>
        <v>1067.3000000000029</v>
      </c>
      <c r="I205" s="36">
        <f>H205</f>
        <v>1067.3000000000029</v>
      </c>
      <c r="J205" s="15">
        <v>1</v>
      </c>
      <c r="K205" s="15"/>
      <c r="L205" s="36" t="str">
        <f>IF(G205*K205&lt;&gt;0, TRUNC(G205*K205, 1), "")</f>
        <v/>
      </c>
      <c r="M205" s="15"/>
      <c r="N205" s="36" t="str">
        <f>IF(G205*M205&lt;&gt;0, TRUNC(G205*M205, 1), "")</f>
        <v/>
      </c>
      <c r="O205" s="15">
        <f>IF((H205+K205+M205)=0, "", (H205+K205+M205))</f>
        <v>1067.3000000000029</v>
      </c>
      <c r="P205" s="15">
        <f>IF(SUM(I205,L205,N205)&lt;&gt;0,SUM(I205,L205,N205),"")</f>
        <v>1067.3000000000029</v>
      </c>
      <c r="Q205" s="12"/>
    </row>
    <row r="206" spans="1:31" ht="23.25" customHeight="1">
      <c r="B206" s="13" t="s">
        <v>536</v>
      </c>
      <c r="D206" s="12" t="s">
        <v>537</v>
      </c>
      <c r="E206" s="12"/>
      <c r="F206" s="19"/>
      <c r="G206" s="15"/>
      <c r="H206" s="15"/>
      <c r="I206" s="36">
        <f>TRUNC(SUM(I202:I205))</f>
        <v>287945</v>
      </c>
      <c r="J206" s="15"/>
      <c r="K206" s="15"/>
      <c r="L206" s="36">
        <f>TRUNC(SUM(L202:L205))</f>
        <v>35577</v>
      </c>
      <c r="M206" s="15"/>
      <c r="N206" s="36">
        <f>TRUNC(SUM(N202:N205))</f>
        <v>0</v>
      </c>
      <c r="O206" s="15" t="str">
        <f>IF((H206+K206+M206)=0, "", (H206+K206+M206))</f>
        <v/>
      </c>
      <c r="P206" s="15">
        <f>IF(SUM(I206,L206,N206)&lt;&gt;0,SUM(I206,L206,N206),"")</f>
        <v>323522</v>
      </c>
      <c r="Q206" s="12"/>
      <c r="AC206" s="2">
        <f>TRUNC(AE206*옵션!$B$36/100,1)</f>
        <v>1067.3</v>
      </c>
      <c r="AD206" s="2">
        <f>TRUNC(SUM(L202:L204))</f>
        <v>35577</v>
      </c>
      <c r="AE206" s="2">
        <f>TRUNC(SUM(AE202:AE205))</f>
        <v>35577</v>
      </c>
    </row>
    <row r="207" spans="1:31" ht="23.25" customHeight="1">
      <c r="D207" s="12"/>
      <c r="E207" s="12"/>
      <c r="F207" s="19"/>
      <c r="G207" s="15"/>
      <c r="H207" s="15"/>
      <c r="I207" s="36"/>
      <c r="J207" s="15"/>
      <c r="K207" s="15"/>
      <c r="L207" s="36"/>
      <c r="M207" s="15"/>
      <c r="N207" s="36"/>
      <c r="O207" s="15"/>
      <c r="P207" s="15"/>
      <c r="Q207" s="12"/>
    </row>
    <row r="208" spans="1:31" ht="23.25" customHeight="1">
      <c r="A208" s="13" t="s">
        <v>624</v>
      </c>
      <c r="B208" s="13" t="s">
        <v>545</v>
      </c>
      <c r="C208" s="1" t="s">
        <v>625</v>
      </c>
      <c r="D208" s="248" t="s">
        <v>752</v>
      </c>
      <c r="E208" s="250"/>
      <c r="F208" s="19"/>
      <c r="G208" s="15"/>
      <c r="H208" s="15"/>
      <c r="I208" s="36"/>
      <c r="J208" s="15"/>
      <c r="K208" s="15"/>
      <c r="L208" s="36"/>
      <c r="M208" s="15"/>
      <c r="N208" s="36"/>
      <c r="O208" s="15"/>
      <c r="P208" s="15"/>
      <c r="Q208" s="12"/>
    </row>
    <row r="209" spans="1:31" ht="23.25" customHeight="1">
      <c r="A209" s="13" t="s">
        <v>345</v>
      </c>
      <c r="B209" s="13" t="s">
        <v>510</v>
      </c>
      <c r="C209" s="1" t="s">
        <v>247</v>
      </c>
      <c r="D209" s="12" t="s">
        <v>245</v>
      </c>
      <c r="E209" s="12" t="s">
        <v>248</v>
      </c>
      <c r="F209" s="19" t="s">
        <v>153</v>
      </c>
      <c r="G209" s="15">
        <v>1</v>
      </c>
      <c r="H209" s="15">
        <f>합산자재!H36</f>
        <v>323630</v>
      </c>
      <c r="I209" s="36">
        <f>IF(G209*H209&lt;&gt;0, TRUNC(G209*H209, 1), "")</f>
        <v>323630</v>
      </c>
      <c r="J209" s="15">
        <v>1</v>
      </c>
      <c r="K209" s="15">
        <f>합산자재!I36</f>
        <v>0</v>
      </c>
      <c r="L209" s="36" t="str">
        <f>IF(G209*K209&lt;&gt;0, TRUNC(G209*K209, 1), "")</f>
        <v/>
      </c>
      <c r="M209" s="15">
        <f>합산자재!J36</f>
        <v>0</v>
      </c>
      <c r="N209" s="36" t="str">
        <f>IF(G209*M209&lt;&gt;0, TRUNC(G209*M209, 1), "")</f>
        <v/>
      </c>
      <c r="O209" s="15">
        <f>IF((H209+K209+M209)=0, "", (H209+K209+M209))</f>
        <v>323630</v>
      </c>
      <c r="P209" s="15">
        <f>IF(SUM(I209,L209,N209)&lt;&gt;0,SUM(I209,L209,N209),"")</f>
        <v>323630</v>
      </c>
      <c r="Q209" s="12"/>
    </row>
    <row r="210" spans="1:31" ht="23.25" customHeight="1">
      <c r="A210" s="13" t="s">
        <v>363</v>
      </c>
      <c r="B210" s="13" t="s">
        <v>510</v>
      </c>
      <c r="C210" s="1" t="s">
        <v>301</v>
      </c>
      <c r="D210" s="12" t="s">
        <v>302</v>
      </c>
      <c r="E210" s="12" t="s">
        <v>303</v>
      </c>
      <c r="F210" s="19" t="s">
        <v>304</v>
      </c>
      <c r="G210" s="15">
        <f>일위노임!G100</f>
        <v>1.68</v>
      </c>
      <c r="H210" s="15">
        <f>합산자재!H54</f>
        <v>0</v>
      </c>
      <c r="I210" s="36" t="str">
        <f>IF(G210*H210&lt;&gt;0, TRUNC(G210*H210, 1), "")</f>
        <v/>
      </c>
      <c r="J210" s="15">
        <v>1.68</v>
      </c>
      <c r="K210" s="15">
        <f>합산자재!I54</f>
        <v>273676</v>
      </c>
      <c r="L210" s="36">
        <f>IF(G210*K210&lt;&gt;0, TRUNC(G210*K210, 1), "")</f>
        <v>459775.6</v>
      </c>
      <c r="M210" s="15">
        <f>합산자재!J54</f>
        <v>0</v>
      </c>
      <c r="N210" s="36" t="str">
        <f>IF(G210*M210&lt;&gt;0, TRUNC(G210*M210, 1), "")</f>
        <v/>
      </c>
      <c r="O210" s="15">
        <f>IF((H210+K210+M210)=0, "", (H210+K210+M210))</f>
        <v>273676</v>
      </c>
      <c r="P210" s="15">
        <f>IF(SUM(I210,L210,N210)&lt;&gt;0,SUM(I210,L210,N210),"")</f>
        <v>459775.6</v>
      </c>
      <c r="Q210" s="12"/>
      <c r="AE210" s="2">
        <f>L210</f>
        <v>459775.6</v>
      </c>
    </row>
    <row r="211" spans="1:31" ht="23.25" customHeight="1">
      <c r="A211" s="13" t="s">
        <v>532</v>
      </c>
      <c r="B211" s="13" t="s">
        <v>510</v>
      </c>
      <c r="C211" s="1" t="s">
        <v>533</v>
      </c>
      <c r="D211" s="12" t="s">
        <v>534</v>
      </c>
      <c r="E211" s="12" t="s">
        <v>535</v>
      </c>
      <c r="F211" s="19" t="s">
        <v>527</v>
      </c>
      <c r="G211" s="15">
        <v>1</v>
      </c>
      <c r="H211" s="15">
        <f>IF(TRUNC((AD212+AC212)/$AE$3,1)*$AE$3-AD212 &lt;0, AC212, TRUNC((AD212+AC212)/$AE$3,1)*$AE$3-AD212)</f>
        <v>13793.200000000012</v>
      </c>
      <c r="I211" s="36">
        <f>H211</f>
        <v>13793.200000000012</v>
      </c>
      <c r="J211" s="15">
        <v>1</v>
      </c>
      <c r="K211" s="15"/>
      <c r="L211" s="36" t="str">
        <f>IF(G211*K211&lt;&gt;0, TRUNC(G211*K211, 1), "")</f>
        <v/>
      </c>
      <c r="M211" s="15"/>
      <c r="N211" s="36" t="str">
        <f>IF(G211*M211&lt;&gt;0, TRUNC(G211*M211, 1), "")</f>
        <v/>
      </c>
      <c r="O211" s="15">
        <f>IF((H211+K211+M211)=0, "", (H211+K211+M211))</f>
        <v>13793.200000000012</v>
      </c>
      <c r="P211" s="15">
        <f>IF(SUM(I211,L211,N211)&lt;&gt;0,SUM(I211,L211,N211),"")</f>
        <v>13793.200000000012</v>
      </c>
      <c r="Q211" s="12"/>
    </row>
    <row r="212" spans="1:31" ht="23.25" customHeight="1">
      <c r="B212" s="13" t="s">
        <v>536</v>
      </c>
      <c r="D212" s="12" t="s">
        <v>537</v>
      </c>
      <c r="E212" s="12"/>
      <c r="F212" s="19"/>
      <c r="G212" s="15"/>
      <c r="H212" s="15"/>
      <c r="I212" s="36">
        <f>TRUNC(SUM(I208:I211))</f>
        <v>337423</v>
      </c>
      <c r="J212" s="15"/>
      <c r="K212" s="15"/>
      <c r="L212" s="36">
        <f>TRUNC(SUM(L208:L211))</f>
        <v>459775</v>
      </c>
      <c r="M212" s="15"/>
      <c r="N212" s="36">
        <f>TRUNC(SUM(N208:N211))</f>
        <v>0</v>
      </c>
      <c r="O212" s="15" t="str">
        <f>IF((H212+K212+M212)=0, "", (H212+K212+M212))</f>
        <v/>
      </c>
      <c r="P212" s="15">
        <f>IF(SUM(I212,L212,N212)&lt;&gt;0,SUM(I212,L212,N212),"")</f>
        <v>797198</v>
      </c>
      <c r="Q212" s="12"/>
      <c r="AC212" s="2">
        <f>TRUNC(AE212*옵션!$B$36/100,1)</f>
        <v>13793.2</v>
      </c>
      <c r="AD212" s="2">
        <f>TRUNC(SUM(L208:L210))</f>
        <v>459775</v>
      </c>
      <c r="AE212" s="2">
        <f>TRUNC(SUM(AE208:AE211))</f>
        <v>459775</v>
      </c>
    </row>
    <row r="213" spans="1:31" ht="23.25" customHeight="1">
      <c r="D213" s="12"/>
      <c r="E213" s="12"/>
      <c r="F213" s="19"/>
      <c r="G213" s="15"/>
      <c r="H213" s="15"/>
      <c r="I213" s="36"/>
      <c r="J213" s="15"/>
      <c r="K213" s="15"/>
      <c r="L213" s="36"/>
      <c r="M213" s="15"/>
      <c r="N213" s="36"/>
      <c r="O213" s="15"/>
      <c r="P213" s="15"/>
      <c r="Q213" s="12"/>
    </row>
    <row r="214" spans="1:31" ht="23.25" customHeight="1">
      <c r="A214" s="13" t="s">
        <v>626</v>
      </c>
      <c r="B214" s="13" t="s">
        <v>545</v>
      </c>
      <c r="C214" s="1" t="s">
        <v>627</v>
      </c>
      <c r="D214" s="248" t="s">
        <v>778</v>
      </c>
      <c r="E214" s="250"/>
      <c r="F214" s="19"/>
      <c r="G214" s="15"/>
      <c r="H214" s="15"/>
      <c r="I214" s="36"/>
      <c r="J214" s="15"/>
      <c r="K214" s="15"/>
      <c r="L214" s="36"/>
      <c r="M214" s="15"/>
      <c r="N214" s="36"/>
      <c r="O214" s="15"/>
      <c r="P214" s="15"/>
      <c r="Q214" s="12"/>
    </row>
    <row r="215" spans="1:31" ht="23.25" customHeight="1">
      <c r="A215" s="13" t="s">
        <v>342</v>
      </c>
      <c r="B215" s="13" t="s">
        <v>513</v>
      </c>
      <c r="C215" s="1" t="s">
        <v>237</v>
      </c>
      <c r="D215" s="12" t="s">
        <v>238</v>
      </c>
      <c r="E215" s="12" t="s">
        <v>239</v>
      </c>
      <c r="F215" s="19" t="s">
        <v>240</v>
      </c>
      <c r="G215" s="15">
        <v>1</v>
      </c>
      <c r="H215" s="15">
        <f>합산자재!H33</f>
        <v>100000</v>
      </c>
      <c r="I215" s="36">
        <f>IF(G215*H215&lt;&gt;0, TRUNC(G215*H215, 1), "")</f>
        <v>100000</v>
      </c>
      <c r="J215" s="15">
        <v>1</v>
      </c>
      <c r="K215" s="15">
        <f>합산자재!I33</f>
        <v>0</v>
      </c>
      <c r="L215" s="36" t="str">
        <f>IF(G215*K215&lt;&gt;0, TRUNC(G215*K215, 1), "")</f>
        <v/>
      </c>
      <c r="M215" s="15">
        <f>합산자재!J33</f>
        <v>0</v>
      </c>
      <c r="N215" s="36" t="str">
        <f>IF(G215*M215&lt;&gt;0, TRUNC(G215*M215, 1), "")</f>
        <v/>
      </c>
      <c r="O215" s="15">
        <f>IF((H215+K215+M215)=0, "", (H215+K215+M215))</f>
        <v>100000</v>
      </c>
      <c r="P215" s="15">
        <f>IF(SUM(I215,L215,N215)&lt;&gt;0,SUM(I215,L215,N215),"")</f>
        <v>100000</v>
      </c>
      <c r="Q215" s="12"/>
    </row>
    <row r="216" spans="1:31" ht="23.25" customHeight="1">
      <c r="A216" s="13" t="s">
        <v>363</v>
      </c>
      <c r="B216" s="13" t="s">
        <v>513</v>
      </c>
      <c r="C216" s="1" t="s">
        <v>301</v>
      </c>
      <c r="D216" s="12" t="s">
        <v>302</v>
      </c>
      <c r="E216" s="12" t="s">
        <v>303</v>
      </c>
      <c r="F216" s="19" t="s">
        <v>304</v>
      </c>
      <c r="G216" s="15">
        <f>일위노임!G103</f>
        <v>0.96</v>
      </c>
      <c r="H216" s="15">
        <f>합산자재!H54</f>
        <v>0</v>
      </c>
      <c r="I216" s="36" t="str">
        <f>IF(G216*H216&lt;&gt;0, TRUNC(G216*H216, 1), "")</f>
        <v/>
      </c>
      <c r="J216" s="15">
        <v>0.96</v>
      </c>
      <c r="K216" s="15">
        <f>합산자재!I54</f>
        <v>273676</v>
      </c>
      <c r="L216" s="36">
        <f>IF(G216*K216&lt;&gt;0, TRUNC(G216*K216, 1), "")</f>
        <v>262728.90000000002</v>
      </c>
      <c r="M216" s="15">
        <f>합산자재!J54</f>
        <v>0</v>
      </c>
      <c r="N216" s="36" t="str">
        <f>IF(G216*M216&lt;&gt;0, TRUNC(G216*M216, 1), "")</f>
        <v/>
      </c>
      <c r="O216" s="15">
        <f>IF((H216+K216+M216)=0, "", (H216+K216+M216))</f>
        <v>273676</v>
      </c>
      <c r="P216" s="15">
        <f>IF(SUM(I216,L216,N216)&lt;&gt;0,SUM(I216,L216,N216),"")</f>
        <v>262728.90000000002</v>
      </c>
      <c r="Q216" s="12"/>
      <c r="AE216" s="2">
        <f>L216</f>
        <v>262728.90000000002</v>
      </c>
    </row>
    <row r="217" spans="1:31" ht="23.25" customHeight="1">
      <c r="A217" s="13" t="s">
        <v>532</v>
      </c>
      <c r="B217" s="13" t="s">
        <v>513</v>
      </c>
      <c r="C217" s="1" t="s">
        <v>533</v>
      </c>
      <c r="D217" s="12" t="s">
        <v>534</v>
      </c>
      <c r="E217" s="12" t="s">
        <v>535</v>
      </c>
      <c r="F217" s="19" t="s">
        <v>527</v>
      </c>
      <c r="G217" s="15">
        <v>1</v>
      </c>
      <c r="H217" s="15">
        <f>IF(TRUNC((AD218+AC218)/$AE$3,1)*$AE$3-AD218 &lt;0, AC218, TRUNC((AD218+AC218)/$AE$3,1)*$AE$3-AD218)</f>
        <v>7881.7999999999884</v>
      </c>
      <c r="I217" s="36">
        <f>H217</f>
        <v>7881.7999999999884</v>
      </c>
      <c r="J217" s="15">
        <v>1</v>
      </c>
      <c r="K217" s="15"/>
      <c r="L217" s="36" t="str">
        <f>IF(G217*K217&lt;&gt;0, TRUNC(G217*K217, 1), "")</f>
        <v/>
      </c>
      <c r="M217" s="15"/>
      <c r="N217" s="36" t="str">
        <f>IF(G217*M217&lt;&gt;0, TRUNC(G217*M217, 1), "")</f>
        <v/>
      </c>
      <c r="O217" s="15">
        <f>IF((H217+K217+M217)=0, "", (H217+K217+M217))</f>
        <v>7881.7999999999884</v>
      </c>
      <c r="P217" s="15">
        <f>IF(SUM(I217,L217,N217)&lt;&gt;0,SUM(I217,L217,N217),"")</f>
        <v>7881.7999999999884</v>
      </c>
      <c r="Q217" s="12"/>
    </row>
    <row r="218" spans="1:31" ht="23.25" customHeight="1">
      <c r="B218" s="13" t="s">
        <v>536</v>
      </c>
      <c r="D218" s="12" t="s">
        <v>537</v>
      </c>
      <c r="E218" s="12"/>
      <c r="F218" s="19"/>
      <c r="G218" s="15"/>
      <c r="H218" s="15"/>
      <c r="I218" s="36">
        <f>TRUNC(SUM(I214:I217))</f>
        <v>107881</v>
      </c>
      <c r="J218" s="15"/>
      <c r="K218" s="15"/>
      <c r="L218" s="36">
        <f>TRUNC(SUM(L214:L217))</f>
        <v>262728</v>
      </c>
      <c r="M218" s="15"/>
      <c r="N218" s="36">
        <f>TRUNC(SUM(N214:N217))</f>
        <v>0</v>
      </c>
      <c r="O218" s="15" t="str">
        <f>IF((H218+K218+M218)=0, "", (H218+K218+M218))</f>
        <v/>
      </c>
      <c r="P218" s="15">
        <f>IF(SUM(I218,L218,N218)&lt;&gt;0,SUM(I218,L218,N218),"")</f>
        <v>370609</v>
      </c>
      <c r="Q218" s="12"/>
      <c r="AC218" s="2">
        <f>TRUNC(AE218*옵션!$B$36/100,1)</f>
        <v>7881.8</v>
      </c>
      <c r="AD218" s="2">
        <f>TRUNC(SUM(L214:L216))</f>
        <v>262728</v>
      </c>
      <c r="AE218" s="2">
        <f>TRUNC(SUM(AE214:AE217))</f>
        <v>262728</v>
      </c>
    </row>
    <row r="219" spans="1:31" ht="23.25" customHeight="1">
      <c r="D219" s="12"/>
      <c r="E219" s="12"/>
      <c r="F219" s="19"/>
      <c r="G219" s="15"/>
      <c r="H219" s="15"/>
      <c r="I219" s="36"/>
      <c r="J219" s="15"/>
      <c r="K219" s="15"/>
      <c r="L219" s="36"/>
      <c r="M219" s="15"/>
      <c r="N219" s="36"/>
      <c r="O219" s="15"/>
      <c r="P219" s="15"/>
      <c r="Q219" s="12"/>
    </row>
    <row r="220" spans="1:31" ht="23.25" customHeight="1">
      <c r="A220" s="13" t="s">
        <v>628</v>
      </c>
      <c r="B220" s="13" t="s">
        <v>545</v>
      </c>
      <c r="C220" s="1" t="s">
        <v>629</v>
      </c>
      <c r="D220" s="248" t="s">
        <v>779</v>
      </c>
      <c r="E220" s="250"/>
      <c r="F220" s="19"/>
      <c r="G220" s="15"/>
      <c r="H220" s="15"/>
      <c r="I220" s="36"/>
      <c r="J220" s="15"/>
      <c r="K220" s="15"/>
      <c r="L220" s="36"/>
      <c r="M220" s="15"/>
      <c r="N220" s="36"/>
      <c r="O220" s="15"/>
      <c r="P220" s="15"/>
      <c r="Q220" s="12"/>
    </row>
    <row r="221" spans="1:31" ht="23.25" customHeight="1">
      <c r="A221" s="13" t="s">
        <v>357</v>
      </c>
      <c r="B221" s="13" t="s">
        <v>516</v>
      </c>
      <c r="C221" s="1" t="s">
        <v>288</v>
      </c>
      <c r="D221" s="12" t="s">
        <v>291</v>
      </c>
      <c r="E221" s="12" t="s">
        <v>292</v>
      </c>
      <c r="F221" s="19" t="s">
        <v>218</v>
      </c>
      <c r="G221" s="15">
        <v>1</v>
      </c>
      <c r="H221" s="15">
        <f>합산자재!H48</f>
        <v>800000</v>
      </c>
      <c r="I221" s="36">
        <f>IF(G221*H221&lt;&gt;0, TRUNC(G221*H221, 1), "")</f>
        <v>800000</v>
      </c>
      <c r="J221" s="15">
        <v>1</v>
      </c>
      <c r="K221" s="15">
        <f>합산자재!I48</f>
        <v>0</v>
      </c>
      <c r="L221" s="36" t="str">
        <f>IF(G221*K221&lt;&gt;0, TRUNC(G221*K221, 1), "")</f>
        <v/>
      </c>
      <c r="M221" s="15">
        <f>합산자재!J48</f>
        <v>0</v>
      </c>
      <c r="N221" s="36" t="str">
        <f>IF(G221*M221&lt;&gt;0, TRUNC(G221*M221, 1), "")</f>
        <v/>
      </c>
      <c r="O221" s="15">
        <f>IF((H221+K221+M221)=0, "", (H221+K221+M221))</f>
        <v>800000</v>
      </c>
      <c r="P221" s="15">
        <f>IF(SUM(I221,L221,N221)&lt;&gt;0,SUM(I221,L221,N221),"")</f>
        <v>800000</v>
      </c>
      <c r="Q221" s="12"/>
    </row>
    <row r="222" spans="1:31" ht="23.25" customHeight="1">
      <c r="A222" s="13" t="s">
        <v>363</v>
      </c>
      <c r="B222" s="13" t="s">
        <v>516</v>
      </c>
      <c r="C222" s="1" t="s">
        <v>301</v>
      </c>
      <c r="D222" s="12" t="s">
        <v>302</v>
      </c>
      <c r="E222" s="12" t="s">
        <v>303</v>
      </c>
      <c r="F222" s="19" t="s">
        <v>304</v>
      </c>
      <c r="G222" s="15">
        <f>일위노임!G106</f>
        <v>8.6999999999999993</v>
      </c>
      <c r="H222" s="15">
        <f>합산자재!H54</f>
        <v>0</v>
      </c>
      <c r="I222" s="36" t="str">
        <f>IF(G222*H222&lt;&gt;0, TRUNC(G222*H222, 1), "")</f>
        <v/>
      </c>
      <c r="J222" s="15">
        <v>8.6999999999999993</v>
      </c>
      <c r="K222" s="15">
        <f>합산자재!I54</f>
        <v>273676</v>
      </c>
      <c r="L222" s="36">
        <f>IF(G222*K222&lt;&gt;0, TRUNC(G222*K222, 1), "")</f>
        <v>2380981.2000000002</v>
      </c>
      <c r="M222" s="15">
        <f>합산자재!J54</f>
        <v>0</v>
      </c>
      <c r="N222" s="36" t="str">
        <f>IF(G222*M222&lt;&gt;0, TRUNC(G222*M222, 1), "")</f>
        <v/>
      </c>
      <c r="O222" s="15">
        <f>IF((H222+K222+M222)=0, "", (H222+K222+M222))</f>
        <v>273676</v>
      </c>
      <c r="P222" s="15">
        <f>IF(SUM(I222,L222,N222)&lt;&gt;0,SUM(I222,L222,N222),"")</f>
        <v>2380981.2000000002</v>
      </c>
      <c r="Q222" s="12"/>
      <c r="AE222" s="2">
        <f>L222</f>
        <v>2380981.2000000002</v>
      </c>
    </row>
    <row r="223" spans="1:31" ht="23.25" customHeight="1">
      <c r="A223" s="13" t="s">
        <v>532</v>
      </c>
      <c r="B223" s="13" t="s">
        <v>516</v>
      </c>
      <c r="C223" s="1" t="s">
        <v>533</v>
      </c>
      <c r="D223" s="12" t="s">
        <v>534</v>
      </c>
      <c r="E223" s="12" t="s">
        <v>535</v>
      </c>
      <c r="F223" s="19" t="s">
        <v>527</v>
      </c>
      <c r="G223" s="15">
        <v>1</v>
      </c>
      <c r="H223" s="15">
        <f>IF(TRUNC((AD224+AC224)/$AE$3,1)*$AE$3-AD224 &lt;0, AC224, TRUNC((AD224+AC224)/$AE$3,1)*$AE$3-AD224)</f>
        <v>71429.399999999907</v>
      </c>
      <c r="I223" s="36">
        <f>H223</f>
        <v>71429.399999999907</v>
      </c>
      <c r="J223" s="15">
        <v>1</v>
      </c>
      <c r="K223" s="15"/>
      <c r="L223" s="36" t="str">
        <f>IF(G223*K223&lt;&gt;0, TRUNC(G223*K223, 1), "")</f>
        <v/>
      </c>
      <c r="M223" s="15"/>
      <c r="N223" s="36" t="str">
        <f>IF(G223*M223&lt;&gt;0, TRUNC(G223*M223, 1), "")</f>
        <v/>
      </c>
      <c r="O223" s="15">
        <f>IF((H223+K223+M223)=0, "", (H223+K223+M223))</f>
        <v>71429.399999999907</v>
      </c>
      <c r="P223" s="15">
        <f>IF(SUM(I223,L223,N223)&lt;&gt;0,SUM(I223,L223,N223),"")</f>
        <v>71429.399999999907</v>
      </c>
      <c r="Q223" s="12"/>
    </row>
    <row r="224" spans="1:31" ht="23.25" customHeight="1">
      <c r="B224" s="13" t="s">
        <v>536</v>
      </c>
      <c r="D224" s="12" t="s">
        <v>537</v>
      </c>
      <c r="E224" s="12"/>
      <c r="F224" s="19"/>
      <c r="G224" s="15"/>
      <c r="H224" s="15"/>
      <c r="I224" s="36">
        <f>TRUNC(SUM(I220:I223))</f>
        <v>871429</v>
      </c>
      <c r="J224" s="15"/>
      <c r="K224" s="15"/>
      <c r="L224" s="36">
        <f>TRUNC(SUM(L220:L223))</f>
        <v>2380981</v>
      </c>
      <c r="M224" s="15"/>
      <c r="N224" s="36">
        <f>TRUNC(SUM(N220:N223))</f>
        <v>0</v>
      </c>
      <c r="O224" s="15" t="str">
        <f>IF((H224+K224+M224)=0, "", (H224+K224+M224))</f>
        <v/>
      </c>
      <c r="P224" s="15">
        <f>IF(SUM(I224,L224,N224)&lt;&gt;0,SUM(I224,L224,N224),"")</f>
        <v>3252410</v>
      </c>
      <c r="Q224" s="12"/>
      <c r="AC224" s="2">
        <f>TRUNC(AE224*옵션!$B$36/100,1)</f>
        <v>71429.399999999994</v>
      </c>
      <c r="AD224" s="2">
        <f>TRUNC(SUM(L220:L222))</f>
        <v>2380981</v>
      </c>
      <c r="AE224" s="2">
        <f>TRUNC(SUM(AE220:AE223))</f>
        <v>2380981</v>
      </c>
    </row>
    <row r="225" spans="1:31" ht="23.25" customHeight="1">
      <c r="D225" s="12"/>
      <c r="E225" s="12"/>
      <c r="F225" s="19"/>
      <c r="G225" s="15"/>
      <c r="H225" s="15"/>
      <c r="I225" s="36"/>
      <c r="J225" s="15"/>
      <c r="K225" s="15"/>
      <c r="L225" s="36"/>
      <c r="M225" s="15"/>
      <c r="N225" s="36"/>
      <c r="O225" s="15"/>
      <c r="P225" s="15"/>
      <c r="Q225" s="12"/>
    </row>
    <row r="226" spans="1:31" ht="23.25" customHeight="1">
      <c r="A226" s="13" t="s">
        <v>630</v>
      </c>
      <c r="B226" s="13" t="s">
        <v>545</v>
      </c>
      <c r="C226" s="1" t="s">
        <v>631</v>
      </c>
      <c r="D226" s="248" t="s">
        <v>780</v>
      </c>
      <c r="E226" s="250"/>
      <c r="F226" s="19"/>
      <c r="G226" s="15"/>
      <c r="H226" s="15"/>
      <c r="I226" s="36"/>
      <c r="J226" s="15"/>
      <c r="K226" s="15"/>
      <c r="L226" s="36"/>
      <c r="M226" s="15"/>
      <c r="N226" s="36"/>
      <c r="O226" s="15"/>
      <c r="P226" s="15"/>
      <c r="Q226" s="12"/>
    </row>
    <row r="227" spans="1:31" ht="23.25" customHeight="1">
      <c r="A227" s="13" t="s">
        <v>358</v>
      </c>
      <c r="B227" s="13" t="s">
        <v>519</v>
      </c>
      <c r="C227" s="1" t="s">
        <v>288</v>
      </c>
      <c r="D227" s="12" t="s">
        <v>291</v>
      </c>
      <c r="E227" s="12" t="s">
        <v>293</v>
      </c>
      <c r="F227" s="19" t="s">
        <v>218</v>
      </c>
      <c r="G227" s="15">
        <v>1</v>
      </c>
      <c r="H227" s="15">
        <f>합산자재!H49</f>
        <v>1300000</v>
      </c>
      <c r="I227" s="36">
        <f>IF(G227*H227&lt;&gt;0, TRUNC(G227*H227, 1), "")</f>
        <v>1300000</v>
      </c>
      <c r="J227" s="15">
        <v>1</v>
      </c>
      <c r="K227" s="15">
        <f>합산자재!I49</f>
        <v>0</v>
      </c>
      <c r="L227" s="36" t="str">
        <f>IF(G227*K227&lt;&gt;0, TRUNC(G227*K227, 1), "")</f>
        <v/>
      </c>
      <c r="M227" s="15">
        <f>합산자재!J49</f>
        <v>0</v>
      </c>
      <c r="N227" s="36" t="str">
        <f>IF(G227*M227&lt;&gt;0, TRUNC(G227*M227, 1), "")</f>
        <v/>
      </c>
      <c r="O227" s="15">
        <f>IF((H227+K227+M227)=0, "", (H227+K227+M227))</f>
        <v>1300000</v>
      </c>
      <c r="P227" s="15">
        <f>IF(SUM(I227,L227,N227)&lt;&gt;0,SUM(I227,L227,N227),"")</f>
        <v>1300000</v>
      </c>
      <c r="Q227" s="12"/>
    </row>
    <row r="228" spans="1:31" ht="23.25" customHeight="1">
      <c r="A228" s="13" t="s">
        <v>363</v>
      </c>
      <c r="B228" s="13" t="s">
        <v>519</v>
      </c>
      <c r="C228" s="1" t="s">
        <v>301</v>
      </c>
      <c r="D228" s="12" t="s">
        <v>302</v>
      </c>
      <c r="E228" s="12" t="s">
        <v>303</v>
      </c>
      <c r="F228" s="19" t="s">
        <v>304</v>
      </c>
      <c r="G228" s="15">
        <f>일위노임!G109</f>
        <v>10.199999999999999</v>
      </c>
      <c r="H228" s="15">
        <f>합산자재!H54</f>
        <v>0</v>
      </c>
      <c r="I228" s="36" t="str">
        <f>IF(G228*H228&lt;&gt;0, TRUNC(G228*H228, 1), "")</f>
        <v/>
      </c>
      <c r="J228" s="15">
        <v>10.199999999999999</v>
      </c>
      <c r="K228" s="15">
        <f>합산자재!I54</f>
        <v>273676</v>
      </c>
      <c r="L228" s="36">
        <f>IF(G228*K228&lt;&gt;0, TRUNC(G228*K228, 1), "")</f>
        <v>2791495.2</v>
      </c>
      <c r="M228" s="15">
        <f>합산자재!J54</f>
        <v>0</v>
      </c>
      <c r="N228" s="36" t="str">
        <f>IF(G228*M228&lt;&gt;0, TRUNC(G228*M228, 1), "")</f>
        <v/>
      </c>
      <c r="O228" s="15">
        <f>IF((H228+K228+M228)=0, "", (H228+K228+M228))</f>
        <v>273676</v>
      </c>
      <c r="P228" s="15">
        <f>IF(SUM(I228,L228,N228)&lt;&gt;0,SUM(I228,L228,N228),"")</f>
        <v>2791495.2</v>
      </c>
      <c r="Q228" s="12"/>
      <c r="AE228" s="2">
        <f>L228</f>
        <v>2791495.2</v>
      </c>
    </row>
    <row r="229" spans="1:31" ht="23.25" customHeight="1">
      <c r="A229" s="13" t="s">
        <v>532</v>
      </c>
      <c r="B229" s="13" t="s">
        <v>519</v>
      </c>
      <c r="C229" s="1" t="s">
        <v>533</v>
      </c>
      <c r="D229" s="12" t="s">
        <v>534</v>
      </c>
      <c r="E229" s="12" t="s">
        <v>535</v>
      </c>
      <c r="F229" s="19" t="s">
        <v>527</v>
      </c>
      <c r="G229" s="15">
        <v>1</v>
      </c>
      <c r="H229" s="15">
        <f>IF(TRUNC((AD230+AC230)/$AE$3,1)*$AE$3-AD230 &lt;0, AC230, TRUNC((AD230+AC230)/$AE$3,1)*$AE$3-AD230)</f>
        <v>83744.799999999814</v>
      </c>
      <c r="I229" s="36">
        <f>H229</f>
        <v>83744.799999999814</v>
      </c>
      <c r="J229" s="15">
        <v>1</v>
      </c>
      <c r="K229" s="15"/>
      <c r="L229" s="36" t="str">
        <f>IF(G229*K229&lt;&gt;0, TRUNC(G229*K229, 1), "")</f>
        <v/>
      </c>
      <c r="M229" s="15"/>
      <c r="N229" s="36" t="str">
        <f>IF(G229*M229&lt;&gt;0, TRUNC(G229*M229, 1), "")</f>
        <v/>
      </c>
      <c r="O229" s="15">
        <f>IF((H229+K229+M229)=0, "", (H229+K229+M229))</f>
        <v>83744.799999999814</v>
      </c>
      <c r="P229" s="15">
        <f>IF(SUM(I229,L229,N229)&lt;&gt;0,SUM(I229,L229,N229),"")</f>
        <v>83744.799999999814</v>
      </c>
      <c r="Q229" s="12"/>
    </row>
    <row r="230" spans="1:31" ht="23.25" customHeight="1">
      <c r="B230" s="13" t="s">
        <v>536</v>
      </c>
      <c r="D230" s="12" t="s">
        <v>537</v>
      </c>
      <c r="E230" s="12"/>
      <c r="F230" s="19"/>
      <c r="G230" s="15"/>
      <c r="H230" s="15"/>
      <c r="I230" s="36">
        <f>TRUNC(SUM(I226:I229))</f>
        <v>1383744</v>
      </c>
      <c r="J230" s="15"/>
      <c r="K230" s="15"/>
      <c r="L230" s="36">
        <f>TRUNC(SUM(L226:L229))</f>
        <v>2791495</v>
      </c>
      <c r="M230" s="15"/>
      <c r="N230" s="36">
        <f>TRUNC(SUM(N226:N229))</f>
        <v>0</v>
      </c>
      <c r="O230" s="15" t="str">
        <f>IF((H230+K230+M230)=0, "", (H230+K230+M230))</f>
        <v/>
      </c>
      <c r="P230" s="15">
        <f>IF(SUM(I230,L230,N230)&lt;&gt;0,SUM(I230,L230,N230),"")</f>
        <v>4175239</v>
      </c>
      <c r="Q230" s="12"/>
      <c r="AC230" s="2">
        <f>TRUNC(AE230*옵션!$B$36/100,1)</f>
        <v>83744.800000000003</v>
      </c>
      <c r="AD230" s="2">
        <f>TRUNC(SUM(L226:L228))</f>
        <v>2791495</v>
      </c>
      <c r="AE230" s="2">
        <f>TRUNC(SUM(AE226:AE229))</f>
        <v>2791495</v>
      </c>
    </row>
    <row r="231" spans="1:31" ht="23.25" customHeight="1">
      <c r="D231" s="12"/>
      <c r="E231" s="12"/>
      <c r="F231" s="19"/>
      <c r="G231" s="15"/>
      <c r="H231" s="15"/>
      <c r="I231" s="36"/>
      <c r="J231" s="15"/>
      <c r="K231" s="15"/>
      <c r="L231" s="36"/>
      <c r="M231" s="15"/>
      <c r="N231" s="36"/>
      <c r="O231" s="15"/>
      <c r="P231" s="15"/>
      <c r="Q231" s="12"/>
    </row>
    <row r="232" spans="1:31" ht="23.25" customHeight="1">
      <c r="D232" s="12"/>
      <c r="E232" s="12"/>
      <c r="F232" s="19"/>
      <c r="G232" s="15"/>
      <c r="H232" s="15"/>
      <c r="I232" s="36"/>
      <c r="J232" s="15"/>
      <c r="K232" s="15"/>
      <c r="L232" s="36"/>
      <c r="M232" s="15"/>
      <c r="N232" s="36"/>
      <c r="O232" s="15"/>
      <c r="P232" s="15"/>
      <c r="Q232" s="12"/>
    </row>
    <row r="233" spans="1:31" ht="23.25" customHeight="1">
      <c r="D233" s="12"/>
      <c r="E233" s="12"/>
      <c r="F233" s="19"/>
      <c r="G233" s="15"/>
      <c r="H233" s="15"/>
      <c r="I233" s="36"/>
      <c r="J233" s="15"/>
      <c r="K233" s="15"/>
      <c r="L233" s="36"/>
      <c r="M233" s="15"/>
      <c r="N233" s="36"/>
      <c r="O233" s="15"/>
      <c r="P233" s="15"/>
      <c r="Q233" s="12"/>
    </row>
    <row r="234" spans="1:31" ht="23.25" customHeight="1">
      <c r="D234" s="12"/>
      <c r="E234" s="12"/>
      <c r="F234" s="19"/>
      <c r="G234" s="15"/>
      <c r="H234" s="15"/>
      <c r="I234" s="36"/>
      <c r="J234" s="15"/>
      <c r="K234" s="15"/>
      <c r="L234" s="36"/>
      <c r="M234" s="15"/>
      <c r="N234" s="36"/>
      <c r="O234" s="15"/>
      <c r="P234" s="15"/>
      <c r="Q234" s="12"/>
    </row>
    <row r="235" spans="1:31" ht="23.25" customHeight="1">
      <c r="D235" s="12"/>
      <c r="E235" s="12"/>
      <c r="F235" s="19"/>
      <c r="G235" s="15"/>
      <c r="H235" s="15"/>
      <c r="I235" s="36"/>
      <c r="J235" s="15"/>
      <c r="K235" s="15"/>
      <c r="L235" s="36"/>
      <c r="M235" s="15"/>
      <c r="N235" s="36"/>
      <c r="O235" s="15"/>
      <c r="P235" s="15"/>
      <c r="Q235" s="12"/>
    </row>
    <row r="236" spans="1:31" ht="23.25" customHeight="1">
      <c r="D236" s="12"/>
      <c r="E236" s="12"/>
      <c r="F236" s="19"/>
      <c r="G236" s="15"/>
      <c r="H236" s="15"/>
      <c r="I236" s="36"/>
      <c r="J236" s="15"/>
      <c r="K236" s="15"/>
      <c r="L236" s="36"/>
      <c r="M236" s="15"/>
      <c r="N236" s="36"/>
      <c r="O236" s="15"/>
      <c r="P236" s="15"/>
      <c r="Q236" s="12"/>
    </row>
    <row r="237" spans="1:31" ht="23.25" customHeight="1">
      <c r="D237" s="12"/>
      <c r="E237" s="12"/>
      <c r="F237" s="19"/>
      <c r="G237" s="15"/>
      <c r="H237" s="15"/>
      <c r="I237" s="36"/>
      <c r="J237" s="15"/>
      <c r="K237" s="15"/>
      <c r="L237" s="36"/>
      <c r="M237" s="15"/>
      <c r="N237" s="36"/>
      <c r="O237" s="15"/>
      <c r="P237" s="15"/>
      <c r="Q237" s="12"/>
    </row>
    <row r="238" spans="1:31" ht="23.25" customHeight="1">
      <c r="D238" s="12"/>
      <c r="E238" s="12"/>
      <c r="F238" s="19"/>
      <c r="G238" s="15"/>
      <c r="H238" s="15"/>
      <c r="I238" s="36"/>
      <c r="J238" s="15"/>
      <c r="K238" s="15"/>
      <c r="L238" s="36"/>
      <c r="M238" s="15"/>
      <c r="N238" s="36"/>
      <c r="O238" s="15"/>
      <c r="P238" s="15"/>
      <c r="Q238" s="12"/>
    </row>
    <row r="239" spans="1:31" ht="23.25" customHeight="1">
      <c r="D239" s="12"/>
      <c r="E239" s="12"/>
      <c r="F239" s="19"/>
      <c r="G239" s="15"/>
      <c r="H239" s="15"/>
      <c r="I239" s="36"/>
      <c r="J239" s="15"/>
      <c r="K239" s="15"/>
      <c r="L239" s="36"/>
      <c r="M239" s="15"/>
      <c r="N239" s="36"/>
      <c r="O239" s="15"/>
      <c r="P239" s="15"/>
      <c r="Q239" s="12"/>
    </row>
    <row r="240" spans="1:31" ht="23.25" customHeight="1">
      <c r="D240" s="12"/>
      <c r="E240" s="12"/>
      <c r="F240" s="19"/>
      <c r="G240" s="15"/>
      <c r="H240" s="15"/>
      <c r="I240" s="36"/>
      <c r="J240" s="15"/>
      <c r="K240" s="15"/>
      <c r="L240" s="36"/>
      <c r="M240" s="15"/>
      <c r="N240" s="36"/>
      <c r="O240" s="15"/>
      <c r="P240" s="15"/>
      <c r="Q240" s="12"/>
    </row>
  </sheetData>
  <mergeCells count="48">
    <mergeCell ref="D226:E226"/>
    <mergeCell ref="D202:E202"/>
    <mergeCell ref="D208:E208"/>
    <mergeCell ref="D214:E214"/>
    <mergeCell ref="D220:E220"/>
    <mergeCell ref="D172:E172"/>
    <mergeCell ref="D178:E178"/>
    <mergeCell ref="D184:E184"/>
    <mergeCell ref="D190:E190"/>
    <mergeCell ref="D196:E196"/>
    <mergeCell ref="D148:E148"/>
    <mergeCell ref="D154:E154"/>
    <mergeCell ref="D160:E160"/>
    <mergeCell ref="D166:E166"/>
    <mergeCell ref="D113:E113"/>
    <mergeCell ref="D120:E120"/>
    <mergeCell ref="D128:E128"/>
    <mergeCell ref="D136:E136"/>
    <mergeCell ref="D142:E142"/>
    <mergeCell ref="D81:E81"/>
    <mergeCell ref="D87:E87"/>
    <mergeCell ref="D93:E93"/>
    <mergeCell ref="D99:E99"/>
    <mergeCell ref="D106:E106"/>
    <mergeCell ref="D45:E45"/>
    <mergeCell ref="D52:E52"/>
    <mergeCell ref="D59:E59"/>
    <mergeCell ref="D69:E69"/>
    <mergeCell ref="D75:E75"/>
    <mergeCell ref="D4:E4"/>
    <mergeCell ref="D12:E12"/>
    <mergeCell ref="D20:E20"/>
    <mergeCell ref="D28:E28"/>
    <mergeCell ref="D36:E36"/>
    <mergeCell ref="A2:A3"/>
    <mergeCell ref="E2:E3"/>
    <mergeCell ref="D2:D3"/>
    <mergeCell ref="D1:N1"/>
    <mergeCell ref="M2:N2"/>
    <mergeCell ref="W1:Y1"/>
    <mergeCell ref="B2:B3"/>
    <mergeCell ref="C2:C3"/>
    <mergeCell ref="Q2:Q3"/>
    <mergeCell ref="P2:P3"/>
    <mergeCell ref="J2:L2"/>
    <mergeCell ref="F2:F3"/>
    <mergeCell ref="G2:G3"/>
    <mergeCell ref="H2:I2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130"/>
  <sheetViews>
    <sheetView showZeros="0" view="pageBreakPreview" zoomScale="85" zoomScaleNormal="100" zoomScaleSheetLayoutView="85" workbookViewId="0">
      <pane ySplit="3" topLeftCell="A94" activePane="bottomLeft" state="frozen"/>
      <selection activeCell="D4" sqref="D4:Q4"/>
      <selection pane="bottomLeft" activeCell="G110" sqref="G110"/>
    </sheetView>
  </sheetViews>
  <sheetFormatPr defaultRowHeight="21.95" customHeight="1"/>
  <cols>
    <col min="1" max="1" width="4.6640625" style="2" hidden="1" customWidth="1"/>
    <col min="2" max="2" width="6.5546875" style="13" hidden="1" customWidth="1"/>
    <col min="3" max="3" width="10.77734375" style="13" hidden="1" customWidth="1"/>
    <col min="4" max="5" width="24.33203125" style="13" customWidth="1"/>
    <col min="6" max="6" width="4.5546875" style="2" customWidth="1"/>
    <col min="7" max="7" width="10.109375" style="2" customWidth="1"/>
    <col min="8" max="8" width="9.33203125" style="2" customWidth="1"/>
    <col min="9" max="9" width="10" style="2" customWidth="1"/>
    <col min="10" max="10" width="5.21875" style="2" customWidth="1"/>
    <col min="11" max="11" width="4.77734375" style="13" hidden="1" customWidth="1"/>
    <col min="12" max="12" width="14.109375" style="2" customWidth="1"/>
    <col min="13" max="13" width="7.21875" style="2" customWidth="1"/>
    <col min="14" max="14" width="5.44140625" style="2" customWidth="1"/>
    <col min="15" max="15" width="8.77734375" style="2" customWidth="1"/>
    <col min="16" max="16" width="2.44140625" style="23" hidden="1" customWidth="1"/>
    <col min="17" max="17" width="1.21875" style="23" hidden="1" customWidth="1"/>
    <col min="18" max="18" width="5.109375" style="23" hidden="1" customWidth="1"/>
    <col min="19" max="19" width="9.21875" style="2" customWidth="1"/>
    <col min="20" max="20" width="11.109375" style="2" customWidth="1"/>
    <col min="21" max="29" width="8.88671875" style="2"/>
    <col min="30" max="55" width="11.77734375" style="2" customWidth="1"/>
    <col min="56" max="16384" width="8.88671875" style="2"/>
  </cols>
  <sheetData>
    <row r="1" spans="1:30" ht="21.95" customHeight="1">
      <c r="B1" s="13" t="s">
        <v>412</v>
      </c>
      <c r="D1" s="252" t="s">
        <v>368</v>
      </c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6"/>
      <c r="Q1" s="26"/>
      <c r="R1" s="26"/>
      <c r="AA1" s="2" t="s">
        <v>369</v>
      </c>
      <c r="AB1" s="2" t="s">
        <v>370</v>
      </c>
      <c r="AC1" s="2" t="s">
        <v>371</v>
      </c>
      <c r="AD1" s="2" t="s">
        <v>372</v>
      </c>
    </row>
    <row r="2" spans="1:30" s="14" customFormat="1" ht="21.95" customHeight="1">
      <c r="A2" s="256" t="s">
        <v>80</v>
      </c>
      <c r="B2" s="244" t="s">
        <v>81</v>
      </c>
      <c r="C2" s="244" t="s">
        <v>82</v>
      </c>
      <c r="D2" s="245" t="s">
        <v>83</v>
      </c>
      <c r="E2" s="245" t="s">
        <v>84</v>
      </c>
      <c r="F2" s="246" t="s">
        <v>85</v>
      </c>
      <c r="G2" s="246" t="s">
        <v>86</v>
      </c>
      <c r="H2" s="246"/>
      <c r="I2" s="246"/>
      <c r="J2" s="246"/>
      <c r="K2" s="245" t="s">
        <v>82</v>
      </c>
      <c r="L2" s="246" t="s">
        <v>87</v>
      </c>
      <c r="M2" s="246"/>
      <c r="N2" s="246"/>
      <c r="O2" s="246"/>
      <c r="P2" s="246" t="s">
        <v>88</v>
      </c>
      <c r="Q2" s="246"/>
      <c r="R2" s="246"/>
      <c r="S2" s="246" t="s">
        <v>89</v>
      </c>
      <c r="T2" s="246" t="s">
        <v>90</v>
      </c>
    </row>
    <row r="3" spans="1:30" s="14" customFormat="1" ht="21.95" customHeight="1">
      <c r="A3" s="256"/>
      <c r="B3" s="244"/>
      <c r="C3" s="244"/>
      <c r="D3" s="245"/>
      <c r="E3" s="245"/>
      <c r="F3" s="246"/>
      <c r="G3" s="16" t="s">
        <v>91</v>
      </c>
      <c r="H3" s="16" t="s">
        <v>92</v>
      </c>
      <c r="I3" s="16" t="s">
        <v>93</v>
      </c>
      <c r="J3" s="16" t="s">
        <v>94</v>
      </c>
      <c r="K3" s="257"/>
      <c r="L3" s="16" t="s">
        <v>95</v>
      </c>
      <c r="M3" s="16" t="s">
        <v>96</v>
      </c>
      <c r="N3" s="16" t="s">
        <v>97</v>
      </c>
      <c r="O3" s="16" t="s">
        <v>98</v>
      </c>
      <c r="P3" s="16" t="s">
        <v>99</v>
      </c>
      <c r="Q3" s="16" t="s">
        <v>100</v>
      </c>
      <c r="R3" s="16" t="s">
        <v>101</v>
      </c>
      <c r="S3" s="246"/>
      <c r="T3" s="246"/>
    </row>
    <row r="4" spans="1:30" ht="21.95" customHeight="1">
      <c r="B4" s="13" t="s">
        <v>392</v>
      </c>
      <c r="D4" s="248" t="s">
        <v>391</v>
      </c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50"/>
    </row>
    <row r="5" spans="1:30" ht="21.95" customHeight="1">
      <c r="B5" s="13" t="s">
        <v>373</v>
      </c>
      <c r="C5" s="13" t="s">
        <v>125</v>
      </c>
      <c r="D5" s="12" t="s">
        <v>126</v>
      </c>
      <c r="E5" s="12" t="s">
        <v>127</v>
      </c>
      <c r="F5" s="15" t="s">
        <v>128</v>
      </c>
      <c r="G5" s="15">
        <v>1</v>
      </c>
      <c r="H5" s="15">
        <f>IF(I5&lt;&gt;0, G5-I5, "")</f>
        <v>0</v>
      </c>
      <c r="I5" s="15">
        <v>1</v>
      </c>
      <c r="J5" s="15"/>
      <c r="K5" s="12" t="s">
        <v>363</v>
      </c>
      <c r="L5" s="15" t="s">
        <v>303</v>
      </c>
      <c r="M5" s="15">
        <v>0.13</v>
      </c>
      <c r="N5" s="15">
        <v>100</v>
      </c>
      <c r="O5" s="15">
        <f>IF(I5*M5=0, "", I5*M5*(N5/100))</f>
        <v>0.13</v>
      </c>
      <c r="P5" s="25"/>
      <c r="Q5" s="25">
        <f>TRUNC(P5*M5*N5/100)</f>
        <v>0</v>
      </c>
      <c r="R5" s="25"/>
      <c r="S5" s="15" t="s">
        <v>374</v>
      </c>
      <c r="T5" s="15"/>
      <c r="AA5" s="2">
        <f>O5</f>
        <v>0.13</v>
      </c>
    </row>
    <row r="6" spans="1:30" ht="21.95" customHeight="1">
      <c r="B6" s="13" t="s">
        <v>373</v>
      </c>
      <c r="C6" s="13" t="s">
        <v>301</v>
      </c>
      <c r="D6" s="12" t="s">
        <v>302</v>
      </c>
      <c r="E6" s="12" t="s">
        <v>303</v>
      </c>
      <c r="F6" s="15" t="s">
        <v>304</v>
      </c>
      <c r="G6" s="15">
        <f>IF(H6*I6/100+0.000005 &lt;1, TRUNC(H6*I6/100+0.000005, 옵션!$E$13), TRUNC(H6*I6/100+0.000005, 옵션!$E$13))</f>
        <v>0.13</v>
      </c>
      <c r="H6" s="15">
        <f>옵션!$B$13</f>
        <v>100</v>
      </c>
      <c r="I6" s="15">
        <f>SUM(AA5:AA5)</f>
        <v>0.13</v>
      </c>
      <c r="J6" s="15"/>
      <c r="K6" s="12"/>
      <c r="L6" s="15"/>
      <c r="M6" s="15"/>
      <c r="N6" s="15"/>
      <c r="O6" s="15" t="str">
        <f>IF(I6*M6=0, "", I6*M6*(N6/100))</f>
        <v/>
      </c>
      <c r="P6" s="25"/>
      <c r="Q6" s="25">
        <f>TRUNC(P6*M6*N6/100)</f>
        <v>0</v>
      </c>
      <c r="R6" s="25"/>
      <c r="S6" s="15"/>
      <c r="T6" s="15"/>
      <c r="Z6" s="2" t="s">
        <v>375</v>
      </c>
      <c r="AA6" s="2">
        <f>SUM(AA5:AA5)</f>
        <v>0.13</v>
      </c>
    </row>
    <row r="7" spans="1:30" ht="21.95" customHeight="1">
      <c r="B7" s="13" t="s">
        <v>392</v>
      </c>
      <c r="D7" s="248" t="s">
        <v>393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50"/>
    </row>
    <row r="8" spans="1:30" ht="21.95" customHeight="1">
      <c r="B8" s="13" t="s">
        <v>373</v>
      </c>
      <c r="C8" s="13" t="s">
        <v>132</v>
      </c>
      <c r="D8" s="12" t="s">
        <v>133</v>
      </c>
      <c r="E8" s="12" t="s">
        <v>134</v>
      </c>
      <c r="F8" s="15" t="s">
        <v>128</v>
      </c>
      <c r="G8" s="15">
        <v>1</v>
      </c>
      <c r="H8" s="15">
        <f>IF(I8&lt;&gt;0, G8-I8, "")</f>
        <v>0</v>
      </c>
      <c r="I8" s="15">
        <v>1</v>
      </c>
      <c r="J8" s="15"/>
      <c r="K8" s="12" t="s">
        <v>363</v>
      </c>
      <c r="L8" s="15" t="s">
        <v>303</v>
      </c>
      <c r="M8" s="15">
        <v>0.04</v>
      </c>
      <c r="N8" s="15">
        <v>100</v>
      </c>
      <c r="O8" s="15">
        <f>IF(I8*M8=0, "", I8*M8*(N8/100))</f>
        <v>0.04</v>
      </c>
      <c r="P8" s="25"/>
      <c r="Q8" s="25">
        <f>TRUNC(P8*M8*N8/100)</f>
        <v>0</v>
      </c>
      <c r="R8" s="25"/>
      <c r="S8" s="15" t="s">
        <v>374</v>
      </c>
      <c r="T8" s="15"/>
      <c r="AA8" s="2">
        <f>O8</f>
        <v>0.04</v>
      </c>
    </row>
    <row r="9" spans="1:30" ht="21.95" customHeight="1">
      <c r="B9" s="13" t="s">
        <v>373</v>
      </c>
      <c r="C9" s="13" t="s">
        <v>301</v>
      </c>
      <c r="D9" s="12" t="s">
        <v>302</v>
      </c>
      <c r="E9" s="12" t="s">
        <v>303</v>
      </c>
      <c r="F9" s="15" t="s">
        <v>304</v>
      </c>
      <c r="G9" s="15">
        <f>IF(H9*I9/100+0.000005 &lt;1, TRUNC(H9*I9/100+0.000005, 옵션!$E$13), TRUNC(H9*I9/100+0.000005, 옵션!$E$13))</f>
        <v>0.04</v>
      </c>
      <c r="H9" s="15">
        <f>옵션!$B$13</f>
        <v>100</v>
      </c>
      <c r="I9" s="15">
        <f>SUM(AA8:AA8)</f>
        <v>0.04</v>
      </c>
      <c r="J9" s="15"/>
      <c r="K9" s="12"/>
      <c r="L9" s="15"/>
      <c r="M9" s="15"/>
      <c r="N9" s="15"/>
      <c r="O9" s="15" t="str">
        <f>IF(I9*M9=0, "", I9*M9*(N9/100))</f>
        <v/>
      </c>
      <c r="P9" s="25"/>
      <c r="Q9" s="25">
        <f>TRUNC(P9*M9*N9/100)</f>
        <v>0</v>
      </c>
      <c r="R9" s="25"/>
      <c r="S9" s="15"/>
      <c r="T9" s="15"/>
      <c r="Z9" s="2" t="s">
        <v>375</v>
      </c>
      <c r="AA9" s="2">
        <f>SUM(AA8:AA8)</f>
        <v>0.04</v>
      </c>
    </row>
    <row r="10" spans="1:30" ht="21.95" customHeight="1">
      <c r="B10" s="13" t="s">
        <v>392</v>
      </c>
      <c r="D10" s="248" t="s">
        <v>394</v>
      </c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50"/>
    </row>
    <row r="11" spans="1:30" ht="21.95" customHeight="1">
      <c r="B11" s="13" t="s">
        <v>373</v>
      </c>
      <c r="C11" s="13" t="s">
        <v>137</v>
      </c>
      <c r="D11" s="12" t="s">
        <v>133</v>
      </c>
      <c r="E11" s="12" t="s">
        <v>138</v>
      </c>
      <c r="F11" s="15" t="s">
        <v>128</v>
      </c>
      <c r="G11" s="15">
        <v>1</v>
      </c>
      <c r="H11" s="15">
        <f>IF(I11&lt;&gt;0, G11-I11, "")</f>
        <v>0</v>
      </c>
      <c r="I11" s="15">
        <v>1</v>
      </c>
      <c r="J11" s="15"/>
      <c r="K11" s="12" t="s">
        <v>363</v>
      </c>
      <c r="L11" s="15" t="s">
        <v>303</v>
      </c>
      <c r="M11" s="15">
        <v>4.8000000000000001E-2</v>
      </c>
      <c r="N11" s="15">
        <v>100</v>
      </c>
      <c r="O11" s="15">
        <f>IF(I11*M11=0, "", I11*M11*(N11/100))</f>
        <v>4.8000000000000001E-2</v>
      </c>
      <c r="P11" s="25"/>
      <c r="Q11" s="25">
        <f>TRUNC(P11*M11*N11/100)</f>
        <v>0</v>
      </c>
      <c r="R11" s="25"/>
      <c r="S11" s="15" t="s">
        <v>374</v>
      </c>
      <c r="T11" s="15"/>
      <c r="AA11" s="2">
        <f>O11</f>
        <v>4.8000000000000001E-2</v>
      </c>
    </row>
    <row r="12" spans="1:30" ht="21.95" customHeight="1">
      <c r="B12" s="13" t="s">
        <v>373</v>
      </c>
      <c r="C12" s="13" t="s">
        <v>301</v>
      </c>
      <c r="D12" s="12" t="s">
        <v>302</v>
      </c>
      <c r="E12" s="12" t="s">
        <v>303</v>
      </c>
      <c r="F12" s="15" t="s">
        <v>304</v>
      </c>
      <c r="G12" s="15">
        <f>IF(H12*I12/100+0.000005 &lt;1, TRUNC(H12*I12/100+0.000005, 옵션!$E$13), TRUNC(H12*I12/100+0.000005, 옵션!$E$13))</f>
        <v>4.8000000000000001E-2</v>
      </c>
      <c r="H12" s="15">
        <f>옵션!$B$13</f>
        <v>100</v>
      </c>
      <c r="I12" s="15">
        <f>SUM(AA11:AA11)</f>
        <v>4.8000000000000001E-2</v>
      </c>
      <c r="J12" s="15"/>
      <c r="K12" s="12"/>
      <c r="L12" s="15"/>
      <c r="M12" s="15"/>
      <c r="N12" s="15"/>
      <c r="O12" s="15" t="str">
        <f>IF(I12*M12=0, "", I12*M12*(N12/100))</f>
        <v/>
      </c>
      <c r="P12" s="25"/>
      <c r="Q12" s="25">
        <f>TRUNC(P12*M12*N12/100)</f>
        <v>0</v>
      </c>
      <c r="R12" s="25"/>
      <c r="S12" s="15"/>
      <c r="T12" s="15"/>
      <c r="Z12" s="2" t="s">
        <v>375</v>
      </c>
      <c r="AA12" s="2">
        <f>SUM(AA11:AA11)</f>
        <v>4.8000000000000001E-2</v>
      </c>
    </row>
    <row r="13" spans="1:30" ht="21.95" customHeight="1">
      <c r="B13" s="13" t="s">
        <v>392</v>
      </c>
      <c r="D13" s="248" t="s">
        <v>395</v>
      </c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50"/>
    </row>
    <row r="14" spans="1:30" ht="21.95" customHeight="1">
      <c r="B14" s="13" t="s">
        <v>373</v>
      </c>
      <c r="C14" s="13" t="s">
        <v>139</v>
      </c>
      <c r="D14" s="12" t="s">
        <v>133</v>
      </c>
      <c r="E14" s="12" t="s">
        <v>140</v>
      </c>
      <c r="F14" s="15" t="s">
        <v>128</v>
      </c>
      <c r="G14" s="15">
        <v>1</v>
      </c>
      <c r="H14" s="15">
        <f>IF(I14&lt;&gt;0, G14-I14, "")</f>
        <v>0</v>
      </c>
      <c r="I14" s="15">
        <v>1</v>
      </c>
      <c r="J14" s="15"/>
      <c r="K14" s="12" t="s">
        <v>363</v>
      </c>
      <c r="L14" s="15" t="s">
        <v>303</v>
      </c>
      <c r="M14" s="15">
        <v>6.4000000000000001E-2</v>
      </c>
      <c r="N14" s="15">
        <v>100</v>
      </c>
      <c r="O14" s="15">
        <f>IF(I14*M14=0, "", I14*M14*(N14/100))</f>
        <v>6.4000000000000001E-2</v>
      </c>
      <c r="P14" s="25"/>
      <c r="Q14" s="25">
        <f>TRUNC(P14*M14*N14/100)</f>
        <v>0</v>
      </c>
      <c r="R14" s="25"/>
      <c r="S14" s="15" t="s">
        <v>374</v>
      </c>
      <c r="T14" s="15"/>
      <c r="AA14" s="2">
        <f>O14</f>
        <v>6.4000000000000001E-2</v>
      </c>
    </row>
    <row r="15" spans="1:30" ht="21.95" customHeight="1">
      <c r="B15" s="13" t="s">
        <v>373</v>
      </c>
      <c r="C15" s="13" t="s">
        <v>301</v>
      </c>
      <c r="D15" s="12" t="s">
        <v>302</v>
      </c>
      <c r="E15" s="12" t="s">
        <v>303</v>
      </c>
      <c r="F15" s="15" t="s">
        <v>304</v>
      </c>
      <c r="G15" s="15">
        <f>IF(H15*I15/100+0.000005 &lt;1, TRUNC(H15*I15/100+0.000005, 옵션!$E$13), TRUNC(H15*I15/100+0.000005, 옵션!$E$13))</f>
        <v>6.4000000000000001E-2</v>
      </c>
      <c r="H15" s="15">
        <f>옵션!$B$13</f>
        <v>100</v>
      </c>
      <c r="I15" s="15">
        <f>SUM(AA14:AA14)</f>
        <v>6.4000000000000001E-2</v>
      </c>
      <c r="J15" s="15"/>
      <c r="K15" s="12"/>
      <c r="L15" s="15"/>
      <c r="M15" s="15"/>
      <c r="N15" s="15"/>
      <c r="O15" s="15" t="str">
        <f>IF(I15*M15=0, "", I15*M15*(N15/100))</f>
        <v/>
      </c>
      <c r="P15" s="25"/>
      <c r="Q15" s="25">
        <f>TRUNC(P15*M15*N15/100)</f>
        <v>0</v>
      </c>
      <c r="R15" s="25"/>
      <c r="S15" s="15"/>
      <c r="T15" s="15"/>
      <c r="Z15" s="2" t="s">
        <v>375</v>
      </c>
      <c r="AA15" s="2">
        <f>SUM(AA14:AA14)</f>
        <v>6.4000000000000001E-2</v>
      </c>
    </row>
    <row r="16" spans="1:30" ht="21.95" customHeight="1">
      <c r="B16" s="13" t="s">
        <v>392</v>
      </c>
      <c r="D16" s="248" t="s">
        <v>396</v>
      </c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50"/>
    </row>
    <row r="17" spans="2:30" ht="21.95" customHeight="1">
      <c r="B17" s="13" t="s">
        <v>373</v>
      </c>
      <c r="C17" s="13" t="s">
        <v>141</v>
      </c>
      <c r="D17" s="12" t="s">
        <v>142</v>
      </c>
      <c r="E17" s="12" t="s">
        <v>143</v>
      </c>
      <c r="F17" s="15" t="s">
        <v>128</v>
      </c>
      <c r="G17" s="15">
        <v>1</v>
      </c>
      <c r="H17" s="15">
        <f>IF(I17&lt;&gt;0, G17-I17, "")</f>
        <v>0</v>
      </c>
      <c r="I17" s="15">
        <v>1</v>
      </c>
      <c r="J17" s="15"/>
      <c r="K17" s="12" t="s">
        <v>365</v>
      </c>
      <c r="L17" s="15" t="s">
        <v>308</v>
      </c>
      <c r="M17" s="15">
        <v>7.0000000000000001E-3</v>
      </c>
      <c r="N17" s="15">
        <v>100</v>
      </c>
      <c r="O17" s="15">
        <f>IF(I17*M17=0, "", I17*M17*(N17/100))</f>
        <v>7.0000000000000001E-3</v>
      </c>
      <c r="P17" s="25"/>
      <c r="Q17" s="25">
        <f>TRUNC(P17*M17*N17/100)</f>
        <v>0</v>
      </c>
      <c r="R17" s="25"/>
      <c r="S17" s="15" t="s">
        <v>376</v>
      </c>
      <c r="T17" s="15"/>
      <c r="AC17" s="2">
        <f>O17</f>
        <v>7.0000000000000001E-3</v>
      </c>
    </row>
    <row r="18" spans="2:30" ht="21.95" customHeight="1">
      <c r="B18" s="13" t="s">
        <v>373</v>
      </c>
      <c r="C18" s="13" t="s">
        <v>141</v>
      </c>
      <c r="D18" s="12"/>
      <c r="E18" s="12"/>
      <c r="F18" s="15"/>
      <c r="G18" s="15">
        <v>1</v>
      </c>
      <c r="H18" s="15">
        <f>IF(I18&lt;&gt;0, G18-I18, "")</f>
        <v>0</v>
      </c>
      <c r="I18" s="15">
        <v>1</v>
      </c>
      <c r="J18" s="15"/>
      <c r="K18" s="12" t="s">
        <v>366</v>
      </c>
      <c r="L18" s="15" t="s">
        <v>310</v>
      </c>
      <c r="M18" s="15">
        <v>1.7999999999999999E-2</v>
      </c>
      <c r="N18" s="15">
        <v>100</v>
      </c>
      <c r="O18" s="15">
        <f>IF(I18*M18=0, "", I18*M18*(N18/100))</f>
        <v>1.7999999999999999E-2</v>
      </c>
      <c r="P18" s="25"/>
      <c r="Q18" s="25">
        <f>TRUNC(P18*M18*N18/100)</f>
        <v>0</v>
      </c>
      <c r="R18" s="25"/>
      <c r="S18" s="15" t="s">
        <v>376</v>
      </c>
      <c r="T18" s="15"/>
      <c r="AD18" s="2">
        <f>O18</f>
        <v>1.7999999999999999E-2</v>
      </c>
    </row>
    <row r="19" spans="2:30" ht="21.95" customHeight="1">
      <c r="B19" s="13" t="s">
        <v>373</v>
      </c>
      <c r="C19" s="13" t="s">
        <v>307</v>
      </c>
      <c r="D19" s="12" t="s">
        <v>302</v>
      </c>
      <c r="E19" s="12" t="s">
        <v>308</v>
      </c>
      <c r="F19" s="15" t="s">
        <v>304</v>
      </c>
      <c r="G19" s="15">
        <f>IF(H19*I19/100+0.000005 &lt;1, TRUNC(H19*I19/100+0.000005, 옵션!$E$13), TRUNC(H19*I19/100+0.000005, 옵션!$E$13))</f>
        <v>7.0000000000000001E-3</v>
      </c>
      <c r="H19" s="15">
        <f>옵션!$B$13</f>
        <v>100</v>
      </c>
      <c r="I19" s="15">
        <f>SUM(AC17:AC18)</f>
        <v>7.0000000000000001E-3</v>
      </c>
      <c r="J19" s="15"/>
      <c r="K19" s="12"/>
      <c r="L19" s="15"/>
      <c r="M19" s="15"/>
      <c r="N19" s="15"/>
      <c r="O19" s="15" t="str">
        <f>IF(I19*M19=0, "", I19*M19*(N19/100))</f>
        <v/>
      </c>
      <c r="P19" s="25"/>
      <c r="Q19" s="25">
        <f>TRUNC(P19*M19*N19/100)</f>
        <v>0</v>
      </c>
      <c r="R19" s="25"/>
      <c r="S19" s="15"/>
      <c r="T19" s="15"/>
      <c r="Z19" s="2" t="s">
        <v>375</v>
      </c>
      <c r="AC19" s="2">
        <f>SUM(AC17:AC18)</f>
        <v>7.0000000000000001E-3</v>
      </c>
      <c r="AD19" s="2">
        <f>SUM(AD17:AD18)</f>
        <v>1.7999999999999999E-2</v>
      </c>
    </row>
    <row r="20" spans="2:30" ht="21.95" customHeight="1">
      <c r="B20" s="13" t="s">
        <v>373</v>
      </c>
      <c r="C20" s="13" t="s">
        <v>309</v>
      </c>
      <c r="D20" s="12" t="s">
        <v>302</v>
      </c>
      <c r="E20" s="12" t="s">
        <v>310</v>
      </c>
      <c r="F20" s="15" t="s">
        <v>304</v>
      </c>
      <c r="G20" s="15">
        <f>IF(H20*I20/100+0.000005 &lt;1, TRUNC(H20*I20/100+0.000005, 옵션!$E$13), TRUNC(H20*I20/100+0.000005, 옵션!$E$13))</f>
        <v>1.7999999999999999E-2</v>
      </c>
      <c r="H20" s="15">
        <f>옵션!$B$13</f>
        <v>100</v>
      </c>
      <c r="I20" s="15">
        <f>SUM(AD17:AD18)</f>
        <v>1.7999999999999999E-2</v>
      </c>
      <c r="J20" s="15"/>
      <c r="K20" s="12"/>
      <c r="L20" s="15"/>
      <c r="M20" s="15"/>
      <c r="N20" s="15"/>
      <c r="O20" s="15" t="str">
        <f>IF(I20*M20=0, "", I20*M20*(N20/100))</f>
        <v/>
      </c>
      <c r="P20" s="25"/>
      <c r="Q20" s="25">
        <f>TRUNC(P20*M20*N20/100)</f>
        <v>0</v>
      </c>
      <c r="R20" s="25"/>
      <c r="S20" s="15"/>
      <c r="T20" s="15"/>
    </row>
    <row r="21" spans="2:30" ht="21.95" customHeight="1">
      <c r="B21" s="13" t="s">
        <v>392</v>
      </c>
      <c r="D21" s="248" t="s">
        <v>397</v>
      </c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50"/>
    </row>
    <row r="22" spans="2:30" ht="21.95" customHeight="1">
      <c r="B22" s="13" t="s">
        <v>373</v>
      </c>
      <c r="C22" s="13" t="s">
        <v>273</v>
      </c>
      <c r="D22" s="12" t="s">
        <v>274</v>
      </c>
      <c r="E22" s="12" t="s">
        <v>275</v>
      </c>
      <c r="F22" s="15" t="s">
        <v>128</v>
      </c>
      <c r="G22" s="15">
        <v>1</v>
      </c>
      <c r="H22" s="15">
        <f>IF(I22&lt;&gt;0, G22-I22, "")</f>
        <v>0</v>
      </c>
      <c r="I22" s="15">
        <v>1</v>
      </c>
      <c r="J22" s="15"/>
      <c r="K22" s="12" t="s">
        <v>363</v>
      </c>
      <c r="L22" s="15" t="s">
        <v>303</v>
      </c>
      <c r="M22" s="15">
        <v>0.13</v>
      </c>
      <c r="N22" s="15">
        <v>100</v>
      </c>
      <c r="O22" s="15">
        <f>IF(I22*M22=0, "", I22*M22*(N22/100))</f>
        <v>0.13</v>
      </c>
      <c r="P22" s="25"/>
      <c r="Q22" s="25">
        <f>TRUNC(P22*M22*N22/100)</f>
        <v>0</v>
      </c>
      <c r="R22" s="25"/>
      <c r="S22" s="15" t="s">
        <v>374</v>
      </c>
      <c r="T22" s="15"/>
      <c r="AA22" s="2">
        <f>O22</f>
        <v>0.13</v>
      </c>
    </row>
    <row r="23" spans="2:30" ht="21.95" customHeight="1">
      <c r="B23" s="13" t="s">
        <v>373</v>
      </c>
      <c r="C23" s="13" t="s">
        <v>301</v>
      </c>
      <c r="D23" s="12" t="s">
        <v>302</v>
      </c>
      <c r="E23" s="12" t="s">
        <v>303</v>
      </c>
      <c r="F23" s="15" t="s">
        <v>304</v>
      </c>
      <c r="G23" s="15">
        <f>IF(H23*I23/100+0.000005 &lt;1, TRUNC(H23*I23/100+0.000005, 옵션!$E$13), TRUNC(H23*I23/100+0.000005, 옵션!$E$13))</f>
        <v>0.13</v>
      </c>
      <c r="H23" s="15">
        <f>옵션!$B$13</f>
        <v>100</v>
      </c>
      <c r="I23" s="15">
        <f>SUM(AA22:AA22)</f>
        <v>0.13</v>
      </c>
      <c r="J23" s="15"/>
      <c r="K23" s="12"/>
      <c r="L23" s="15"/>
      <c r="M23" s="15"/>
      <c r="N23" s="15"/>
      <c r="O23" s="15" t="str">
        <f>IF(I23*M23=0, "", I23*M23*(N23/100))</f>
        <v/>
      </c>
      <c r="P23" s="25"/>
      <c r="Q23" s="25">
        <f>TRUNC(P23*M23*N23/100)</f>
        <v>0</v>
      </c>
      <c r="R23" s="25"/>
      <c r="S23" s="15"/>
      <c r="T23" s="15"/>
      <c r="Z23" s="2" t="s">
        <v>375</v>
      </c>
      <c r="AA23" s="2">
        <f>SUM(AA22:AA22)</f>
        <v>0.13</v>
      </c>
    </row>
    <row r="24" spans="2:30" ht="21.95" customHeight="1">
      <c r="B24" s="13" t="s">
        <v>392</v>
      </c>
      <c r="D24" s="248" t="s">
        <v>398</v>
      </c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50"/>
    </row>
    <row r="25" spans="2:30" ht="21.95" customHeight="1">
      <c r="B25" s="13" t="s">
        <v>373</v>
      </c>
      <c r="C25" s="13" t="s">
        <v>145</v>
      </c>
      <c r="D25" s="12" t="s">
        <v>146</v>
      </c>
      <c r="E25" s="12" t="s">
        <v>147</v>
      </c>
      <c r="F25" s="15" t="s">
        <v>148</v>
      </c>
      <c r="G25" s="15">
        <v>1</v>
      </c>
      <c r="H25" s="15">
        <f>IF(I25&lt;&gt;0, G25-I25, "")</f>
        <v>0</v>
      </c>
      <c r="I25" s="15">
        <v>1</v>
      </c>
      <c r="J25" s="15"/>
      <c r="K25" s="12" t="s">
        <v>364</v>
      </c>
      <c r="L25" s="15" t="s">
        <v>306</v>
      </c>
      <c r="M25" s="15">
        <v>2.4E-2</v>
      </c>
      <c r="N25" s="15">
        <v>100</v>
      </c>
      <c r="O25" s="15">
        <f>IF(I25*M25=0, "", I25*M25*(N25/100))</f>
        <v>2.4E-2</v>
      </c>
      <c r="P25" s="25"/>
      <c r="Q25" s="25">
        <f>TRUNC(P25*M25*N25/100)</f>
        <v>0</v>
      </c>
      <c r="R25" s="25"/>
      <c r="S25" s="15" t="s">
        <v>377</v>
      </c>
      <c r="T25" s="15"/>
      <c r="AB25" s="2">
        <f>O25</f>
        <v>2.4E-2</v>
      </c>
    </row>
    <row r="26" spans="2:30" ht="21.95" customHeight="1">
      <c r="B26" s="13" t="s">
        <v>373</v>
      </c>
      <c r="C26" s="13" t="s">
        <v>145</v>
      </c>
      <c r="D26" s="12"/>
      <c r="E26" s="12"/>
      <c r="F26" s="15"/>
      <c r="G26" s="15">
        <v>1</v>
      </c>
      <c r="H26" s="15">
        <f>IF(I26&lt;&gt;0, G26-I26, "")</f>
        <v>0</v>
      </c>
      <c r="I26" s="15">
        <v>1</v>
      </c>
      <c r="J26" s="15"/>
      <c r="K26" s="12" t="s">
        <v>366</v>
      </c>
      <c r="L26" s="15" t="s">
        <v>310</v>
      </c>
      <c r="M26" s="15">
        <v>0.12</v>
      </c>
      <c r="N26" s="15">
        <v>100</v>
      </c>
      <c r="O26" s="15">
        <f>IF(I26*M26=0, "", I26*M26*(N26/100))</f>
        <v>0.12</v>
      </c>
      <c r="P26" s="25"/>
      <c r="Q26" s="25">
        <f>TRUNC(P26*M26*N26/100)</f>
        <v>0</v>
      </c>
      <c r="R26" s="25"/>
      <c r="S26" s="15" t="s">
        <v>377</v>
      </c>
      <c r="T26" s="15"/>
      <c r="AD26" s="2">
        <f>O26</f>
        <v>0.12</v>
      </c>
    </row>
    <row r="27" spans="2:30" ht="21.95" customHeight="1">
      <c r="B27" s="13" t="s">
        <v>373</v>
      </c>
      <c r="C27" s="13" t="s">
        <v>305</v>
      </c>
      <c r="D27" s="12" t="s">
        <v>302</v>
      </c>
      <c r="E27" s="12" t="s">
        <v>306</v>
      </c>
      <c r="F27" s="15" t="s">
        <v>304</v>
      </c>
      <c r="G27" s="15">
        <f>IF(H27*I27/100+0.000005 &lt;1, TRUNC(H27*I27/100+0.000005, 옵션!$E$13), TRUNC(H27*I27/100+0.000005, 옵션!$E$13))</f>
        <v>2.4E-2</v>
      </c>
      <c r="H27" s="15">
        <f>옵션!$B$13</f>
        <v>100</v>
      </c>
      <c r="I27" s="15">
        <f>SUM(AB25:AB26)</f>
        <v>2.4E-2</v>
      </c>
      <c r="J27" s="15"/>
      <c r="K27" s="12"/>
      <c r="L27" s="15"/>
      <c r="M27" s="15"/>
      <c r="N27" s="15"/>
      <c r="O27" s="15" t="str">
        <f>IF(I27*M27=0, "", I27*M27*(N27/100))</f>
        <v/>
      </c>
      <c r="P27" s="25"/>
      <c r="Q27" s="25">
        <f>TRUNC(P27*M27*N27/100)</f>
        <v>0</v>
      </c>
      <c r="R27" s="25"/>
      <c r="S27" s="15"/>
      <c r="T27" s="15"/>
      <c r="Z27" s="2" t="s">
        <v>375</v>
      </c>
      <c r="AB27" s="2">
        <f>SUM(AB25:AB26)</f>
        <v>2.4E-2</v>
      </c>
      <c r="AD27" s="2">
        <f>SUM(AD25:AD26)</f>
        <v>0.12</v>
      </c>
    </row>
    <row r="28" spans="2:30" ht="21.95" customHeight="1">
      <c r="B28" s="13" t="s">
        <v>373</v>
      </c>
      <c r="C28" s="13" t="s">
        <v>309</v>
      </c>
      <c r="D28" s="12" t="s">
        <v>302</v>
      </c>
      <c r="E28" s="12" t="s">
        <v>310</v>
      </c>
      <c r="F28" s="15" t="s">
        <v>304</v>
      </c>
      <c r="G28" s="15">
        <f>IF(H28*I28/100+0.000005 &lt;1, TRUNC(H28*I28/100+0.000005, 옵션!$E$13), TRUNC(H28*I28/100+0.000005, 옵션!$E$13))</f>
        <v>0.12</v>
      </c>
      <c r="H28" s="15">
        <f>옵션!$B$13</f>
        <v>100</v>
      </c>
      <c r="I28" s="15">
        <f>SUM(AD25:AD26)</f>
        <v>0.12</v>
      </c>
      <c r="J28" s="15"/>
      <c r="K28" s="12"/>
      <c r="L28" s="15"/>
      <c r="M28" s="15"/>
      <c r="N28" s="15"/>
      <c r="O28" s="15" t="str">
        <f>IF(I28*M28=0, "", I28*M28*(N28/100))</f>
        <v/>
      </c>
      <c r="P28" s="25"/>
      <c r="Q28" s="25">
        <f>TRUNC(P28*M28*N28/100)</f>
        <v>0</v>
      </c>
      <c r="R28" s="25"/>
      <c r="S28" s="15"/>
      <c r="T28" s="15"/>
    </row>
    <row r="29" spans="2:30" ht="21.95" customHeight="1">
      <c r="B29" s="13" t="s">
        <v>392</v>
      </c>
      <c r="D29" s="248" t="s">
        <v>399</v>
      </c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50"/>
    </row>
    <row r="30" spans="2:30" ht="21.95" customHeight="1">
      <c r="B30" s="13" t="s">
        <v>373</v>
      </c>
      <c r="C30" s="13" t="s">
        <v>181</v>
      </c>
      <c r="D30" s="12" t="s">
        <v>182</v>
      </c>
      <c r="E30" s="12" t="s">
        <v>183</v>
      </c>
      <c r="F30" s="15" t="s">
        <v>153</v>
      </c>
      <c r="G30" s="15">
        <v>1</v>
      </c>
      <c r="H30" s="15">
        <f>IF(I30&lt;&gt;0, G30-I30, "")</f>
        <v>0</v>
      </c>
      <c r="I30" s="15">
        <v>1</v>
      </c>
      <c r="J30" s="15"/>
      <c r="K30" s="12" t="s">
        <v>363</v>
      </c>
      <c r="L30" s="15" t="s">
        <v>303</v>
      </c>
      <c r="M30" s="15">
        <v>3.5999999999999997E-2</v>
      </c>
      <c r="N30" s="15">
        <v>150</v>
      </c>
      <c r="O30" s="15">
        <f>IF(I30*M30=0, "", I30*M30*(N30/100))</f>
        <v>5.3999999999999992E-2</v>
      </c>
      <c r="P30" s="25"/>
      <c r="Q30" s="25">
        <f>TRUNC(P30*M30*N30/100)</f>
        <v>0</v>
      </c>
      <c r="R30" s="25"/>
      <c r="S30" s="15" t="s">
        <v>378</v>
      </c>
      <c r="T30" s="15"/>
      <c r="AA30" s="2">
        <f>O30</f>
        <v>5.3999999999999992E-2</v>
      </c>
    </row>
    <row r="31" spans="2:30" ht="21.95" customHeight="1">
      <c r="B31" s="13" t="s">
        <v>373</v>
      </c>
      <c r="C31" s="13" t="s">
        <v>301</v>
      </c>
      <c r="D31" s="12" t="s">
        <v>302</v>
      </c>
      <c r="E31" s="12" t="s">
        <v>303</v>
      </c>
      <c r="F31" s="15" t="s">
        <v>304</v>
      </c>
      <c r="G31" s="15">
        <f>IF(H31*I31/100+0.000005 &lt;1, TRUNC(H31*I31/100+0.000005, 옵션!$E$13), TRUNC(H31*I31/100+0.000005, 옵션!$E$13))</f>
        <v>5.3999999999999999E-2</v>
      </c>
      <c r="H31" s="15">
        <f>옵션!$B$13</f>
        <v>100</v>
      </c>
      <c r="I31" s="15">
        <f>SUM(AA30:AA30)</f>
        <v>5.3999999999999992E-2</v>
      </c>
      <c r="J31" s="15"/>
      <c r="K31" s="12"/>
      <c r="L31" s="15"/>
      <c r="M31" s="15"/>
      <c r="N31" s="15"/>
      <c r="O31" s="15" t="str">
        <f>IF(I31*M31=0, "", I31*M31*(N31/100))</f>
        <v/>
      </c>
      <c r="P31" s="25"/>
      <c r="Q31" s="25">
        <f>TRUNC(P31*M31*N31/100)</f>
        <v>0</v>
      </c>
      <c r="R31" s="25"/>
      <c r="S31" s="15"/>
      <c r="T31" s="15"/>
      <c r="Z31" s="2" t="s">
        <v>375</v>
      </c>
      <c r="AA31" s="2">
        <f>SUM(AA30:AA30)</f>
        <v>5.3999999999999992E-2</v>
      </c>
    </row>
    <row r="32" spans="2:30" ht="21.95" customHeight="1">
      <c r="B32" s="13" t="s">
        <v>392</v>
      </c>
      <c r="D32" s="248" t="s">
        <v>400</v>
      </c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50"/>
    </row>
    <row r="33" spans="2:27" ht="21.95" customHeight="1">
      <c r="B33" s="13" t="s">
        <v>373</v>
      </c>
      <c r="C33" s="13" t="s">
        <v>150</v>
      </c>
      <c r="D33" s="12" t="s">
        <v>151</v>
      </c>
      <c r="E33" s="12" t="s">
        <v>152</v>
      </c>
      <c r="F33" s="15" t="s">
        <v>153</v>
      </c>
      <c r="G33" s="15">
        <v>1</v>
      </c>
      <c r="H33" s="15">
        <f>IF(I33&lt;&gt;0, G33-I33, "")</f>
        <v>0</v>
      </c>
      <c r="I33" s="15">
        <v>1</v>
      </c>
      <c r="J33" s="15"/>
      <c r="K33" s="12" t="s">
        <v>363</v>
      </c>
      <c r="L33" s="15" t="s">
        <v>303</v>
      </c>
      <c r="M33" s="15">
        <v>0.12</v>
      </c>
      <c r="N33" s="15">
        <v>100</v>
      </c>
      <c r="O33" s="15">
        <f>IF(I33*M33=0, "", I33*M33*(N33/100))</f>
        <v>0.12</v>
      </c>
      <c r="P33" s="25"/>
      <c r="Q33" s="25">
        <f>TRUNC(P33*M33*N33/100)</f>
        <v>0</v>
      </c>
      <c r="R33" s="25"/>
      <c r="S33" s="15" t="s">
        <v>379</v>
      </c>
      <c r="T33" s="15"/>
      <c r="AA33" s="2">
        <f>O33</f>
        <v>0.12</v>
      </c>
    </row>
    <row r="34" spans="2:27" ht="21.95" customHeight="1">
      <c r="B34" s="13" t="s">
        <v>373</v>
      </c>
      <c r="C34" s="13" t="s">
        <v>301</v>
      </c>
      <c r="D34" s="12" t="s">
        <v>302</v>
      </c>
      <c r="E34" s="12" t="s">
        <v>303</v>
      </c>
      <c r="F34" s="15" t="s">
        <v>304</v>
      </c>
      <c r="G34" s="15">
        <f>IF(H34*I34/100+0.000005 &lt;1, TRUNC(H34*I34/100+0.000005, 옵션!$E$13), TRUNC(H34*I34/100+0.000005, 옵션!$E$13))</f>
        <v>0.12</v>
      </c>
      <c r="H34" s="15">
        <f>옵션!$B$13</f>
        <v>100</v>
      </c>
      <c r="I34" s="15">
        <f>SUM(AA33:AA33)</f>
        <v>0.12</v>
      </c>
      <c r="J34" s="15"/>
      <c r="K34" s="12"/>
      <c r="L34" s="15"/>
      <c r="M34" s="15"/>
      <c r="N34" s="15"/>
      <c r="O34" s="15" t="str">
        <f>IF(I34*M34=0, "", I34*M34*(N34/100))</f>
        <v/>
      </c>
      <c r="P34" s="25"/>
      <c r="Q34" s="25">
        <f>TRUNC(P34*M34*N34/100)</f>
        <v>0</v>
      </c>
      <c r="R34" s="25"/>
      <c r="S34" s="15"/>
      <c r="T34" s="15"/>
      <c r="Z34" s="2" t="s">
        <v>375</v>
      </c>
      <c r="AA34" s="2">
        <f>SUM(AA33:AA33)</f>
        <v>0.12</v>
      </c>
    </row>
    <row r="35" spans="2:27" ht="21.95" customHeight="1">
      <c r="B35" s="13" t="s">
        <v>392</v>
      </c>
      <c r="D35" s="248" t="s">
        <v>401</v>
      </c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50"/>
    </row>
    <row r="36" spans="2:27" ht="21.95" customHeight="1">
      <c r="B36" s="13" t="s">
        <v>373</v>
      </c>
      <c r="C36" s="13" t="s">
        <v>157</v>
      </c>
      <c r="D36" s="12" t="s">
        <v>151</v>
      </c>
      <c r="E36" s="12" t="s">
        <v>158</v>
      </c>
      <c r="F36" s="15" t="s">
        <v>153</v>
      </c>
      <c r="G36" s="15">
        <v>1</v>
      </c>
      <c r="H36" s="15">
        <f>IF(I36&lt;&gt;0, G36-I36, "")</f>
        <v>0</v>
      </c>
      <c r="I36" s="15">
        <v>1</v>
      </c>
      <c r="J36" s="15"/>
      <c r="K36" s="12" t="s">
        <v>363</v>
      </c>
      <c r="L36" s="15" t="s">
        <v>303</v>
      </c>
      <c r="M36" s="15">
        <v>0.12</v>
      </c>
      <c r="N36" s="15">
        <v>100</v>
      </c>
      <c r="O36" s="15">
        <f>IF(I36*M36=0, "", I36*M36*(N36/100))</f>
        <v>0.12</v>
      </c>
      <c r="P36" s="25"/>
      <c r="Q36" s="25">
        <f>TRUNC(P36*M36*N36/100)</f>
        <v>0</v>
      </c>
      <c r="R36" s="25"/>
      <c r="S36" s="15" t="s">
        <v>379</v>
      </c>
      <c r="T36" s="15"/>
      <c r="AA36" s="2">
        <f>O36</f>
        <v>0.12</v>
      </c>
    </row>
    <row r="37" spans="2:27" ht="21.95" customHeight="1">
      <c r="B37" s="13" t="s">
        <v>373</v>
      </c>
      <c r="C37" s="13" t="s">
        <v>301</v>
      </c>
      <c r="D37" s="12" t="s">
        <v>302</v>
      </c>
      <c r="E37" s="12" t="s">
        <v>303</v>
      </c>
      <c r="F37" s="15" t="s">
        <v>304</v>
      </c>
      <c r="G37" s="15">
        <f>IF(H37*I37/100+0.000005 &lt;1, TRUNC(H37*I37/100+0.000005, 옵션!$E$13), TRUNC(H37*I37/100+0.000005, 옵션!$E$13))</f>
        <v>0.12</v>
      </c>
      <c r="H37" s="15">
        <f>옵션!$B$13</f>
        <v>100</v>
      </c>
      <c r="I37" s="15">
        <f>SUM(AA36:AA36)</f>
        <v>0.12</v>
      </c>
      <c r="J37" s="15"/>
      <c r="K37" s="12"/>
      <c r="L37" s="15"/>
      <c r="M37" s="15"/>
      <c r="N37" s="15"/>
      <c r="O37" s="15" t="str">
        <f>IF(I37*M37=0, "", I37*M37*(N37/100))</f>
        <v/>
      </c>
      <c r="P37" s="25"/>
      <c r="Q37" s="25">
        <f>TRUNC(P37*M37*N37/100)</f>
        <v>0</v>
      </c>
      <c r="R37" s="25"/>
      <c r="S37" s="15"/>
      <c r="T37" s="15"/>
      <c r="Z37" s="2" t="s">
        <v>375</v>
      </c>
      <c r="AA37" s="2">
        <f>SUM(AA36:AA36)</f>
        <v>0.12</v>
      </c>
    </row>
    <row r="38" spans="2:27" ht="21.95" customHeight="1">
      <c r="B38" s="13" t="s">
        <v>392</v>
      </c>
      <c r="D38" s="248" t="s">
        <v>402</v>
      </c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50"/>
    </row>
    <row r="39" spans="2:27" ht="21.95" customHeight="1">
      <c r="B39" s="13" t="s">
        <v>373</v>
      </c>
      <c r="C39" s="13" t="s">
        <v>159</v>
      </c>
      <c r="D39" s="12" t="s">
        <v>151</v>
      </c>
      <c r="E39" s="12" t="s">
        <v>160</v>
      </c>
      <c r="F39" s="15" t="s">
        <v>153</v>
      </c>
      <c r="G39" s="15">
        <v>1</v>
      </c>
      <c r="H39" s="15">
        <f>IF(I39&lt;&gt;0, G39-I39, "")</f>
        <v>0</v>
      </c>
      <c r="I39" s="15">
        <v>1</v>
      </c>
      <c r="J39" s="15"/>
      <c r="K39" s="12" t="s">
        <v>363</v>
      </c>
      <c r="L39" s="15" t="s">
        <v>303</v>
      </c>
      <c r="M39" s="15">
        <v>0.2</v>
      </c>
      <c r="N39" s="15">
        <v>100</v>
      </c>
      <c r="O39" s="15">
        <f>IF(I39*M39=0, "", I39*M39*(N39/100))</f>
        <v>0.2</v>
      </c>
      <c r="P39" s="25"/>
      <c r="Q39" s="25">
        <f>TRUNC(P39*M39*N39/100)</f>
        <v>0</v>
      </c>
      <c r="R39" s="25"/>
      <c r="S39" s="15" t="s">
        <v>379</v>
      </c>
      <c r="T39" s="15"/>
      <c r="AA39" s="2">
        <f>O39</f>
        <v>0.2</v>
      </c>
    </row>
    <row r="40" spans="2:27" ht="21.95" customHeight="1">
      <c r="B40" s="13" t="s">
        <v>373</v>
      </c>
      <c r="C40" s="13" t="s">
        <v>301</v>
      </c>
      <c r="D40" s="12" t="s">
        <v>302</v>
      </c>
      <c r="E40" s="12" t="s">
        <v>303</v>
      </c>
      <c r="F40" s="15" t="s">
        <v>304</v>
      </c>
      <c r="G40" s="15">
        <f>IF(H40*I40/100+0.000005 &lt;1, TRUNC(H40*I40/100+0.000005, 옵션!$E$13), TRUNC(H40*I40/100+0.000005, 옵션!$E$13))</f>
        <v>0.2</v>
      </c>
      <c r="H40" s="15">
        <f>옵션!$B$13</f>
        <v>100</v>
      </c>
      <c r="I40" s="15">
        <f>SUM(AA39:AA39)</f>
        <v>0.2</v>
      </c>
      <c r="J40" s="15"/>
      <c r="K40" s="12"/>
      <c r="L40" s="15"/>
      <c r="M40" s="15"/>
      <c r="N40" s="15"/>
      <c r="O40" s="15" t="str">
        <f>IF(I40*M40=0, "", I40*M40*(N40/100))</f>
        <v/>
      </c>
      <c r="P40" s="25"/>
      <c r="Q40" s="25">
        <f>TRUNC(P40*M40*N40/100)</f>
        <v>0</v>
      </c>
      <c r="R40" s="25"/>
      <c r="S40" s="15"/>
      <c r="T40" s="15"/>
      <c r="Z40" s="2" t="s">
        <v>375</v>
      </c>
      <c r="AA40" s="2">
        <f>SUM(AA39:AA39)</f>
        <v>0.2</v>
      </c>
    </row>
    <row r="41" spans="2:27" ht="21.95" customHeight="1">
      <c r="B41" s="13" t="s">
        <v>392</v>
      </c>
      <c r="D41" s="248" t="s">
        <v>403</v>
      </c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50"/>
    </row>
    <row r="42" spans="2:27" ht="21.95" customHeight="1">
      <c r="B42" s="13" t="s">
        <v>373</v>
      </c>
      <c r="C42" s="13" t="s">
        <v>169</v>
      </c>
      <c r="D42" s="12" t="s">
        <v>170</v>
      </c>
      <c r="E42" s="12" t="s">
        <v>171</v>
      </c>
      <c r="F42" s="15" t="s">
        <v>153</v>
      </c>
      <c r="G42" s="15">
        <v>1</v>
      </c>
      <c r="H42" s="15">
        <f>IF(I42&lt;&gt;0, G42-I42, "")</f>
        <v>0</v>
      </c>
      <c r="I42" s="15">
        <v>1</v>
      </c>
      <c r="J42" s="15"/>
      <c r="K42" s="12" t="s">
        <v>363</v>
      </c>
      <c r="L42" s="15" t="s">
        <v>303</v>
      </c>
      <c r="M42" s="15">
        <v>0.04</v>
      </c>
      <c r="N42" s="15">
        <v>100</v>
      </c>
      <c r="O42" s="15">
        <f>IF(I42*M42=0, "", I42*M42*(N42/100))</f>
        <v>0.04</v>
      </c>
      <c r="P42" s="25"/>
      <c r="Q42" s="25">
        <f>TRUNC(P42*M42*N42/100)</f>
        <v>0</v>
      </c>
      <c r="R42" s="25"/>
      <c r="S42" s="15" t="s">
        <v>379</v>
      </c>
      <c r="T42" s="15"/>
      <c r="AA42" s="2">
        <f>O42</f>
        <v>0.04</v>
      </c>
    </row>
    <row r="43" spans="2:27" ht="21.95" customHeight="1">
      <c r="B43" s="13" t="s">
        <v>373</v>
      </c>
      <c r="C43" s="13" t="s">
        <v>301</v>
      </c>
      <c r="D43" s="12" t="s">
        <v>302</v>
      </c>
      <c r="E43" s="12" t="s">
        <v>303</v>
      </c>
      <c r="F43" s="15" t="s">
        <v>304</v>
      </c>
      <c r="G43" s="15">
        <f>IF(H43*I43/100+0.000005 &lt;1, TRUNC(H43*I43/100+0.000005, 옵션!$E$13), TRUNC(H43*I43/100+0.000005, 옵션!$E$13))</f>
        <v>0.04</v>
      </c>
      <c r="H43" s="15">
        <f>옵션!$B$13</f>
        <v>100</v>
      </c>
      <c r="I43" s="15">
        <f>SUM(AA42:AA42)</f>
        <v>0.04</v>
      </c>
      <c r="J43" s="15"/>
      <c r="K43" s="12"/>
      <c r="L43" s="15"/>
      <c r="M43" s="15"/>
      <c r="N43" s="15"/>
      <c r="O43" s="15" t="str">
        <f>IF(I43*M43=0, "", I43*M43*(N43/100))</f>
        <v/>
      </c>
      <c r="P43" s="25"/>
      <c r="Q43" s="25">
        <f>TRUNC(P43*M43*N43/100)</f>
        <v>0</v>
      </c>
      <c r="R43" s="25"/>
      <c r="S43" s="15"/>
      <c r="T43" s="15"/>
      <c r="Z43" s="2" t="s">
        <v>375</v>
      </c>
      <c r="AA43" s="2">
        <f>SUM(AA42:AA42)</f>
        <v>0.04</v>
      </c>
    </row>
    <row r="44" spans="2:27" ht="21.95" customHeight="1">
      <c r="B44" s="13" t="s">
        <v>392</v>
      </c>
      <c r="D44" s="248" t="s">
        <v>404</v>
      </c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Q44" s="249"/>
      <c r="R44" s="249"/>
      <c r="S44" s="249"/>
      <c r="T44" s="250"/>
    </row>
    <row r="45" spans="2:27" ht="21.95" customHeight="1">
      <c r="B45" s="13" t="s">
        <v>373</v>
      </c>
      <c r="C45" s="13" t="s">
        <v>172</v>
      </c>
      <c r="D45" s="12" t="s">
        <v>173</v>
      </c>
      <c r="E45" s="12" t="s">
        <v>174</v>
      </c>
      <c r="F45" s="15" t="s">
        <v>153</v>
      </c>
      <c r="G45" s="15">
        <v>1</v>
      </c>
      <c r="H45" s="15">
        <f>IF(I45&lt;&gt;0, G45-I45, "")</f>
        <v>0</v>
      </c>
      <c r="I45" s="15">
        <v>1</v>
      </c>
      <c r="J45" s="15"/>
      <c r="K45" s="12" t="s">
        <v>363</v>
      </c>
      <c r="L45" s="15" t="s">
        <v>303</v>
      </c>
      <c r="M45" s="15">
        <v>0.55000000000000004</v>
      </c>
      <c r="N45" s="15">
        <v>100</v>
      </c>
      <c r="O45" s="15">
        <f>IF(I45*M45=0, "", I45*M45*(N45/100))</f>
        <v>0.55000000000000004</v>
      </c>
      <c r="P45" s="25"/>
      <c r="Q45" s="25">
        <f>TRUNC(P45*M45*N45/100)</f>
        <v>0</v>
      </c>
      <c r="R45" s="25"/>
      <c r="S45" s="15" t="s">
        <v>380</v>
      </c>
      <c r="T45" s="15"/>
      <c r="AA45" s="2">
        <f>O45</f>
        <v>0.55000000000000004</v>
      </c>
    </row>
    <row r="46" spans="2:27" ht="21.95" customHeight="1">
      <c r="B46" s="13" t="s">
        <v>373</v>
      </c>
      <c r="C46" s="13" t="s">
        <v>301</v>
      </c>
      <c r="D46" s="12" t="s">
        <v>302</v>
      </c>
      <c r="E46" s="12" t="s">
        <v>303</v>
      </c>
      <c r="F46" s="15" t="s">
        <v>304</v>
      </c>
      <c r="G46" s="15">
        <f>IF(H46*I46/100+0.000005 &lt;1, TRUNC(H46*I46/100+0.000005, 옵션!$E$13), TRUNC(H46*I46/100+0.000005, 옵션!$E$13))</f>
        <v>0.55000000000000004</v>
      </c>
      <c r="H46" s="15">
        <f>옵션!$B$13</f>
        <v>100</v>
      </c>
      <c r="I46" s="15">
        <f>SUM(AA45:AA45)</f>
        <v>0.55000000000000004</v>
      </c>
      <c r="J46" s="15"/>
      <c r="K46" s="12"/>
      <c r="L46" s="15"/>
      <c r="M46" s="15"/>
      <c r="N46" s="15"/>
      <c r="O46" s="15" t="str">
        <f>IF(I46*M46=0, "", I46*M46*(N46/100))</f>
        <v/>
      </c>
      <c r="P46" s="25"/>
      <c r="Q46" s="25">
        <f>TRUNC(P46*M46*N46/100)</f>
        <v>0</v>
      </c>
      <c r="R46" s="25"/>
      <c r="S46" s="15"/>
      <c r="T46" s="15"/>
      <c r="Z46" s="2" t="s">
        <v>375</v>
      </c>
      <c r="AA46" s="2">
        <f>SUM(AA45:AA45)</f>
        <v>0.55000000000000004</v>
      </c>
    </row>
    <row r="47" spans="2:27" ht="21.95" customHeight="1">
      <c r="B47" s="13" t="s">
        <v>392</v>
      </c>
      <c r="D47" s="248" t="s">
        <v>405</v>
      </c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50"/>
    </row>
    <row r="48" spans="2:27" ht="21.95" customHeight="1">
      <c r="B48" s="13" t="s">
        <v>373</v>
      </c>
      <c r="C48" s="13" t="s">
        <v>189</v>
      </c>
      <c r="D48" s="12" t="s">
        <v>190</v>
      </c>
      <c r="E48" s="12" t="s">
        <v>191</v>
      </c>
      <c r="F48" s="15" t="s">
        <v>128</v>
      </c>
      <c r="G48" s="15">
        <v>1</v>
      </c>
      <c r="H48" s="15">
        <f>IF(I48&lt;&gt;0, G48-I48, "")</f>
        <v>0</v>
      </c>
      <c r="I48" s="15">
        <v>1</v>
      </c>
      <c r="J48" s="15"/>
      <c r="K48" s="12" t="s">
        <v>363</v>
      </c>
      <c r="L48" s="15" t="s">
        <v>303</v>
      </c>
      <c r="M48" s="15">
        <v>0.01</v>
      </c>
      <c r="N48" s="15">
        <v>100</v>
      </c>
      <c r="O48" s="15">
        <f>IF(I48*M48=0, "", I48*M48*(N48/100))</f>
        <v>0.01</v>
      </c>
      <c r="P48" s="25"/>
      <c r="Q48" s="25">
        <f>TRUNC(P48*M48*N48/100)</f>
        <v>0</v>
      </c>
      <c r="R48" s="25"/>
      <c r="S48" s="15" t="s">
        <v>381</v>
      </c>
      <c r="T48" s="15"/>
      <c r="AA48" s="2">
        <f>O48</f>
        <v>0.01</v>
      </c>
    </row>
    <row r="49" spans="2:28" ht="21.95" customHeight="1">
      <c r="B49" s="13" t="s">
        <v>373</v>
      </c>
      <c r="C49" s="13" t="s">
        <v>301</v>
      </c>
      <c r="D49" s="12" t="s">
        <v>302</v>
      </c>
      <c r="E49" s="12" t="s">
        <v>303</v>
      </c>
      <c r="F49" s="15" t="s">
        <v>304</v>
      </c>
      <c r="G49" s="15">
        <f>IF(H49*I49/100+0.000005 &lt;1, TRUNC(H49*I49/100+0.000005, 옵션!$E$13), TRUNC(H49*I49/100+0.000005, 옵션!$E$13))</f>
        <v>0.01</v>
      </c>
      <c r="H49" s="15">
        <f>옵션!$B$13</f>
        <v>100</v>
      </c>
      <c r="I49" s="15">
        <f>SUM(AA48:AA48)</f>
        <v>0.01</v>
      </c>
      <c r="J49" s="15"/>
      <c r="K49" s="12"/>
      <c r="L49" s="15"/>
      <c r="M49" s="15"/>
      <c r="N49" s="15"/>
      <c r="O49" s="15" t="str">
        <f>IF(I49*M49=0, "", I49*M49*(N49/100))</f>
        <v/>
      </c>
      <c r="P49" s="25"/>
      <c r="Q49" s="25">
        <f>TRUNC(P49*M49*N49/100)</f>
        <v>0</v>
      </c>
      <c r="R49" s="25"/>
      <c r="S49" s="15"/>
      <c r="T49" s="15"/>
      <c r="Z49" s="2" t="s">
        <v>375</v>
      </c>
      <c r="AA49" s="2">
        <f>SUM(AA48:AA48)</f>
        <v>0.01</v>
      </c>
    </row>
    <row r="50" spans="2:28" ht="21.95" customHeight="1">
      <c r="B50" s="13" t="s">
        <v>392</v>
      </c>
      <c r="D50" s="248" t="s">
        <v>406</v>
      </c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50"/>
    </row>
    <row r="51" spans="2:28" ht="21.95" customHeight="1">
      <c r="B51" s="13" t="s">
        <v>373</v>
      </c>
      <c r="C51" s="13" t="s">
        <v>195</v>
      </c>
      <c r="D51" s="12" t="s">
        <v>190</v>
      </c>
      <c r="E51" s="12" t="s">
        <v>196</v>
      </c>
      <c r="F51" s="15" t="s">
        <v>128</v>
      </c>
      <c r="G51" s="15">
        <v>1</v>
      </c>
      <c r="H51" s="15">
        <f>IF(I51&lt;&gt;0, G51-I51, "")</f>
        <v>0</v>
      </c>
      <c r="I51" s="15">
        <v>1</v>
      </c>
      <c r="J51" s="15"/>
      <c r="K51" s="12" t="s">
        <v>363</v>
      </c>
      <c r="L51" s="15" t="s">
        <v>303</v>
      </c>
      <c r="M51" s="15">
        <v>0.01</v>
      </c>
      <c r="N51" s="15">
        <v>100</v>
      </c>
      <c r="O51" s="15">
        <f>IF(I51*M51=0, "", I51*M51*(N51/100))</f>
        <v>0.01</v>
      </c>
      <c r="P51" s="25"/>
      <c r="Q51" s="25">
        <f>TRUNC(P51*M51*N51/100)</f>
        <v>0</v>
      </c>
      <c r="R51" s="25"/>
      <c r="S51" s="15" t="s">
        <v>381</v>
      </c>
      <c r="T51" s="15"/>
      <c r="AA51" s="2">
        <f>O51</f>
        <v>0.01</v>
      </c>
    </row>
    <row r="52" spans="2:28" ht="21.95" customHeight="1">
      <c r="B52" s="13" t="s">
        <v>373</v>
      </c>
      <c r="C52" s="13" t="s">
        <v>301</v>
      </c>
      <c r="D52" s="12" t="s">
        <v>302</v>
      </c>
      <c r="E52" s="12" t="s">
        <v>303</v>
      </c>
      <c r="F52" s="15" t="s">
        <v>304</v>
      </c>
      <c r="G52" s="15">
        <f>IF(H52*I52/100+0.000005 &lt;1, TRUNC(H52*I52/100+0.000005, 옵션!$E$13), TRUNC(H52*I52/100+0.000005, 옵션!$E$13))</f>
        <v>0.01</v>
      </c>
      <c r="H52" s="15">
        <f>옵션!$B$13</f>
        <v>100</v>
      </c>
      <c r="I52" s="15">
        <f>SUM(AA51:AA51)</f>
        <v>0.01</v>
      </c>
      <c r="J52" s="15"/>
      <c r="K52" s="12"/>
      <c r="L52" s="15"/>
      <c r="M52" s="15"/>
      <c r="N52" s="15"/>
      <c r="O52" s="15" t="str">
        <f>IF(I52*M52=0, "", I52*M52*(N52/100))</f>
        <v/>
      </c>
      <c r="P52" s="25"/>
      <c r="Q52" s="25">
        <f>TRUNC(P52*M52*N52/100)</f>
        <v>0</v>
      </c>
      <c r="R52" s="25"/>
      <c r="S52" s="15"/>
      <c r="T52" s="15"/>
      <c r="Z52" s="2" t="s">
        <v>375</v>
      </c>
      <c r="AA52" s="2">
        <f>SUM(AA51:AA51)</f>
        <v>0.01</v>
      </c>
    </row>
    <row r="53" spans="2:28" ht="21.95" customHeight="1">
      <c r="B53" s="13" t="s">
        <v>392</v>
      </c>
      <c r="D53" s="248" t="s">
        <v>407</v>
      </c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50"/>
    </row>
    <row r="54" spans="2:28" ht="21.95" customHeight="1">
      <c r="B54" s="13" t="s">
        <v>373</v>
      </c>
      <c r="C54" s="13" t="s">
        <v>197</v>
      </c>
      <c r="D54" s="12" t="s">
        <v>198</v>
      </c>
      <c r="E54" s="12" t="s">
        <v>199</v>
      </c>
      <c r="F54" s="15" t="s">
        <v>128</v>
      </c>
      <c r="G54" s="15">
        <v>1</v>
      </c>
      <c r="H54" s="15">
        <f>IF(I54&lt;&gt;0, G54-I54, "")</f>
        <v>0</v>
      </c>
      <c r="I54" s="15">
        <v>1</v>
      </c>
      <c r="J54" s="15"/>
      <c r="K54" s="12" t="s">
        <v>364</v>
      </c>
      <c r="L54" s="15" t="s">
        <v>306</v>
      </c>
      <c r="M54" s="15">
        <v>2.5999999999999999E-2</v>
      </c>
      <c r="N54" s="15">
        <v>100</v>
      </c>
      <c r="O54" s="15">
        <f>IF(I54*M54=0, "", I54*M54*(N54/100))</f>
        <v>2.5999999999999999E-2</v>
      </c>
      <c r="P54" s="25"/>
      <c r="Q54" s="25">
        <f>TRUNC(P54*M54*N54/100)</f>
        <v>0</v>
      </c>
      <c r="R54" s="25"/>
      <c r="S54" s="15" t="s">
        <v>382</v>
      </c>
      <c r="T54" s="15"/>
      <c r="AB54" s="2">
        <f>O54</f>
        <v>2.5999999999999999E-2</v>
      </c>
    </row>
    <row r="55" spans="2:28" ht="21.95" customHeight="1">
      <c r="B55" s="13" t="s">
        <v>373</v>
      </c>
      <c r="C55" s="13" t="s">
        <v>305</v>
      </c>
      <c r="D55" s="12" t="s">
        <v>302</v>
      </c>
      <c r="E55" s="12" t="s">
        <v>306</v>
      </c>
      <c r="F55" s="15" t="s">
        <v>304</v>
      </c>
      <c r="G55" s="15">
        <f>IF(H55*I55/100+0.000005 &lt;1, TRUNC(H55*I55/100+0.000005, 옵션!$E$13), TRUNC(H55*I55/100+0.000005, 옵션!$E$13))</f>
        <v>2.5999999999999999E-2</v>
      </c>
      <c r="H55" s="15">
        <f>옵션!$B$13</f>
        <v>100</v>
      </c>
      <c r="I55" s="15">
        <f>SUM(AB54:AB54)</f>
        <v>2.5999999999999999E-2</v>
      </c>
      <c r="J55" s="15"/>
      <c r="K55" s="12"/>
      <c r="L55" s="15"/>
      <c r="M55" s="15"/>
      <c r="N55" s="15"/>
      <c r="O55" s="15" t="str">
        <f>IF(I55*M55=0, "", I55*M55*(N55/100))</f>
        <v/>
      </c>
      <c r="P55" s="25"/>
      <c r="Q55" s="25">
        <f>TRUNC(P55*M55*N55/100)</f>
        <v>0</v>
      </c>
      <c r="R55" s="25"/>
      <c r="S55" s="15"/>
      <c r="T55" s="15"/>
      <c r="Z55" s="2" t="s">
        <v>375</v>
      </c>
      <c r="AB55" s="2">
        <f>SUM(AB54:AB54)</f>
        <v>2.5999999999999999E-2</v>
      </c>
    </row>
    <row r="56" spans="2:28" ht="21.95" customHeight="1">
      <c r="B56" s="13" t="s">
        <v>392</v>
      </c>
      <c r="D56" s="248" t="s">
        <v>408</v>
      </c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49"/>
      <c r="R56" s="249"/>
      <c r="S56" s="249"/>
      <c r="T56" s="250"/>
    </row>
    <row r="57" spans="2:28" ht="21.95" customHeight="1">
      <c r="B57" s="13" t="s">
        <v>373</v>
      </c>
      <c r="C57" s="13" t="s">
        <v>202</v>
      </c>
      <c r="D57" s="12" t="s">
        <v>203</v>
      </c>
      <c r="E57" s="12" t="s">
        <v>204</v>
      </c>
      <c r="F57" s="15" t="s">
        <v>128</v>
      </c>
      <c r="G57" s="15">
        <v>1</v>
      </c>
      <c r="H57" s="15">
        <f>IF(I57&lt;&gt;0, G57-I57, "")</f>
        <v>0</v>
      </c>
      <c r="I57" s="15">
        <v>1</v>
      </c>
      <c r="J57" s="15"/>
      <c r="K57" s="12" t="s">
        <v>364</v>
      </c>
      <c r="L57" s="15" t="s">
        <v>306</v>
      </c>
      <c r="M57" s="15">
        <v>1.4E-2</v>
      </c>
      <c r="N57" s="15">
        <v>150</v>
      </c>
      <c r="O57" s="15">
        <f>IF(I57*M57=0, "", I57*M57*(N57/100))</f>
        <v>2.1000000000000001E-2</v>
      </c>
      <c r="P57" s="25"/>
      <c r="Q57" s="25">
        <f>TRUNC(P57*M57*N57/100)</f>
        <v>0</v>
      </c>
      <c r="R57" s="25"/>
      <c r="S57" s="15" t="s">
        <v>784</v>
      </c>
      <c r="T57" s="15"/>
      <c r="AB57" s="2">
        <f>O57</f>
        <v>2.1000000000000001E-2</v>
      </c>
    </row>
    <row r="58" spans="2:28" ht="21.95" customHeight="1">
      <c r="B58" s="13" t="s">
        <v>373</v>
      </c>
      <c r="C58" s="13" t="s">
        <v>305</v>
      </c>
      <c r="D58" s="12" t="s">
        <v>302</v>
      </c>
      <c r="E58" s="12" t="s">
        <v>306</v>
      </c>
      <c r="F58" s="15" t="s">
        <v>304</v>
      </c>
      <c r="G58" s="15">
        <f>IF(H58*I58/100+0.000005 &lt;1, TRUNC(H58*I58/100+0.000005, 옵션!$E$13), TRUNC(H58*I58/100+0.000005, 옵션!$E$13))</f>
        <v>2.1000000000000001E-2</v>
      </c>
      <c r="H58" s="15">
        <f>옵션!$B$13</f>
        <v>100</v>
      </c>
      <c r="I58" s="15">
        <f>SUM(AB57:AB57)</f>
        <v>2.1000000000000001E-2</v>
      </c>
      <c r="J58" s="15"/>
      <c r="K58" s="12"/>
      <c r="L58" s="15"/>
      <c r="M58" s="15"/>
      <c r="N58" s="15"/>
      <c r="O58" s="15" t="str">
        <f>IF(I58*M58=0, "", I58*M58*(N58/100))</f>
        <v/>
      </c>
      <c r="P58" s="25"/>
      <c r="Q58" s="25">
        <f>TRUNC(P58*M58*N58/100)</f>
        <v>0</v>
      </c>
      <c r="R58" s="25"/>
      <c r="S58" s="15"/>
      <c r="T58" s="15"/>
      <c r="Z58" s="2" t="s">
        <v>375</v>
      </c>
      <c r="AB58" s="2">
        <f>SUM(AB57:AB57)</f>
        <v>2.1000000000000001E-2</v>
      </c>
    </row>
    <row r="59" spans="2:28" ht="21.95" customHeight="1">
      <c r="B59" s="13" t="s">
        <v>392</v>
      </c>
      <c r="D59" s="248" t="s">
        <v>409</v>
      </c>
      <c r="E59" s="249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  <c r="T59" s="250"/>
    </row>
    <row r="60" spans="2:28" ht="21.95" customHeight="1">
      <c r="B60" s="13" t="s">
        <v>373</v>
      </c>
      <c r="C60" s="13" t="s">
        <v>208</v>
      </c>
      <c r="D60" s="12" t="s">
        <v>203</v>
      </c>
      <c r="E60" s="12" t="s">
        <v>209</v>
      </c>
      <c r="F60" s="15" t="s">
        <v>128</v>
      </c>
      <c r="G60" s="15">
        <v>1</v>
      </c>
      <c r="H60" s="15">
        <f>IF(I60&lt;&gt;0, G60-I60, "")</f>
        <v>0</v>
      </c>
      <c r="I60" s="15">
        <v>1</v>
      </c>
      <c r="J60" s="15"/>
      <c r="K60" s="12" t="s">
        <v>364</v>
      </c>
      <c r="L60" s="15" t="s">
        <v>306</v>
      </c>
      <c r="M60" s="15">
        <v>2.5999999999999999E-2</v>
      </c>
      <c r="N60" s="15">
        <v>150</v>
      </c>
      <c r="O60" s="15">
        <f>IF(I60*M60=0, "", I60*M60*(N60/100))</f>
        <v>3.9E-2</v>
      </c>
      <c r="P60" s="25"/>
      <c r="Q60" s="25">
        <f>TRUNC(P60*M60*N60/100)</f>
        <v>0</v>
      </c>
      <c r="R60" s="25"/>
      <c r="S60" s="15" t="s">
        <v>784</v>
      </c>
      <c r="T60" s="15"/>
      <c r="AB60" s="2">
        <f>O60</f>
        <v>3.9E-2</v>
      </c>
    </row>
    <row r="61" spans="2:28" ht="21.95" customHeight="1">
      <c r="B61" s="13" t="s">
        <v>373</v>
      </c>
      <c r="C61" s="13" t="s">
        <v>305</v>
      </c>
      <c r="D61" s="12" t="s">
        <v>302</v>
      </c>
      <c r="E61" s="12" t="s">
        <v>306</v>
      </c>
      <c r="F61" s="15" t="s">
        <v>304</v>
      </c>
      <c r="G61" s="15">
        <f>IF(H61*I61/100+0.000005 &lt;1, TRUNC(H61*I61/100+0.000005, 옵션!$E$13), TRUNC(H61*I61/100+0.000005, 옵션!$E$13))</f>
        <v>3.9E-2</v>
      </c>
      <c r="H61" s="15">
        <f>옵션!$B$13</f>
        <v>100</v>
      </c>
      <c r="I61" s="15">
        <f>SUM(AB60:AB60)</f>
        <v>3.9E-2</v>
      </c>
      <c r="J61" s="15"/>
      <c r="K61" s="12"/>
      <c r="L61" s="15"/>
      <c r="M61" s="15"/>
      <c r="N61" s="15"/>
      <c r="O61" s="15" t="str">
        <f>IF(I61*M61=0, "", I61*M61*(N61/100))</f>
        <v/>
      </c>
      <c r="P61" s="25"/>
      <c r="Q61" s="25">
        <f>TRUNC(P61*M61*N61/100)</f>
        <v>0</v>
      </c>
      <c r="R61" s="25"/>
      <c r="S61" s="15"/>
      <c r="T61" s="15"/>
      <c r="Z61" s="2" t="s">
        <v>375</v>
      </c>
      <c r="AB61" s="2">
        <f>SUM(AB60:AB60)</f>
        <v>3.9E-2</v>
      </c>
    </row>
    <row r="62" spans="2:28" ht="21.95" customHeight="1">
      <c r="B62" s="13" t="s">
        <v>392</v>
      </c>
      <c r="D62" s="248" t="s">
        <v>410</v>
      </c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49"/>
      <c r="R62" s="249"/>
      <c r="S62" s="249"/>
      <c r="T62" s="250"/>
    </row>
    <row r="63" spans="2:28" ht="21.95" customHeight="1">
      <c r="B63" s="13" t="s">
        <v>373</v>
      </c>
      <c r="C63" s="13" t="s">
        <v>210</v>
      </c>
      <c r="D63" s="12" t="s">
        <v>211</v>
      </c>
      <c r="E63" s="12" t="s">
        <v>212</v>
      </c>
      <c r="F63" s="15" t="s">
        <v>153</v>
      </c>
      <c r="G63" s="15">
        <v>1</v>
      </c>
      <c r="H63" s="15">
        <f>IF(I63&lt;&gt;0, G63-I63, "")</f>
        <v>0</v>
      </c>
      <c r="I63" s="15">
        <v>1</v>
      </c>
      <c r="J63" s="15"/>
      <c r="K63" s="12" t="s">
        <v>363</v>
      </c>
      <c r="L63" s="15" t="s">
        <v>303</v>
      </c>
      <c r="M63" s="15">
        <v>0.13</v>
      </c>
      <c r="N63" s="15">
        <v>100</v>
      </c>
      <c r="O63" s="15">
        <f>IF(I63*M63=0, "", I63*M63*(N63/100))</f>
        <v>0.13</v>
      </c>
      <c r="P63" s="25"/>
      <c r="Q63" s="25">
        <f>TRUNC(P63*M63*N63/100)</f>
        <v>0</v>
      </c>
      <c r="R63" s="25"/>
      <c r="S63" s="15" t="s">
        <v>383</v>
      </c>
      <c r="T63" s="15"/>
      <c r="AA63" s="2">
        <f>O63</f>
        <v>0.13</v>
      </c>
    </row>
    <row r="64" spans="2:28" ht="21.95" customHeight="1">
      <c r="B64" s="13" t="s">
        <v>373</v>
      </c>
      <c r="C64" s="13" t="s">
        <v>301</v>
      </c>
      <c r="D64" s="12" t="s">
        <v>302</v>
      </c>
      <c r="E64" s="12" t="s">
        <v>303</v>
      </c>
      <c r="F64" s="15" t="s">
        <v>304</v>
      </c>
      <c r="G64" s="15">
        <f>IF(H64*I64/100+0.000005 &lt;1, TRUNC(H64*I64/100+0.000005, 옵션!$E$13), TRUNC(H64*I64/100+0.000005, 옵션!$E$13))</f>
        <v>0.13</v>
      </c>
      <c r="H64" s="15">
        <f>옵션!$B$13</f>
        <v>100</v>
      </c>
      <c r="I64" s="15">
        <f>SUM(AA63:AA63)</f>
        <v>0.13</v>
      </c>
      <c r="J64" s="15"/>
      <c r="K64" s="12"/>
      <c r="L64" s="15"/>
      <c r="M64" s="15"/>
      <c r="N64" s="15"/>
      <c r="O64" s="15" t="str">
        <f>IF(I64*M64=0, "", I64*M64*(N64/100))</f>
        <v/>
      </c>
      <c r="P64" s="25"/>
      <c r="Q64" s="25">
        <f>TRUNC(P64*M64*N64/100)</f>
        <v>0</v>
      </c>
      <c r="R64" s="25"/>
      <c r="S64" s="15"/>
      <c r="T64" s="15"/>
      <c r="Z64" s="2" t="s">
        <v>375</v>
      </c>
      <c r="AA64" s="2">
        <f>SUM(AA63:AA63)</f>
        <v>0.13</v>
      </c>
    </row>
    <row r="65" spans="2:27" ht="21.95" customHeight="1">
      <c r="B65" s="13" t="s">
        <v>392</v>
      </c>
      <c r="D65" s="248" t="s">
        <v>411</v>
      </c>
      <c r="E65" s="249"/>
      <c r="F65" s="249"/>
      <c r="G65" s="249"/>
      <c r="H65" s="249"/>
      <c r="I65" s="249"/>
      <c r="J65" s="249"/>
      <c r="K65" s="249"/>
      <c r="L65" s="249"/>
      <c r="M65" s="249"/>
      <c r="N65" s="249"/>
      <c r="O65" s="249"/>
      <c r="P65" s="249"/>
      <c r="Q65" s="249"/>
      <c r="R65" s="249"/>
      <c r="S65" s="249"/>
      <c r="T65" s="250"/>
    </row>
    <row r="66" spans="2:27" ht="21.95" customHeight="1">
      <c r="B66" s="13" t="s">
        <v>373</v>
      </c>
      <c r="C66" s="13" t="s">
        <v>216</v>
      </c>
      <c r="D66" s="12" t="s">
        <v>211</v>
      </c>
      <c r="E66" s="12" t="s">
        <v>217</v>
      </c>
      <c r="F66" s="15" t="s">
        <v>153</v>
      </c>
      <c r="G66" s="15">
        <v>1</v>
      </c>
      <c r="H66" s="15">
        <f>IF(I66&lt;&gt;0, G66-I66, "")</f>
        <v>0</v>
      </c>
      <c r="I66" s="15">
        <v>1</v>
      </c>
      <c r="J66" s="15"/>
      <c r="K66" s="12" t="s">
        <v>363</v>
      </c>
      <c r="L66" s="15" t="s">
        <v>303</v>
      </c>
      <c r="M66" s="15">
        <v>0.13</v>
      </c>
      <c r="N66" s="15">
        <v>100</v>
      </c>
      <c r="O66" s="15">
        <f>IF(I66*M66=0, "", I66*M66*(N66/100))</f>
        <v>0.13</v>
      </c>
      <c r="P66" s="25"/>
      <c r="Q66" s="25">
        <f>TRUNC(P66*M66*N66/100)</f>
        <v>0</v>
      </c>
      <c r="R66" s="25"/>
      <c r="S66" s="15" t="s">
        <v>383</v>
      </c>
      <c r="T66" s="15"/>
      <c r="AA66" s="2">
        <f>O66</f>
        <v>0.13</v>
      </c>
    </row>
    <row r="67" spans="2:27" ht="21.95" customHeight="1">
      <c r="B67" s="13" t="s">
        <v>373</v>
      </c>
      <c r="C67" s="13" t="s">
        <v>301</v>
      </c>
      <c r="D67" s="12" t="s">
        <v>302</v>
      </c>
      <c r="E67" s="12" t="s">
        <v>303</v>
      </c>
      <c r="F67" s="15" t="s">
        <v>304</v>
      </c>
      <c r="G67" s="15">
        <f>IF(H67*I67/100+0.000005 &lt;1, TRUNC(H67*I67/100+0.000005, 옵션!$E$13), TRUNC(H67*I67/100+0.000005, 옵션!$E$13))</f>
        <v>0.13</v>
      </c>
      <c r="H67" s="15">
        <f>옵션!$B$13</f>
        <v>100</v>
      </c>
      <c r="I67" s="15">
        <f>SUM(AA66:AA66)</f>
        <v>0.13</v>
      </c>
      <c r="J67" s="15"/>
      <c r="K67" s="12"/>
      <c r="L67" s="15"/>
      <c r="M67" s="15"/>
      <c r="N67" s="15"/>
      <c r="O67" s="15" t="str">
        <f>IF(I67*M67=0, "", I67*M67*(N67/100))</f>
        <v/>
      </c>
      <c r="P67" s="25"/>
      <c r="Q67" s="25">
        <f>TRUNC(P67*M67*N67/100)</f>
        <v>0</v>
      </c>
      <c r="R67" s="25"/>
      <c r="S67" s="15"/>
      <c r="T67" s="15"/>
      <c r="Z67" s="2" t="s">
        <v>375</v>
      </c>
      <c r="AA67" s="2">
        <f>SUM(AA66:AA66)</f>
        <v>0.13</v>
      </c>
    </row>
    <row r="68" spans="2:27" ht="21.95" customHeight="1">
      <c r="B68" s="13" t="s">
        <v>392</v>
      </c>
      <c r="D68" s="248" t="s">
        <v>753</v>
      </c>
      <c r="E68" s="249"/>
      <c r="F68" s="249"/>
      <c r="G68" s="249"/>
      <c r="H68" s="249"/>
      <c r="I68" s="249"/>
      <c r="J68" s="249"/>
      <c r="K68" s="249"/>
      <c r="L68" s="249"/>
      <c r="M68" s="249"/>
      <c r="N68" s="249"/>
      <c r="O68" s="249"/>
      <c r="P68" s="249"/>
      <c r="Q68" s="249"/>
      <c r="R68" s="249"/>
      <c r="S68" s="249"/>
      <c r="T68" s="250"/>
    </row>
    <row r="69" spans="2:27" ht="21.95" customHeight="1">
      <c r="B69" s="13" t="s">
        <v>373</v>
      </c>
      <c r="C69" s="13" t="s">
        <v>219</v>
      </c>
      <c r="D69" s="12" t="s">
        <v>220</v>
      </c>
      <c r="E69" s="12" t="s">
        <v>221</v>
      </c>
      <c r="F69" s="15" t="s">
        <v>153</v>
      </c>
      <c r="G69" s="15">
        <v>1</v>
      </c>
      <c r="H69" s="15">
        <f>IF(I69&lt;&gt;0, G69-I69, "")</f>
        <v>0</v>
      </c>
      <c r="I69" s="15">
        <v>1</v>
      </c>
      <c r="J69" s="15"/>
      <c r="K69" s="12" t="s">
        <v>363</v>
      </c>
      <c r="L69" s="15" t="s">
        <v>303</v>
      </c>
      <c r="M69" s="15">
        <v>0.2</v>
      </c>
      <c r="N69" s="15">
        <v>100</v>
      </c>
      <c r="O69" s="15">
        <f>IF(I69*M69=0, "", I69*M69*(N69/100))</f>
        <v>0.2</v>
      </c>
      <c r="P69" s="25"/>
      <c r="Q69" s="25">
        <f>TRUNC(P69*M69*N69/100)</f>
        <v>0</v>
      </c>
      <c r="R69" s="25"/>
      <c r="S69" s="15" t="s">
        <v>384</v>
      </c>
      <c r="T69" s="15"/>
      <c r="AA69" s="2">
        <f>O69</f>
        <v>0.2</v>
      </c>
    </row>
    <row r="70" spans="2:27" ht="21.95" customHeight="1">
      <c r="B70" s="13" t="s">
        <v>373</v>
      </c>
      <c r="C70" s="13" t="s">
        <v>301</v>
      </c>
      <c r="D70" s="12" t="s">
        <v>302</v>
      </c>
      <c r="E70" s="12" t="s">
        <v>303</v>
      </c>
      <c r="F70" s="15" t="s">
        <v>304</v>
      </c>
      <c r="G70" s="15">
        <f>IF(H70*I70/100+0.000005 &lt;1, TRUNC(H70*I70/100+0.000005, 옵션!$E$13), TRUNC(H70*I70/100+0.000005, 옵션!$E$13))</f>
        <v>0.2</v>
      </c>
      <c r="H70" s="15">
        <f>옵션!$B$13</f>
        <v>100</v>
      </c>
      <c r="I70" s="15">
        <f>SUM(AA69:AA69)</f>
        <v>0.2</v>
      </c>
      <c r="J70" s="15"/>
      <c r="K70" s="12"/>
      <c r="L70" s="15"/>
      <c r="M70" s="15"/>
      <c r="N70" s="15"/>
      <c r="O70" s="15" t="str">
        <f>IF(I70*M70=0, "", I70*M70*(N70/100))</f>
        <v/>
      </c>
      <c r="P70" s="25"/>
      <c r="Q70" s="25">
        <f>TRUNC(P70*M70*N70/100)</f>
        <v>0</v>
      </c>
      <c r="R70" s="25"/>
      <c r="S70" s="15"/>
      <c r="T70" s="15"/>
      <c r="Z70" s="2" t="s">
        <v>375</v>
      </c>
      <c r="AA70" s="2">
        <f>SUM(AA69:AA69)</f>
        <v>0.2</v>
      </c>
    </row>
    <row r="71" spans="2:27" ht="21.95" customHeight="1">
      <c r="B71" s="13" t="s">
        <v>392</v>
      </c>
      <c r="D71" s="248" t="s">
        <v>754</v>
      </c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49"/>
      <c r="R71" s="249"/>
      <c r="S71" s="249"/>
      <c r="T71" s="250"/>
    </row>
    <row r="72" spans="2:27" ht="21.95" customHeight="1">
      <c r="B72" s="13" t="s">
        <v>373</v>
      </c>
      <c r="C72" s="13" t="s">
        <v>223</v>
      </c>
      <c r="D72" s="12" t="s">
        <v>224</v>
      </c>
      <c r="E72" s="12" t="s">
        <v>225</v>
      </c>
      <c r="F72" s="15" t="s">
        <v>153</v>
      </c>
      <c r="G72" s="15">
        <v>1</v>
      </c>
      <c r="H72" s="15">
        <f>IF(I72&lt;&gt;0, G72-I72, "")</f>
        <v>0</v>
      </c>
      <c r="I72" s="15">
        <v>1</v>
      </c>
      <c r="J72" s="15"/>
      <c r="K72" s="12" t="s">
        <v>363</v>
      </c>
      <c r="L72" s="15" t="s">
        <v>303</v>
      </c>
      <c r="M72" s="15">
        <v>0.2</v>
      </c>
      <c r="N72" s="15">
        <v>100</v>
      </c>
      <c r="O72" s="15">
        <f>IF(I72*M72=0, "", I72*M72*(N72/100))</f>
        <v>0.2</v>
      </c>
      <c r="P72" s="25"/>
      <c r="Q72" s="25">
        <f>TRUNC(P72*M72*N72/100)</f>
        <v>0</v>
      </c>
      <c r="R72" s="25"/>
      <c r="S72" s="15" t="s">
        <v>384</v>
      </c>
      <c r="T72" s="15"/>
      <c r="AA72" s="2">
        <f>O72</f>
        <v>0.2</v>
      </c>
    </row>
    <row r="73" spans="2:27" ht="21.95" customHeight="1">
      <c r="B73" s="13" t="s">
        <v>373</v>
      </c>
      <c r="C73" s="13" t="s">
        <v>301</v>
      </c>
      <c r="D73" s="12" t="s">
        <v>302</v>
      </c>
      <c r="E73" s="12" t="s">
        <v>303</v>
      </c>
      <c r="F73" s="15" t="s">
        <v>304</v>
      </c>
      <c r="G73" s="15">
        <f>IF(H73*I73/100+0.000005 &lt;1, TRUNC(H73*I73/100+0.000005, 옵션!$E$13), TRUNC(H73*I73/100+0.000005, 옵션!$E$13))</f>
        <v>0.2</v>
      </c>
      <c r="H73" s="15">
        <f>옵션!$B$13</f>
        <v>100</v>
      </c>
      <c r="I73" s="15">
        <f>SUM(AA72:AA72)</f>
        <v>0.2</v>
      </c>
      <c r="J73" s="15"/>
      <c r="K73" s="12"/>
      <c r="L73" s="15"/>
      <c r="M73" s="15"/>
      <c r="N73" s="15"/>
      <c r="O73" s="15" t="str">
        <f>IF(I73*M73=0, "", I73*M73*(N73/100))</f>
        <v/>
      </c>
      <c r="P73" s="25"/>
      <c r="Q73" s="25">
        <f>TRUNC(P73*M73*N73/100)</f>
        <v>0</v>
      </c>
      <c r="R73" s="25"/>
      <c r="S73" s="15"/>
      <c r="T73" s="15"/>
      <c r="Z73" s="2" t="s">
        <v>375</v>
      </c>
      <c r="AA73" s="2">
        <f>SUM(AA72:AA72)</f>
        <v>0.2</v>
      </c>
    </row>
    <row r="74" spans="2:27" ht="21.95" customHeight="1">
      <c r="B74" s="13" t="s">
        <v>392</v>
      </c>
      <c r="D74" s="248" t="s">
        <v>755</v>
      </c>
      <c r="E74" s="249"/>
      <c r="F74" s="249"/>
      <c r="G74" s="249"/>
      <c r="H74" s="249"/>
      <c r="I74" s="249"/>
      <c r="J74" s="249"/>
      <c r="K74" s="249"/>
      <c r="L74" s="249"/>
      <c r="M74" s="249"/>
      <c r="N74" s="249"/>
      <c r="O74" s="249"/>
      <c r="P74" s="249"/>
      <c r="Q74" s="249"/>
      <c r="R74" s="249"/>
      <c r="S74" s="249"/>
      <c r="T74" s="250"/>
    </row>
    <row r="75" spans="2:27" ht="21.95" customHeight="1">
      <c r="B75" s="13" t="s">
        <v>373</v>
      </c>
      <c r="C75" s="13" t="s">
        <v>227</v>
      </c>
      <c r="D75" s="12" t="s">
        <v>228</v>
      </c>
      <c r="E75" s="12" t="s">
        <v>229</v>
      </c>
      <c r="F75" s="15" t="s">
        <v>153</v>
      </c>
      <c r="G75" s="15">
        <v>1</v>
      </c>
      <c r="H75" s="15">
        <f>IF(I75&lt;&gt;0, G75-I75, "")</f>
        <v>0</v>
      </c>
      <c r="I75" s="15">
        <v>1</v>
      </c>
      <c r="J75" s="15"/>
      <c r="K75" s="12" t="s">
        <v>363</v>
      </c>
      <c r="L75" s="15" t="s">
        <v>303</v>
      </c>
      <c r="M75" s="15">
        <v>0.2</v>
      </c>
      <c r="N75" s="15">
        <v>100</v>
      </c>
      <c r="O75" s="15">
        <f>IF(I75*M75=0, "", I75*M75*(N75/100))</f>
        <v>0.2</v>
      </c>
      <c r="P75" s="25"/>
      <c r="Q75" s="25">
        <f>TRUNC(P75*M75*N75/100)</f>
        <v>0</v>
      </c>
      <c r="R75" s="25"/>
      <c r="S75" s="15" t="s">
        <v>384</v>
      </c>
      <c r="T75" s="15"/>
      <c r="AA75" s="2">
        <f>O75</f>
        <v>0.2</v>
      </c>
    </row>
    <row r="76" spans="2:27" ht="21.95" customHeight="1">
      <c r="B76" s="13" t="s">
        <v>373</v>
      </c>
      <c r="C76" s="13" t="s">
        <v>301</v>
      </c>
      <c r="D76" s="12" t="s">
        <v>302</v>
      </c>
      <c r="E76" s="12" t="s">
        <v>303</v>
      </c>
      <c r="F76" s="15" t="s">
        <v>304</v>
      </c>
      <c r="G76" s="15">
        <f>IF(H76*I76/100+0.000005 &lt;1, TRUNC(H76*I76/100+0.000005, 옵션!$E$13), TRUNC(H76*I76/100+0.000005, 옵션!$E$13))</f>
        <v>0.2</v>
      </c>
      <c r="H76" s="15">
        <f>옵션!$B$13</f>
        <v>100</v>
      </c>
      <c r="I76" s="15">
        <f>SUM(AA75:AA75)</f>
        <v>0.2</v>
      </c>
      <c r="J76" s="15"/>
      <c r="K76" s="12"/>
      <c r="L76" s="15"/>
      <c r="M76" s="15"/>
      <c r="N76" s="15"/>
      <c r="O76" s="15" t="str">
        <f>IF(I76*M76=0, "", I76*M76*(N76/100))</f>
        <v/>
      </c>
      <c r="P76" s="25"/>
      <c r="Q76" s="25">
        <f>TRUNC(P76*M76*N76/100)</f>
        <v>0</v>
      </c>
      <c r="R76" s="25"/>
      <c r="S76" s="15"/>
      <c r="T76" s="15"/>
      <c r="Z76" s="2" t="s">
        <v>375</v>
      </c>
      <c r="AA76" s="2">
        <f>SUM(AA75:AA75)</f>
        <v>0.2</v>
      </c>
    </row>
    <row r="77" spans="2:27" ht="21.95" customHeight="1">
      <c r="B77" s="13" t="s">
        <v>392</v>
      </c>
      <c r="D77" s="248" t="s">
        <v>756</v>
      </c>
      <c r="E77" s="249"/>
      <c r="F77" s="249"/>
      <c r="G77" s="249"/>
      <c r="H77" s="249"/>
      <c r="I77" s="249"/>
      <c r="J77" s="249"/>
      <c r="K77" s="249"/>
      <c r="L77" s="249"/>
      <c r="M77" s="249"/>
      <c r="N77" s="249"/>
      <c r="O77" s="249"/>
      <c r="P77" s="249"/>
      <c r="Q77" s="249"/>
      <c r="R77" s="249"/>
      <c r="S77" s="249"/>
      <c r="T77" s="250"/>
    </row>
    <row r="78" spans="2:27" ht="21.95" customHeight="1">
      <c r="B78" s="13" t="s">
        <v>373</v>
      </c>
      <c r="C78" s="13" t="s">
        <v>231</v>
      </c>
      <c r="D78" s="12" t="s">
        <v>232</v>
      </c>
      <c r="E78" s="12" t="s">
        <v>233</v>
      </c>
      <c r="F78" s="15" t="s">
        <v>153</v>
      </c>
      <c r="G78" s="15">
        <v>1</v>
      </c>
      <c r="H78" s="15">
        <f>IF(I78&lt;&gt;0, G78-I78, "")</f>
        <v>0</v>
      </c>
      <c r="I78" s="15">
        <v>1</v>
      </c>
      <c r="J78" s="15"/>
      <c r="K78" s="12" t="s">
        <v>363</v>
      </c>
      <c r="L78" s="15" t="s">
        <v>303</v>
      </c>
      <c r="M78" s="15">
        <v>0.2</v>
      </c>
      <c r="N78" s="15">
        <v>100</v>
      </c>
      <c r="O78" s="15">
        <f>IF(I78*M78=0, "", I78*M78*(N78/100))</f>
        <v>0.2</v>
      </c>
      <c r="P78" s="25"/>
      <c r="Q78" s="25">
        <f>TRUNC(P78*M78*N78/100)</f>
        <v>0</v>
      </c>
      <c r="R78" s="25"/>
      <c r="S78" s="15" t="s">
        <v>384</v>
      </c>
      <c r="T78" s="15"/>
      <c r="AA78" s="2">
        <f>O78</f>
        <v>0.2</v>
      </c>
    </row>
    <row r="79" spans="2:27" ht="21.95" customHeight="1">
      <c r="B79" s="13" t="s">
        <v>373</v>
      </c>
      <c r="C79" s="13" t="s">
        <v>301</v>
      </c>
      <c r="D79" s="12" t="s">
        <v>302</v>
      </c>
      <c r="E79" s="12" t="s">
        <v>303</v>
      </c>
      <c r="F79" s="15" t="s">
        <v>304</v>
      </c>
      <c r="G79" s="15">
        <f>IF(H79*I79/100+0.000005 &lt;1, TRUNC(H79*I79/100+0.000005, 옵션!$E$13), TRUNC(H79*I79/100+0.000005, 옵션!$E$13))</f>
        <v>0.2</v>
      </c>
      <c r="H79" s="15">
        <f>옵션!$B$13</f>
        <v>100</v>
      </c>
      <c r="I79" s="15">
        <f>SUM(AA78:AA78)</f>
        <v>0.2</v>
      </c>
      <c r="J79" s="15"/>
      <c r="K79" s="12"/>
      <c r="L79" s="15"/>
      <c r="M79" s="15"/>
      <c r="N79" s="15"/>
      <c r="O79" s="15" t="str">
        <f>IF(I79*M79=0, "", I79*M79*(N79/100))</f>
        <v/>
      </c>
      <c r="P79" s="25"/>
      <c r="Q79" s="25">
        <f>TRUNC(P79*M79*N79/100)</f>
        <v>0</v>
      </c>
      <c r="R79" s="25"/>
      <c r="S79" s="15"/>
      <c r="T79" s="15"/>
      <c r="Z79" s="2" t="s">
        <v>375</v>
      </c>
      <c r="AA79" s="2">
        <f>SUM(AA78:AA78)</f>
        <v>0.2</v>
      </c>
    </row>
    <row r="80" spans="2:27" ht="21.95" customHeight="1">
      <c r="B80" s="13" t="s">
        <v>392</v>
      </c>
      <c r="D80" s="248" t="s">
        <v>757</v>
      </c>
      <c r="E80" s="249"/>
      <c r="F80" s="249"/>
      <c r="G80" s="249"/>
      <c r="H80" s="249"/>
      <c r="I80" s="249"/>
      <c r="J80" s="249"/>
      <c r="K80" s="249"/>
      <c r="L80" s="249"/>
      <c r="M80" s="249"/>
      <c r="N80" s="249"/>
      <c r="O80" s="249"/>
      <c r="P80" s="249"/>
      <c r="Q80" s="249"/>
      <c r="R80" s="249"/>
      <c r="S80" s="249"/>
      <c r="T80" s="250"/>
    </row>
    <row r="81" spans="2:27" ht="21.95" customHeight="1">
      <c r="B81" s="13" t="s">
        <v>373</v>
      </c>
      <c r="C81" s="13" t="s">
        <v>235</v>
      </c>
      <c r="D81" s="12" t="s">
        <v>236</v>
      </c>
      <c r="E81" s="12" t="s">
        <v>225</v>
      </c>
      <c r="F81" s="15" t="s">
        <v>153</v>
      </c>
      <c r="G81" s="15">
        <v>1</v>
      </c>
      <c r="H81" s="15">
        <f>IF(I81&lt;&gt;0, G81-I81, "")</f>
        <v>0</v>
      </c>
      <c r="I81" s="15">
        <v>1</v>
      </c>
      <c r="J81" s="15"/>
      <c r="K81" s="12" t="s">
        <v>363</v>
      </c>
      <c r="L81" s="15" t="s">
        <v>303</v>
      </c>
      <c r="M81" s="15">
        <v>0.2</v>
      </c>
      <c r="N81" s="15">
        <v>100</v>
      </c>
      <c r="O81" s="15">
        <f>IF(I81*M81=0, "", I81*M81*(N81/100))</f>
        <v>0.2</v>
      </c>
      <c r="P81" s="25"/>
      <c r="Q81" s="25">
        <f>TRUNC(P81*M81*N81/100)</f>
        <v>0</v>
      </c>
      <c r="R81" s="25"/>
      <c r="S81" s="15" t="s">
        <v>384</v>
      </c>
      <c r="T81" s="15"/>
      <c r="AA81" s="2">
        <f>O81</f>
        <v>0.2</v>
      </c>
    </row>
    <row r="82" spans="2:27" ht="21.95" customHeight="1">
      <c r="B82" s="13" t="s">
        <v>373</v>
      </c>
      <c r="C82" s="13" t="s">
        <v>301</v>
      </c>
      <c r="D82" s="12" t="s">
        <v>302</v>
      </c>
      <c r="E82" s="12" t="s">
        <v>303</v>
      </c>
      <c r="F82" s="15" t="s">
        <v>304</v>
      </c>
      <c r="G82" s="15">
        <f>IF(H82*I82/100+0.000005 &lt;1, TRUNC(H82*I82/100+0.000005, 옵션!$E$13), TRUNC(H82*I82/100+0.000005, 옵션!$E$13))</f>
        <v>0.2</v>
      </c>
      <c r="H82" s="15">
        <f>옵션!$B$13</f>
        <v>100</v>
      </c>
      <c r="I82" s="15">
        <f>SUM(AA81:AA81)</f>
        <v>0.2</v>
      </c>
      <c r="J82" s="15"/>
      <c r="K82" s="12"/>
      <c r="L82" s="15"/>
      <c r="M82" s="15"/>
      <c r="N82" s="15"/>
      <c r="O82" s="15" t="str">
        <f>IF(I82*M82=0, "", I82*M82*(N82/100))</f>
        <v/>
      </c>
      <c r="P82" s="25"/>
      <c r="Q82" s="25">
        <f>TRUNC(P82*M82*N82/100)</f>
        <v>0</v>
      </c>
      <c r="R82" s="25"/>
      <c r="S82" s="15"/>
      <c r="T82" s="15"/>
      <c r="Z82" s="2" t="s">
        <v>375</v>
      </c>
      <c r="AA82" s="2">
        <f>SUM(AA81:AA81)</f>
        <v>0.2</v>
      </c>
    </row>
    <row r="83" spans="2:27" ht="21.95" customHeight="1">
      <c r="B83" s="13" t="s">
        <v>392</v>
      </c>
      <c r="D83" s="248" t="s">
        <v>758</v>
      </c>
      <c r="E83" s="249"/>
      <c r="F83" s="249"/>
      <c r="G83" s="249"/>
      <c r="H83" s="249"/>
      <c r="I83" s="249"/>
      <c r="J83" s="249"/>
      <c r="K83" s="249"/>
      <c r="L83" s="249"/>
      <c r="M83" s="249"/>
      <c r="N83" s="249"/>
      <c r="O83" s="249"/>
      <c r="P83" s="249"/>
      <c r="Q83" s="249"/>
      <c r="R83" s="249"/>
      <c r="S83" s="249"/>
      <c r="T83" s="250"/>
    </row>
    <row r="84" spans="2:27" ht="21.95" customHeight="1">
      <c r="B84" s="13" t="s">
        <v>373</v>
      </c>
      <c r="C84" s="13" t="s">
        <v>282</v>
      </c>
      <c r="D84" s="12" t="s">
        <v>283</v>
      </c>
      <c r="E84" s="12" t="s">
        <v>284</v>
      </c>
      <c r="F84" s="15" t="s">
        <v>153</v>
      </c>
      <c r="G84" s="15">
        <v>1</v>
      </c>
      <c r="H84" s="15">
        <f>IF(I84&lt;&gt;0, G84-I84, "")</f>
        <v>0</v>
      </c>
      <c r="I84" s="15">
        <v>1</v>
      </c>
      <c r="J84" s="15"/>
      <c r="K84" s="12" t="s">
        <v>363</v>
      </c>
      <c r="L84" s="15" t="s">
        <v>303</v>
      </c>
      <c r="M84" s="15">
        <v>0.12</v>
      </c>
      <c r="N84" s="15">
        <v>100</v>
      </c>
      <c r="O84" s="15">
        <f>IF(I84*M84=0, "", I84*M84*(N84/100))</f>
        <v>0.12</v>
      </c>
      <c r="P84" s="25"/>
      <c r="Q84" s="25">
        <f>TRUNC(P84*M84*N84/100)</f>
        <v>0</v>
      </c>
      <c r="R84" s="25"/>
      <c r="S84" s="15" t="s">
        <v>385</v>
      </c>
      <c r="T84" s="15"/>
      <c r="AA84" s="2">
        <f>O84</f>
        <v>0.12</v>
      </c>
    </row>
    <row r="85" spans="2:27" ht="21.95" customHeight="1">
      <c r="B85" s="13" t="s">
        <v>373</v>
      </c>
      <c r="C85" s="13" t="s">
        <v>301</v>
      </c>
      <c r="D85" s="12" t="s">
        <v>302</v>
      </c>
      <c r="E85" s="12" t="s">
        <v>303</v>
      </c>
      <c r="F85" s="15" t="s">
        <v>304</v>
      </c>
      <c r="G85" s="15">
        <f>IF(H85*I85/100+0.000005 &lt;1, TRUNC(H85*I85/100+0.000005, 옵션!$E$13), TRUNC(H85*I85/100+0.000005, 옵션!$E$13))</f>
        <v>0.12</v>
      </c>
      <c r="H85" s="15">
        <f>옵션!$B$13</f>
        <v>100</v>
      </c>
      <c r="I85" s="15">
        <f>SUM(AA84:AA84)</f>
        <v>0.12</v>
      </c>
      <c r="J85" s="15"/>
      <c r="K85" s="12"/>
      <c r="L85" s="15"/>
      <c r="M85" s="15"/>
      <c r="N85" s="15"/>
      <c r="O85" s="15" t="str">
        <f>IF(I85*M85=0, "", I85*M85*(N85/100))</f>
        <v/>
      </c>
      <c r="P85" s="25"/>
      <c r="Q85" s="25">
        <f>TRUNC(P85*M85*N85/100)</f>
        <v>0</v>
      </c>
      <c r="R85" s="25"/>
      <c r="S85" s="15"/>
      <c r="T85" s="15"/>
      <c r="Z85" s="2" t="s">
        <v>375</v>
      </c>
      <c r="AA85" s="2">
        <f>SUM(AA84:AA84)</f>
        <v>0.12</v>
      </c>
    </row>
    <row r="86" spans="2:27" ht="21.95" customHeight="1">
      <c r="B86" s="13" t="s">
        <v>392</v>
      </c>
      <c r="D86" s="248" t="s">
        <v>759</v>
      </c>
      <c r="E86" s="249"/>
      <c r="F86" s="249"/>
      <c r="G86" s="249"/>
      <c r="H86" s="249"/>
      <c r="I86" s="249"/>
      <c r="J86" s="249"/>
      <c r="K86" s="249"/>
      <c r="L86" s="249"/>
      <c r="M86" s="249"/>
      <c r="N86" s="249"/>
      <c r="O86" s="249"/>
      <c r="P86" s="249"/>
      <c r="Q86" s="249"/>
      <c r="R86" s="249"/>
      <c r="S86" s="249"/>
      <c r="T86" s="250"/>
    </row>
    <row r="87" spans="2:27" ht="21.95" customHeight="1">
      <c r="B87" s="13" t="s">
        <v>373</v>
      </c>
      <c r="C87" s="13" t="s">
        <v>286</v>
      </c>
      <c r="D87" s="12" t="s">
        <v>283</v>
      </c>
      <c r="E87" s="12" t="s">
        <v>287</v>
      </c>
      <c r="F87" s="15" t="s">
        <v>153</v>
      </c>
      <c r="G87" s="15">
        <v>1</v>
      </c>
      <c r="H87" s="15">
        <f>IF(I87&lt;&gt;0, G87-I87, "")</f>
        <v>0</v>
      </c>
      <c r="I87" s="15">
        <v>1</v>
      </c>
      <c r="J87" s="15"/>
      <c r="K87" s="12" t="s">
        <v>363</v>
      </c>
      <c r="L87" s="15" t="s">
        <v>303</v>
      </c>
      <c r="M87" s="15">
        <v>0.12</v>
      </c>
      <c r="N87" s="15">
        <v>100</v>
      </c>
      <c r="O87" s="15">
        <f>IF(I87*M87=0, "", I87*M87*(N87/100))</f>
        <v>0.12</v>
      </c>
      <c r="P87" s="25"/>
      <c r="Q87" s="25">
        <f>TRUNC(P87*M87*N87/100)</f>
        <v>0</v>
      </c>
      <c r="R87" s="25"/>
      <c r="S87" s="15" t="s">
        <v>385</v>
      </c>
      <c r="T87" s="15"/>
      <c r="AA87" s="2">
        <f>O87</f>
        <v>0.12</v>
      </c>
    </row>
    <row r="88" spans="2:27" ht="21.95" customHeight="1">
      <c r="B88" s="13" t="s">
        <v>373</v>
      </c>
      <c r="C88" s="13" t="s">
        <v>301</v>
      </c>
      <c r="D88" s="12" t="s">
        <v>302</v>
      </c>
      <c r="E88" s="12" t="s">
        <v>303</v>
      </c>
      <c r="F88" s="15" t="s">
        <v>304</v>
      </c>
      <c r="G88" s="15">
        <f>IF(H88*I88/100+0.000005 &lt;1, TRUNC(H88*I88/100+0.000005, 옵션!$E$13), TRUNC(H88*I88/100+0.000005, 옵션!$E$13))</f>
        <v>0.12</v>
      </c>
      <c r="H88" s="15">
        <f>옵션!$B$13</f>
        <v>100</v>
      </c>
      <c r="I88" s="15">
        <f>SUM(AA87:AA87)</f>
        <v>0.12</v>
      </c>
      <c r="J88" s="15"/>
      <c r="K88" s="12"/>
      <c r="L88" s="15"/>
      <c r="M88" s="15"/>
      <c r="N88" s="15"/>
      <c r="O88" s="15" t="str">
        <f>IF(I88*M88=0, "", I88*M88*(N88/100))</f>
        <v/>
      </c>
      <c r="P88" s="25"/>
      <c r="Q88" s="25">
        <f>TRUNC(P88*M88*N88/100)</f>
        <v>0</v>
      </c>
      <c r="R88" s="25"/>
      <c r="S88" s="15"/>
      <c r="T88" s="15"/>
      <c r="Z88" s="2" t="s">
        <v>375</v>
      </c>
      <c r="AA88" s="2">
        <f>SUM(AA87:AA87)</f>
        <v>0.12</v>
      </c>
    </row>
    <row r="89" spans="2:27" ht="21.95" customHeight="1">
      <c r="B89" s="13" t="s">
        <v>392</v>
      </c>
      <c r="D89" s="248" t="s">
        <v>760</v>
      </c>
      <c r="E89" s="249"/>
      <c r="F89" s="249"/>
      <c r="G89" s="249"/>
      <c r="H89" s="249"/>
      <c r="I89" s="249"/>
      <c r="J89" s="249"/>
      <c r="K89" s="249"/>
      <c r="L89" s="249"/>
      <c r="M89" s="249"/>
      <c r="N89" s="249"/>
      <c r="O89" s="249"/>
      <c r="P89" s="249"/>
      <c r="Q89" s="249"/>
      <c r="R89" s="249"/>
      <c r="S89" s="249"/>
      <c r="T89" s="250"/>
    </row>
    <row r="90" spans="2:27" ht="21.95" customHeight="1">
      <c r="B90" s="13" t="s">
        <v>373</v>
      </c>
      <c r="C90" s="13" t="s">
        <v>288</v>
      </c>
      <c r="D90" s="12" t="s">
        <v>289</v>
      </c>
      <c r="E90" s="12" t="s">
        <v>290</v>
      </c>
      <c r="F90" s="15" t="s">
        <v>153</v>
      </c>
      <c r="G90" s="15">
        <v>1</v>
      </c>
      <c r="H90" s="15">
        <f>IF(I90&lt;&gt;0, G90-I90, "")</f>
        <v>0</v>
      </c>
      <c r="I90" s="15">
        <v>1</v>
      </c>
      <c r="J90" s="15"/>
      <c r="K90" s="12" t="s">
        <v>363</v>
      </c>
      <c r="L90" s="15" t="s">
        <v>303</v>
      </c>
      <c r="M90" s="15">
        <v>0.2</v>
      </c>
      <c r="N90" s="15">
        <v>100</v>
      </c>
      <c r="O90" s="15">
        <f>IF(I90*M90=0, "", I90*M90*(N90/100))</f>
        <v>0.2</v>
      </c>
      <c r="P90" s="25"/>
      <c r="Q90" s="25">
        <f>TRUNC(P90*M90*N90/100)</f>
        <v>0</v>
      </c>
      <c r="R90" s="25"/>
      <c r="S90" s="15" t="s">
        <v>384</v>
      </c>
      <c r="T90" s="15"/>
      <c r="AA90" s="2">
        <f>O90</f>
        <v>0.2</v>
      </c>
    </row>
    <row r="91" spans="2:27" ht="21.95" customHeight="1">
      <c r="B91" s="13" t="s">
        <v>373</v>
      </c>
      <c r="C91" s="13" t="s">
        <v>301</v>
      </c>
      <c r="D91" s="12" t="s">
        <v>302</v>
      </c>
      <c r="E91" s="12" t="s">
        <v>303</v>
      </c>
      <c r="F91" s="15" t="s">
        <v>304</v>
      </c>
      <c r="G91" s="15">
        <f>IF(H91*I91/100+0.000005 &lt;1, TRUNC(H91*I91/100+0.000005, 옵션!$E$13), TRUNC(H91*I91/100+0.000005, 옵션!$E$13))</f>
        <v>0.2</v>
      </c>
      <c r="H91" s="15">
        <f>옵션!$B$13</f>
        <v>100</v>
      </c>
      <c r="I91" s="15">
        <f>SUM(AA90:AA90)</f>
        <v>0.2</v>
      </c>
      <c r="J91" s="15"/>
      <c r="K91" s="12"/>
      <c r="L91" s="15"/>
      <c r="M91" s="15"/>
      <c r="N91" s="15"/>
      <c r="O91" s="15" t="str">
        <f>IF(I91*M91=0, "", I91*M91*(N91/100))</f>
        <v/>
      </c>
      <c r="P91" s="25"/>
      <c r="Q91" s="25">
        <f>TRUNC(P91*M91*N91/100)</f>
        <v>0</v>
      </c>
      <c r="R91" s="25"/>
      <c r="S91" s="15"/>
      <c r="T91" s="15"/>
      <c r="Z91" s="2" t="s">
        <v>375</v>
      </c>
      <c r="AA91" s="2">
        <f>SUM(AA90:AA90)</f>
        <v>0.2</v>
      </c>
    </row>
    <row r="92" spans="2:27" ht="21.95" customHeight="1">
      <c r="B92" s="13" t="s">
        <v>392</v>
      </c>
      <c r="D92" s="248" t="s">
        <v>761</v>
      </c>
      <c r="E92" s="249"/>
      <c r="F92" s="249"/>
      <c r="G92" s="249"/>
      <c r="H92" s="249"/>
      <c r="I92" s="249"/>
      <c r="J92" s="249"/>
      <c r="K92" s="249"/>
      <c r="L92" s="249"/>
      <c r="M92" s="249"/>
      <c r="N92" s="249"/>
      <c r="O92" s="249"/>
      <c r="P92" s="249"/>
      <c r="Q92" s="249"/>
      <c r="R92" s="249"/>
      <c r="S92" s="249"/>
      <c r="T92" s="250"/>
    </row>
    <row r="93" spans="2:27" ht="21.95" customHeight="1">
      <c r="B93" s="13" t="s">
        <v>373</v>
      </c>
      <c r="C93" s="13" t="s">
        <v>241</v>
      </c>
      <c r="D93" s="12" t="s">
        <v>242</v>
      </c>
      <c r="E93" s="12" t="s">
        <v>243</v>
      </c>
      <c r="F93" s="15" t="s">
        <v>153</v>
      </c>
      <c r="G93" s="15">
        <v>1</v>
      </c>
      <c r="H93" s="15">
        <f>IF(I93&lt;&gt;0, G93-I93, "")</f>
        <v>0</v>
      </c>
      <c r="I93" s="15">
        <v>1</v>
      </c>
      <c r="J93" s="15"/>
      <c r="K93" s="12" t="s">
        <v>363</v>
      </c>
      <c r="L93" s="15" t="s">
        <v>303</v>
      </c>
      <c r="M93" s="15">
        <v>0.09</v>
      </c>
      <c r="N93" s="15">
        <v>100</v>
      </c>
      <c r="O93" s="15">
        <f>IF(I93*M93=0, "", I93*M93*(N93/100))</f>
        <v>0.09</v>
      </c>
      <c r="P93" s="25"/>
      <c r="Q93" s="25">
        <f>TRUNC(P93*M93*N93/100)</f>
        <v>0</v>
      </c>
      <c r="R93" s="25"/>
      <c r="S93" s="15" t="s">
        <v>386</v>
      </c>
      <c r="T93" s="15"/>
      <c r="AA93" s="2">
        <f>O93</f>
        <v>0.09</v>
      </c>
    </row>
    <row r="94" spans="2:27" ht="21.95" customHeight="1">
      <c r="B94" s="13" t="s">
        <v>373</v>
      </c>
      <c r="C94" s="13" t="s">
        <v>301</v>
      </c>
      <c r="D94" s="12" t="s">
        <v>302</v>
      </c>
      <c r="E94" s="12" t="s">
        <v>303</v>
      </c>
      <c r="F94" s="15" t="s">
        <v>304</v>
      </c>
      <c r="G94" s="15">
        <f>IF(H94*I94/100+0.000005 &lt;1, TRUNC(H94*I94/100+0.000005, 옵션!$E$13), TRUNC(H94*I94/100+0.000005, 옵션!$E$13))</f>
        <v>0.09</v>
      </c>
      <c r="H94" s="15">
        <f>옵션!$B$13</f>
        <v>100</v>
      </c>
      <c r="I94" s="15">
        <f>SUM(AA93:AA93)</f>
        <v>0.09</v>
      </c>
      <c r="J94" s="15"/>
      <c r="K94" s="12"/>
      <c r="L94" s="15"/>
      <c r="M94" s="15"/>
      <c r="N94" s="15"/>
      <c r="O94" s="15" t="str">
        <f>IF(I94*M94=0, "", I94*M94*(N94/100))</f>
        <v/>
      </c>
      <c r="P94" s="25"/>
      <c r="Q94" s="25">
        <f>TRUNC(P94*M94*N94/100)</f>
        <v>0</v>
      </c>
      <c r="R94" s="25"/>
      <c r="S94" s="15"/>
      <c r="T94" s="15"/>
      <c r="Z94" s="2" t="s">
        <v>375</v>
      </c>
      <c r="AA94" s="2">
        <f>SUM(AA93:AA93)</f>
        <v>0.09</v>
      </c>
    </row>
    <row r="95" spans="2:27" ht="21.95" customHeight="1">
      <c r="B95" s="13" t="s">
        <v>392</v>
      </c>
      <c r="D95" s="248" t="s">
        <v>762</v>
      </c>
      <c r="E95" s="249"/>
      <c r="F95" s="249"/>
      <c r="G95" s="249"/>
      <c r="H95" s="249"/>
      <c r="I95" s="249"/>
      <c r="J95" s="249"/>
      <c r="K95" s="249"/>
      <c r="L95" s="249"/>
      <c r="M95" s="249"/>
      <c r="N95" s="249"/>
      <c r="O95" s="249"/>
      <c r="P95" s="249"/>
      <c r="Q95" s="249"/>
      <c r="R95" s="249"/>
      <c r="S95" s="249"/>
      <c r="T95" s="250"/>
    </row>
    <row r="96" spans="2:27" ht="21.95" customHeight="1">
      <c r="B96" s="13" t="s">
        <v>373</v>
      </c>
      <c r="C96" s="13" t="s">
        <v>244</v>
      </c>
      <c r="D96" s="12" t="s">
        <v>245</v>
      </c>
      <c r="E96" s="12" t="s">
        <v>246</v>
      </c>
      <c r="F96" s="15" t="s">
        <v>153</v>
      </c>
      <c r="G96" s="15">
        <v>1</v>
      </c>
      <c r="H96" s="15">
        <f>IF(I96&lt;&gt;0, G96-I96, "")</f>
        <v>0</v>
      </c>
      <c r="I96" s="15">
        <v>1</v>
      </c>
      <c r="J96" s="15"/>
      <c r="K96" s="12" t="s">
        <v>363</v>
      </c>
      <c r="L96" s="15" t="s">
        <v>303</v>
      </c>
      <c r="M96" s="15">
        <v>0.13</v>
      </c>
      <c r="N96" s="15">
        <v>100</v>
      </c>
      <c r="O96" s="15">
        <f>IF(I96*M96=0, "", I96*M96*(N96/100))</f>
        <v>0.13</v>
      </c>
      <c r="P96" s="25"/>
      <c r="Q96" s="25">
        <f>TRUNC(P96*M96*N96/100)</f>
        <v>0</v>
      </c>
      <c r="R96" s="25"/>
      <c r="S96" s="15" t="s">
        <v>387</v>
      </c>
      <c r="T96" s="15"/>
      <c r="AA96" s="2">
        <f>O96</f>
        <v>0.13</v>
      </c>
    </row>
    <row r="97" spans="2:27" ht="21.95" customHeight="1">
      <c r="B97" s="13" t="s">
        <v>373</v>
      </c>
      <c r="C97" s="13" t="s">
        <v>301</v>
      </c>
      <c r="D97" s="12" t="s">
        <v>302</v>
      </c>
      <c r="E97" s="12" t="s">
        <v>303</v>
      </c>
      <c r="F97" s="15" t="s">
        <v>304</v>
      </c>
      <c r="G97" s="15">
        <f>IF(H97*I97/100+0.000005 &lt;1, TRUNC(H97*I97/100+0.000005, 옵션!$E$13), TRUNC(H97*I97/100+0.000005, 옵션!$E$13))</f>
        <v>0.13</v>
      </c>
      <c r="H97" s="15">
        <f>옵션!$B$13</f>
        <v>100</v>
      </c>
      <c r="I97" s="15">
        <f>SUM(AA96:AA96)</f>
        <v>0.13</v>
      </c>
      <c r="J97" s="15"/>
      <c r="K97" s="12"/>
      <c r="L97" s="15"/>
      <c r="M97" s="15"/>
      <c r="N97" s="15"/>
      <c r="O97" s="15" t="str">
        <f>IF(I97*M97=0, "", I97*M97*(N97/100))</f>
        <v/>
      </c>
      <c r="P97" s="25"/>
      <c r="Q97" s="25">
        <f>TRUNC(P97*M97*N97/100)</f>
        <v>0</v>
      </c>
      <c r="R97" s="25"/>
      <c r="S97" s="15"/>
      <c r="T97" s="15"/>
      <c r="Z97" s="2" t="s">
        <v>375</v>
      </c>
      <c r="AA97" s="2">
        <f>SUM(AA96:AA96)</f>
        <v>0.13</v>
      </c>
    </row>
    <row r="98" spans="2:27" ht="21.95" customHeight="1">
      <c r="B98" s="13" t="s">
        <v>392</v>
      </c>
      <c r="D98" s="248" t="s">
        <v>763</v>
      </c>
      <c r="E98" s="249"/>
      <c r="F98" s="249"/>
      <c r="G98" s="249"/>
      <c r="H98" s="249"/>
      <c r="I98" s="249"/>
      <c r="J98" s="249"/>
      <c r="K98" s="249"/>
      <c r="L98" s="249"/>
      <c r="M98" s="249"/>
      <c r="N98" s="249"/>
      <c r="O98" s="249"/>
      <c r="P98" s="249"/>
      <c r="Q98" s="249"/>
      <c r="R98" s="249"/>
      <c r="S98" s="249"/>
      <c r="T98" s="250"/>
    </row>
    <row r="99" spans="2:27" ht="21.95" customHeight="1">
      <c r="B99" s="13" t="s">
        <v>373</v>
      </c>
      <c r="C99" s="13" t="s">
        <v>247</v>
      </c>
      <c r="D99" s="12" t="s">
        <v>245</v>
      </c>
      <c r="E99" s="12" t="s">
        <v>248</v>
      </c>
      <c r="F99" s="15" t="s">
        <v>153</v>
      </c>
      <c r="G99" s="15">
        <v>1</v>
      </c>
      <c r="H99" s="15">
        <f>IF(I99&lt;&gt;0, G99-I99, "")</f>
        <v>0</v>
      </c>
      <c r="I99" s="15">
        <v>1</v>
      </c>
      <c r="J99" s="15"/>
      <c r="K99" s="12" t="s">
        <v>363</v>
      </c>
      <c r="L99" s="15" t="s">
        <v>303</v>
      </c>
      <c r="M99" s="15">
        <v>1.68</v>
      </c>
      <c r="N99" s="15">
        <v>100</v>
      </c>
      <c r="O99" s="15">
        <f>IF(I99*M99=0, "", I99*M99*(N99/100))</f>
        <v>1.68</v>
      </c>
      <c r="P99" s="25"/>
      <c r="Q99" s="25">
        <f>TRUNC(P99*M99*N99/100)</f>
        <v>0</v>
      </c>
      <c r="R99" s="25"/>
      <c r="S99" s="15" t="s">
        <v>388</v>
      </c>
      <c r="T99" s="15"/>
      <c r="AA99" s="2">
        <f>O99</f>
        <v>1.68</v>
      </c>
    </row>
    <row r="100" spans="2:27" ht="21.95" customHeight="1">
      <c r="B100" s="13" t="s">
        <v>373</v>
      </c>
      <c r="C100" s="13" t="s">
        <v>301</v>
      </c>
      <c r="D100" s="12" t="s">
        <v>302</v>
      </c>
      <c r="E100" s="12" t="s">
        <v>303</v>
      </c>
      <c r="F100" s="15" t="s">
        <v>304</v>
      </c>
      <c r="G100" s="15">
        <f>IF(H100*I100/100+0.000005 &lt;1, TRUNC(H100*I100/100+0.000005, 옵션!$E$13), TRUNC(H100*I100/100+0.000005, 옵션!$E$13))</f>
        <v>1.68</v>
      </c>
      <c r="H100" s="15">
        <f>옵션!$B$13</f>
        <v>100</v>
      </c>
      <c r="I100" s="15">
        <f>SUM(AA99:AA99)</f>
        <v>1.68</v>
      </c>
      <c r="J100" s="15"/>
      <c r="K100" s="12"/>
      <c r="L100" s="15"/>
      <c r="M100" s="15"/>
      <c r="N100" s="15"/>
      <c r="O100" s="15" t="str">
        <f>IF(I100*M100=0, "", I100*M100*(N100/100))</f>
        <v/>
      </c>
      <c r="P100" s="25"/>
      <c r="Q100" s="25">
        <f>TRUNC(P100*M100*N100/100)</f>
        <v>0</v>
      </c>
      <c r="R100" s="25"/>
      <c r="S100" s="15"/>
      <c r="T100" s="15"/>
      <c r="Z100" s="2" t="s">
        <v>375</v>
      </c>
      <c r="AA100" s="2">
        <f>SUM(AA99:AA99)</f>
        <v>1.68</v>
      </c>
    </row>
    <row r="101" spans="2:27" ht="21.95" customHeight="1">
      <c r="B101" s="13" t="s">
        <v>392</v>
      </c>
      <c r="D101" s="248" t="s">
        <v>781</v>
      </c>
      <c r="E101" s="249"/>
      <c r="F101" s="249"/>
      <c r="G101" s="249"/>
      <c r="H101" s="249"/>
      <c r="I101" s="249"/>
      <c r="J101" s="249"/>
      <c r="K101" s="249"/>
      <c r="L101" s="249"/>
      <c r="M101" s="249"/>
      <c r="N101" s="249"/>
      <c r="O101" s="249"/>
      <c r="P101" s="249"/>
      <c r="Q101" s="249"/>
      <c r="R101" s="249"/>
      <c r="S101" s="249"/>
      <c r="T101" s="250"/>
    </row>
    <row r="102" spans="2:27" ht="21.95" customHeight="1">
      <c r="B102" s="13" t="s">
        <v>373</v>
      </c>
      <c r="C102" s="13" t="s">
        <v>237</v>
      </c>
      <c r="D102" s="12" t="s">
        <v>238</v>
      </c>
      <c r="E102" s="12" t="s">
        <v>239</v>
      </c>
      <c r="F102" s="15" t="s">
        <v>240</v>
      </c>
      <c r="G102" s="15">
        <v>1</v>
      </c>
      <c r="H102" s="15">
        <f>IF(I102&lt;&gt;0, G102-I102, "")</f>
        <v>0</v>
      </c>
      <c r="I102" s="15">
        <v>1</v>
      </c>
      <c r="J102" s="15"/>
      <c r="K102" s="12" t="s">
        <v>363</v>
      </c>
      <c r="L102" s="15" t="s">
        <v>303</v>
      </c>
      <c r="M102" s="15">
        <v>0.96</v>
      </c>
      <c r="N102" s="15">
        <v>100</v>
      </c>
      <c r="O102" s="15">
        <f>IF(I102*M102=0, "", I102*M102*(N102/100))</f>
        <v>0.96</v>
      </c>
      <c r="P102" s="25"/>
      <c r="Q102" s="25">
        <f>TRUNC(P102*M102*N102/100)</f>
        <v>0</v>
      </c>
      <c r="R102" s="25"/>
      <c r="S102" s="15" t="s">
        <v>389</v>
      </c>
      <c r="T102" s="15"/>
      <c r="AA102" s="2">
        <f>O102</f>
        <v>0.96</v>
      </c>
    </row>
    <row r="103" spans="2:27" ht="21.95" customHeight="1">
      <c r="B103" s="13" t="s">
        <v>373</v>
      </c>
      <c r="C103" s="13" t="s">
        <v>301</v>
      </c>
      <c r="D103" s="12" t="s">
        <v>302</v>
      </c>
      <c r="E103" s="12" t="s">
        <v>303</v>
      </c>
      <c r="F103" s="15" t="s">
        <v>304</v>
      </c>
      <c r="G103" s="15">
        <f>IF(H103*I103/100+0.000005 &lt;1, TRUNC(H103*I103/100+0.000005, 옵션!$E$13), TRUNC(H103*I103/100+0.000005, 옵션!$E$13))</f>
        <v>0.96</v>
      </c>
      <c r="H103" s="15">
        <f>옵션!$B$13</f>
        <v>100</v>
      </c>
      <c r="I103" s="15">
        <f>SUM(AA102:AA102)</f>
        <v>0.96</v>
      </c>
      <c r="J103" s="15"/>
      <c r="K103" s="12"/>
      <c r="L103" s="15"/>
      <c r="M103" s="15"/>
      <c r="N103" s="15"/>
      <c r="O103" s="15" t="str">
        <f>IF(I103*M103=0, "", I103*M103*(N103/100))</f>
        <v/>
      </c>
      <c r="P103" s="25"/>
      <c r="Q103" s="25">
        <f>TRUNC(P103*M103*N103/100)</f>
        <v>0</v>
      </c>
      <c r="R103" s="25"/>
      <c r="S103" s="15"/>
      <c r="T103" s="15"/>
      <c r="Z103" s="2" t="s">
        <v>375</v>
      </c>
      <c r="AA103" s="2">
        <f>SUM(AA102:AA102)</f>
        <v>0.96</v>
      </c>
    </row>
    <row r="104" spans="2:27" ht="21.95" customHeight="1">
      <c r="B104" s="13" t="s">
        <v>392</v>
      </c>
      <c r="D104" s="248" t="s">
        <v>782</v>
      </c>
      <c r="E104" s="249"/>
      <c r="F104" s="249"/>
      <c r="G104" s="249"/>
      <c r="H104" s="249"/>
      <c r="I104" s="249"/>
      <c r="J104" s="249"/>
      <c r="K104" s="249"/>
      <c r="L104" s="249"/>
      <c r="M104" s="249"/>
      <c r="N104" s="249"/>
      <c r="O104" s="249"/>
      <c r="P104" s="249"/>
      <c r="Q104" s="249"/>
      <c r="R104" s="249"/>
      <c r="S104" s="249"/>
      <c r="T104" s="250"/>
    </row>
    <row r="105" spans="2:27" ht="21.95" customHeight="1">
      <c r="B105" s="13" t="s">
        <v>373</v>
      </c>
      <c r="C105" s="13" t="s">
        <v>288</v>
      </c>
      <c r="D105" s="12" t="s">
        <v>291</v>
      </c>
      <c r="E105" s="12" t="s">
        <v>292</v>
      </c>
      <c r="F105" s="15" t="s">
        <v>218</v>
      </c>
      <c r="G105" s="15">
        <v>1</v>
      </c>
      <c r="H105" s="15">
        <f>IF(I105&lt;&gt;0, G105-I105, "")</f>
        <v>0</v>
      </c>
      <c r="I105" s="15">
        <v>1</v>
      </c>
      <c r="J105" s="15"/>
      <c r="K105" s="12" t="s">
        <v>363</v>
      </c>
      <c r="L105" s="15" t="s">
        <v>303</v>
      </c>
      <c r="M105" s="15">
        <v>8.6999999999999993</v>
      </c>
      <c r="N105" s="15">
        <v>100</v>
      </c>
      <c r="O105" s="15">
        <f>IF(I105*M105=0, "", I105*M105*(N105/100))</f>
        <v>8.6999999999999993</v>
      </c>
      <c r="P105" s="25"/>
      <c r="Q105" s="25">
        <f>TRUNC(P105*M105*N105/100)</f>
        <v>0</v>
      </c>
      <c r="R105" s="25"/>
      <c r="S105" s="15" t="s">
        <v>390</v>
      </c>
      <c r="T105" s="15"/>
      <c r="AA105" s="2">
        <f>O105</f>
        <v>8.6999999999999993</v>
      </c>
    </row>
    <row r="106" spans="2:27" ht="21.95" customHeight="1">
      <c r="B106" s="13" t="s">
        <v>373</v>
      </c>
      <c r="C106" s="13" t="s">
        <v>301</v>
      </c>
      <c r="D106" s="12" t="s">
        <v>302</v>
      </c>
      <c r="E106" s="12" t="s">
        <v>303</v>
      </c>
      <c r="F106" s="15" t="s">
        <v>304</v>
      </c>
      <c r="G106" s="15">
        <f>IF(H106*I106/100+0.000005 &lt;1, TRUNC(H106*I106/100+0.000005, 옵션!$E$13), TRUNC(H106*I106/100+0.000005, 옵션!$E$13))</f>
        <v>8.6999999999999993</v>
      </c>
      <c r="H106" s="15">
        <f>옵션!$B$13</f>
        <v>100</v>
      </c>
      <c r="I106" s="15">
        <f>SUM(AA105:AA105)</f>
        <v>8.6999999999999993</v>
      </c>
      <c r="J106" s="15"/>
      <c r="K106" s="12"/>
      <c r="L106" s="15"/>
      <c r="M106" s="15"/>
      <c r="N106" s="15"/>
      <c r="O106" s="15" t="str">
        <f>IF(I106*M106=0, "", I106*M106*(N106/100))</f>
        <v/>
      </c>
      <c r="P106" s="25"/>
      <c r="Q106" s="25">
        <f>TRUNC(P106*M106*N106/100)</f>
        <v>0</v>
      </c>
      <c r="R106" s="25"/>
      <c r="S106" s="15"/>
      <c r="T106" s="15"/>
      <c r="Z106" s="2" t="s">
        <v>375</v>
      </c>
      <c r="AA106" s="2">
        <f>SUM(AA105:AA105)</f>
        <v>8.6999999999999993</v>
      </c>
    </row>
    <row r="107" spans="2:27" ht="21.95" customHeight="1">
      <c r="B107" s="13" t="s">
        <v>392</v>
      </c>
      <c r="D107" s="248" t="s">
        <v>783</v>
      </c>
      <c r="E107" s="249"/>
      <c r="F107" s="249"/>
      <c r="G107" s="249"/>
      <c r="H107" s="249"/>
      <c r="I107" s="249"/>
      <c r="J107" s="249"/>
      <c r="K107" s="249"/>
      <c r="L107" s="249"/>
      <c r="M107" s="249"/>
      <c r="N107" s="249"/>
      <c r="O107" s="249"/>
      <c r="P107" s="249"/>
      <c r="Q107" s="249"/>
      <c r="R107" s="249"/>
      <c r="S107" s="249"/>
      <c r="T107" s="250"/>
    </row>
    <row r="108" spans="2:27" ht="21.95" customHeight="1">
      <c r="B108" s="13" t="s">
        <v>373</v>
      </c>
      <c r="C108" s="13" t="s">
        <v>288</v>
      </c>
      <c r="D108" s="12" t="s">
        <v>291</v>
      </c>
      <c r="E108" s="12" t="s">
        <v>293</v>
      </c>
      <c r="F108" s="15" t="s">
        <v>218</v>
      </c>
      <c r="G108" s="15">
        <v>1</v>
      </c>
      <c r="H108" s="15">
        <f>IF(I108&lt;&gt;0, G108-I108, "")</f>
        <v>0</v>
      </c>
      <c r="I108" s="15">
        <v>1</v>
      </c>
      <c r="J108" s="15"/>
      <c r="K108" s="12" t="s">
        <v>363</v>
      </c>
      <c r="L108" s="15" t="s">
        <v>303</v>
      </c>
      <c r="M108" s="15">
        <v>10.199999999999999</v>
      </c>
      <c r="N108" s="15">
        <v>100</v>
      </c>
      <c r="O108" s="15">
        <f>IF(I108*M108=0, "", I108*M108*(N108/100))</f>
        <v>10.199999999999999</v>
      </c>
      <c r="P108" s="25"/>
      <c r="Q108" s="25">
        <f>TRUNC(P108*M108*N108/100)</f>
        <v>0</v>
      </c>
      <c r="R108" s="25"/>
      <c r="S108" s="15" t="s">
        <v>390</v>
      </c>
      <c r="T108" s="15"/>
      <c r="AA108" s="2">
        <f>O108</f>
        <v>10.199999999999999</v>
      </c>
    </row>
    <row r="109" spans="2:27" ht="21.95" customHeight="1">
      <c r="B109" s="13" t="s">
        <v>373</v>
      </c>
      <c r="C109" s="13" t="s">
        <v>301</v>
      </c>
      <c r="D109" s="12" t="s">
        <v>302</v>
      </c>
      <c r="E109" s="12" t="s">
        <v>303</v>
      </c>
      <c r="F109" s="15" t="s">
        <v>304</v>
      </c>
      <c r="G109" s="15">
        <f>IF(H109*I109/100+0.000005 &lt;1, TRUNC(H109*I109/100+0.000005, 옵션!$E$13), TRUNC(H109*I109/100+0.000005, 옵션!$E$13))</f>
        <v>10.199999999999999</v>
      </c>
      <c r="H109" s="15">
        <f>옵션!$B$13</f>
        <v>100</v>
      </c>
      <c r="I109" s="15">
        <f>SUM(AA108:AA108)</f>
        <v>10.199999999999999</v>
      </c>
      <c r="J109" s="15"/>
      <c r="K109" s="12"/>
      <c r="L109" s="15"/>
      <c r="M109" s="15"/>
      <c r="N109" s="15"/>
      <c r="O109" s="15" t="str">
        <f>IF(I109*M109=0, "", I109*M109*(N109/100))</f>
        <v/>
      </c>
      <c r="P109" s="25"/>
      <c r="Q109" s="25">
        <f>TRUNC(P109*M109*N109/100)</f>
        <v>0</v>
      </c>
      <c r="R109" s="25"/>
      <c r="S109" s="15"/>
      <c r="T109" s="15"/>
      <c r="Z109" s="2" t="s">
        <v>375</v>
      </c>
      <c r="AA109" s="2">
        <f>SUM(AA108:AA108)</f>
        <v>10.199999999999999</v>
      </c>
    </row>
    <row r="110" spans="2:27" ht="21.95" customHeight="1">
      <c r="D110" s="12"/>
      <c r="E110" s="12"/>
      <c r="F110" s="15"/>
      <c r="G110" s="15"/>
      <c r="H110" s="15"/>
      <c r="I110" s="15"/>
      <c r="J110" s="15"/>
      <c r="K110" s="12"/>
      <c r="L110" s="15"/>
      <c r="M110" s="15"/>
      <c r="N110" s="15"/>
      <c r="O110" s="15"/>
      <c r="P110" s="25"/>
      <c r="Q110" s="25"/>
      <c r="R110" s="25"/>
      <c r="S110" s="15"/>
      <c r="T110" s="15"/>
    </row>
    <row r="111" spans="2:27" ht="21.95" customHeight="1">
      <c r="D111" s="12"/>
      <c r="E111" s="12"/>
      <c r="F111" s="15"/>
      <c r="G111" s="15"/>
      <c r="H111" s="15"/>
      <c r="I111" s="15"/>
      <c r="J111" s="15"/>
      <c r="K111" s="12"/>
      <c r="L111" s="15"/>
      <c r="M111" s="15"/>
      <c r="N111" s="15"/>
      <c r="O111" s="15"/>
      <c r="P111" s="25"/>
      <c r="Q111" s="25"/>
      <c r="R111" s="25"/>
      <c r="S111" s="15"/>
      <c r="T111" s="15"/>
    </row>
    <row r="112" spans="2:27" ht="21.95" customHeight="1">
      <c r="D112" s="12"/>
      <c r="E112" s="12"/>
      <c r="F112" s="15"/>
      <c r="G112" s="15"/>
      <c r="H112" s="15"/>
      <c r="I112" s="15"/>
      <c r="J112" s="15"/>
      <c r="K112" s="12"/>
      <c r="L112" s="15"/>
      <c r="M112" s="15"/>
      <c r="N112" s="15"/>
      <c r="O112" s="15"/>
      <c r="P112" s="25"/>
      <c r="Q112" s="25"/>
      <c r="R112" s="25"/>
      <c r="S112" s="15"/>
      <c r="T112" s="15"/>
    </row>
    <row r="113" spans="4:20" ht="21.95" customHeight="1">
      <c r="D113" s="12"/>
      <c r="E113" s="12"/>
      <c r="F113" s="15"/>
      <c r="G113" s="15"/>
      <c r="H113" s="15"/>
      <c r="I113" s="15"/>
      <c r="J113" s="15"/>
      <c r="K113" s="12"/>
      <c r="L113" s="15"/>
      <c r="M113" s="15"/>
      <c r="N113" s="15"/>
      <c r="O113" s="15"/>
      <c r="P113" s="25"/>
      <c r="Q113" s="25"/>
      <c r="R113" s="25"/>
      <c r="S113" s="15"/>
      <c r="T113" s="15"/>
    </row>
    <row r="114" spans="4:20" ht="21.95" customHeight="1">
      <c r="D114" s="12"/>
      <c r="E114" s="12"/>
      <c r="F114" s="15"/>
      <c r="G114" s="15"/>
      <c r="H114" s="15"/>
      <c r="I114" s="15"/>
      <c r="J114" s="15"/>
      <c r="K114" s="12"/>
      <c r="L114" s="15"/>
      <c r="M114" s="15"/>
      <c r="N114" s="15"/>
      <c r="O114" s="15"/>
      <c r="P114" s="25"/>
      <c r="Q114" s="25"/>
      <c r="R114" s="25"/>
      <c r="S114" s="15"/>
      <c r="T114" s="15"/>
    </row>
    <row r="115" spans="4:20" ht="21.95" customHeight="1">
      <c r="D115" s="12"/>
      <c r="E115" s="12"/>
      <c r="F115" s="15"/>
      <c r="G115" s="15"/>
      <c r="H115" s="15"/>
      <c r="I115" s="15"/>
      <c r="J115" s="15"/>
      <c r="K115" s="12"/>
      <c r="L115" s="15"/>
      <c r="M115" s="15"/>
      <c r="N115" s="15"/>
      <c r="O115" s="15"/>
      <c r="P115" s="25"/>
      <c r="Q115" s="25"/>
      <c r="R115" s="25"/>
      <c r="S115" s="15"/>
      <c r="T115" s="15"/>
    </row>
    <row r="116" spans="4:20" ht="21.95" customHeight="1">
      <c r="D116" s="12"/>
      <c r="E116" s="12"/>
      <c r="F116" s="15"/>
      <c r="G116" s="15"/>
      <c r="H116" s="15"/>
      <c r="I116" s="15"/>
      <c r="J116" s="15"/>
      <c r="K116" s="12"/>
      <c r="L116" s="15"/>
      <c r="M116" s="15"/>
      <c r="N116" s="15"/>
      <c r="O116" s="15"/>
      <c r="P116" s="25"/>
      <c r="Q116" s="25"/>
      <c r="R116" s="25"/>
      <c r="S116" s="15"/>
      <c r="T116" s="15"/>
    </row>
    <row r="117" spans="4:20" ht="21.95" customHeight="1">
      <c r="D117" s="12"/>
      <c r="E117" s="12"/>
      <c r="F117" s="15"/>
      <c r="G117" s="15"/>
      <c r="H117" s="15"/>
      <c r="I117" s="15"/>
      <c r="J117" s="15"/>
      <c r="K117" s="12"/>
      <c r="L117" s="15"/>
      <c r="M117" s="15"/>
      <c r="N117" s="15"/>
      <c r="O117" s="15"/>
      <c r="P117" s="25"/>
      <c r="Q117" s="25"/>
      <c r="R117" s="25"/>
      <c r="S117" s="15"/>
      <c r="T117" s="15"/>
    </row>
    <row r="118" spans="4:20" ht="21.95" customHeight="1">
      <c r="D118" s="12"/>
      <c r="E118" s="12"/>
      <c r="F118" s="15"/>
      <c r="G118" s="15"/>
      <c r="H118" s="15"/>
      <c r="I118" s="15"/>
      <c r="J118" s="15"/>
      <c r="K118" s="12"/>
      <c r="L118" s="15"/>
      <c r="M118" s="15"/>
      <c r="N118" s="15"/>
      <c r="O118" s="15"/>
      <c r="P118" s="25"/>
      <c r="Q118" s="25"/>
      <c r="R118" s="25"/>
      <c r="S118" s="15"/>
      <c r="T118" s="15"/>
    </row>
    <row r="119" spans="4:20" ht="21.95" customHeight="1">
      <c r="D119" s="12"/>
      <c r="E119" s="12"/>
      <c r="F119" s="15"/>
      <c r="G119" s="15"/>
      <c r="H119" s="15"/>
      <c r="I119" s="15"/>
      <c r="J119" s="15"/>
      <c r="K119" s="12"/>
      <c r="L119" s="15"/>
      <c r="M119" s="15"/>
      <c r="N119" s="15"/>
      <c r="O119" s="15"/>
      <c r="P119" s="25"/>
      <c r="Q119" s="25"/>
      <c r="R119" s="25"/>
      <c r="S119" s="15"/>
      <c r="T119" s="15"/>
    </row>
    <row r="120" spans="4:20" ht="21.95" customHeight="1">
      <c r="D120" s="12"/>
      <c r="E120" s="12"/>
      <c r="F120" s="15"/>
      <c r="G120" s="15"/>
      <c r="H120" s="15"/>
      <c r="I120" s="15"/>
      <c r="J120" s="15"/>
      <c r="K120" s="12"/>
      <c r="L120" s="15"/>
      <c r="M120" s="15"/>
      <c r="N120" s="15"/>
      <c r="O120" s="15"/>
      <c r="P120" s="25"/>
      <c r="Q120" s="25"/>
      <c r="R120" s="25"/>
      <c r="S120" s="15"/>
      <c r="T120" s="15"/>
    </row>
    <row r="121" spans="4:20" ht="21.95" customHeight="1">
      <c r="D121" s="12"/>
      <c r="E121" s="12"/>
      <c r="F121" s="15"/>
      <c r="G121" s="15"/>
      <c r="H121" s="15"/>
      <c r="I121" s="15"/>
      <c r="J121" s="15"/>
      <c r="K121" s="12"/>
      <c r="L121" s="15"/>
      <c r="M121" s="15"/>
      <c r="N121" s="15"/>
      <c r="O121" s="15"/>
      <c r="P121" s="25"/>
      <c r="Q121" s="25"/>
      <c r="R121" s="25"/>
      <c r="S121" s="15"/>
      <c r="T121" s="15"/>
    </row>
    <row r="122" spans="4:20" ht="21.95" customHeight="1">
      <c r="D122" s="12"/>
      <c r="E122" s="12"/>
      <c r="F122" s="15"/>
      <c r="G122" s="15"/>
      <c r="H122" s="15"/>
      <c r="I122" s="15"/>
      <c r="J122" s="15"/>
      <c r="K122" s="12"/>
      <c r="L122" s="15"/>
      <c r="M122" s="15"/>
      <c r="N122" s="15"/>
      <c r="O122" s="15"/>
      <c r="P122" s="25"/>
      <c r="Q122" s="25"/>
      <c r="R122" s="25"/>
      <c r="S122" s="15"/>
      <c r="T122" s="15"/>
    </row>
    <row r="123" spans="4:20" ht="21.95" customHeight="1">
      <c r="D123" s="12"/>
      <c r="E123" s="12"/>
      <c r="F123" s="15"/>
      <c r="G123" s="15"/>
      <c r="H123" s="15"/>
      <c r="I123" s="15"/>
      <c r="J123" s="15"/>
      <c r="K123" s="12"/>
      <c r="L123" s="15"/>
      <c r="M123" s="15"/>
      <c r="N123" s="15"/>
      <c r="O123" s="15"/>
      <c r="P123" s="25"/>
      <c r="Q123" s="25"/>
      <c r="R123" s="25"/>
      <c r="S123" s="15"/>
      <c r="T123" s="15"/>
    </row>
    <row r="124" spans="4:20" ht="21.95" customHeight="1">
      <c r="D124" s="12"/>
      <c r="E124" s="12"/>
      <c r="F124" s="15"/>
      <c r="G124" s="15"/>
      <c r="H124" s="15"/>
      <c r="I124" s="15"/>
      <c r="J124" s="15"/>
      <c r="K124" s="12"/>
      <c r="L124" s="15"/>
      <c r="M124" s="15"/>
      <c r="N124" s="15"/>
      <c r="O124" s="15"/>
      <c r="P124" s="25"/>
      <c r="Q124" s="25"/>
      <c r="R124" s="25"/>
      <c r="S124" s="15"/>
      <c r="T124" s="15"/>
    </row>
    <row r="125" spans="4:20" ht="21.95" customHeight="1">
      <c r="D125" s="12"/>
      <c r="E125" s="12"/>
      <c r="F125" s="15"/>
      <c r="G125" s="15"/>
      <c r="H125" s="15"/>
      <c r="I125" s="15"/>
      <c r="J125" s="15"/>
      <c r="K125" s="12"/>
      <c r="L125" s="15"/>
      <c r="M125" s="15"/>
      <c r="N125" s="15"/>
      <c r="O125" s="15"/>
      <c r="P125" s="25"/>
      <c r="Q125" s="25"/>
      <c r="R125" s="25"/>
      <c r="S125" s="15"/>
      <c r="T125" s="15"/>
    </row>
    <row r="126" spans="4:20" ht="21.95" customHeight="1">
      <c r="D126" s="12"/>
      <c r="E126" s="12"/>
      <c r="F126" s="15"/>
      <c r="G126" s="15"/>
      <c r="H126" s="15"/>
      <c r="I126" s="15"/>
      <c r="J126" s="15"/>
      <c r="K126" s="12"/>
      <c r="L126" s="15"/>
      <c r="M126" s="15"/>
      <c r="N126" s="15"/>
      <c r="O126" s="15"/>
      <c r="P126" s="25"/>
      <c r="Q126" s="25"/>
      <c r="R126" s="25"/>
      <c r="S126" s="15"/>
      <c r="T126" s="15"/>
    </row>
    <row r="127" spans="4:20" ht="21.95" customHeight="1">
      <c r="D127" s="12"/>
      <c r="E127" s="12"/>
      <c r="F127" s="15"/>
      <c r="G127" s="15"/>
      <c r="H127" s="15"/>
      <c r="I127" s="15"/>
      <c r="J127" s="15"/>
      <c r="K127" s="12"/>
      <c r="L127" s="15"/>
      <c r="M127" s="15"/>
      <c r="N127" s="15"/>
      <c r="O127" s="15"/>
      <c r="P127" s="25"/>
      <c r="Q127" s="25"/>
      <c r="R127" s="25"/>
      <c r="S127" s="15"/>
      <c r="T127" s="15"/>
    </row>
    <row r="128" spans="4:20" ht="21.95" customHeight="1">
      <c r="D128" s="12"/>
      <c r="E128" s="12"/>
      <c r="F128" s="15"/>
      <c r="G128" s="15"/>
      <c r="H128" s="15"/>
      <c r="I128" s="15"/>
      <c r="J128" s="15"/>
      <c r="K128" s="12"/>
      <c r="L128" s="15"/>
      <c r="M128" s="15"/>
      <c r="N128" s="15"/>
      <c r="O128" s="15"/>
      <c r="P128" s="25"/>
      <c r="Q128" s="25"/>
      <c r="R128" s="25"/>
      <c r="S128" s="15"/>
      <c r="T128" s="15"/>
    </row>
    <row r="129" spans="4:20" ht="21.95" customHeight="1">
      <c r="D129" s="12"/>
      <c r="E129" s="12"/>
      <c r="F129" s="15"/>
      <c r="G129" s="15"/>
      <c r="H129" s="15"/>
      <c r="I129" s="15"/>
      <c r="J129" s="15"/>
      <c r="K129" s="12"/>
      <c r="L129" s="15"/>
      <c r="M129" s="15"/>
      <c r="N129" s="15"/>
      <c r="O129" s="15"/>
      <c r="P129" s="25"/>
      <c r="Q129" s="25"/>
      <c r="R129" s="25"/>
      <c r="S129" s="15"/>
      <c r="T129" s="15"/>
    </row>
    <row r="130" spans="4:20" ht="21.95" customHeight="1">
      <c r="D130" s="12"/>
      <c r="E130" s="12"/>
      <c r="F130" s="15"/>
      <c r="G130" s="15"/>
      <c r="H130" s="15"/>
      <c r="I130" s="15"/>
      <c r="J130" s="15"/>
      <c r="K130" s="12"/>
      <c r="L130" s="15"/>
      <c r="M130" s="15"/>
      <c r="N130" s="15"/>
      <c r="O130" s="15"/>
      <c r="P130" s="25"/>
      <c r="Q130" s="25"/>
      <c r="R130" s="25"/>
      <c r="S130" s="15"/>
      <c r="T130" s="15"/>
    </row>
  </sheetData>
  <mergeCells count="47">
    <mergeCell ref="D107:T107"/>
    <mergeCell ref="D95:T95"/>
    <mergeCell ref="D98:T98"/>
    <mergeCell ref="D101:T101"/>
    <mergeCell ref="D104:T104"/>
    <mergeCell ref="D80:T80"/>
    <mergeCell ref="D83:T83"/>
    <mergeCell ref="D86:T86"/>
    <mergeCell ref="D89:T89"/>
    <mergeCell ref="D92:T92"/>
    <mergeCell ref="D68:T68"/>
    <mergeCell ref="D71:T71"/>
    <mergeCell ref="D74:T74"/>
    <mergeCell ref="D77:T77"/>
    <mergeCell ref="D53:T53"/>
    <mergeCell ref="D56:T56"/>
    <mergeCell ref="D59:T59"/>
    <mergeCell ref="D62:T62"/>
    <mergeCell ref="D65:T65"/>
    <mergeCell ref="D38:T38"/>
    <mergeCell ref="D41:T41"/>
    <mergeCell ref="D44:T44"/>
    <mergeCell ref="D47:T47"/>
    <mergeCell ref="D50:T50"/>
    <mergeCell ref="D21:T21"/>
    <mergeCell ref="D24:T24"/>
    <mergeCell ref="D29:T29"/>
    <mergeCell ref="D32:T32"/>
    <mergeCell ref="D35:T35"/>
    <mergeCell ref="D4:T4"/>
    <mergeCell ref="D7:T7"/>
    <mergeCell ref="D10:T10"/>
    <mergeCell ref="D13:T13"/>
    <mergeCell ref="D16:T16"/>
    <mergeCell ref="D1:O1"/>
    <mergeCell ref="S2:S3"/>
    <mergeCell ref="K2:K3"/>
    <mergeCell ref="P2:R2"/>
    <mergeCell ref="T2:T3"/>
    <mergeCell ref="L2:O2"/>
    <mergeCell ref="G2:J2"/>
    <mergeCell ref="A2:A3"/>
    <mergeCell ref="B2:B3"/>
    <mergeCell ref="E2:E3"/>
    <mergeCell ref="F2:F3"/>
    <mergeCell ref="C2:C3"/>
    <mergeCell ref="D2:D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76"/>
  <sheetViews>
    <sheetView showZeros="0" topLeftCell="C1" zoomScaleNormal="100" workbookViewId="0">
      <pane ySplit="3" topLeftCell="A43" activePane="bottomLeft" state="frozen"/>
      <selection activeCell="D4" sqref="D4:Q4"/>
      <selection pane="bottomLeft" activeCell="G4" sqref="G4"/>
    </sheetView>
  </sheetViews>
  <sheetFormatPr defaultRowHeight="21.6" customHeight="1"/>
  <cols>
    <col min="1" max="1" width="6.6640625" style="20" hidden="1" customWidth="1"/>
    <col min="2" max="2" width="8.5546875" style="13" hidden="1" customWidth="1"/>
    <col min="3" max="3" width="16.77734375" style="13" customWidth="1"/>
    <col min="4" max="4" width="24.33203125" style="13" customWidth="1"/>
    <col min="5" max="5" width="25.33203125" style="13" customWidth="1"/>
    <col min="6" max="6" width="4.77734375" style="18" customWidth="1"/>
    <col min="7" max="7" width="11.21875" style="2" customWidth="1"/>
    <col min="8" max="8" width="13.88671875" style="23" customWidth="1"/>
    <col min="9" max="9" width="11.6640625" style="23" customWidth="1"/>
    <col min="10" max="10" width="10" style="23" customWidth="1"/>
    <col min="11" max="11" width="7" style="23" customWidth="1"/>
    <col min="12" max="12" width="14.6640625" style="23" customWidth="1"/>
    <col min="13" max="13" width="12.33203125" style="2" customWidth="1"/>
    <col min="14" max="16384" width="8.88671875" style="2"/>
  </cols>
  <sheetData>
    <row r="1" spans="1:13" ht="21.6" customHeight="1">
      <c r="B1" s="13" t="s">
        <v>367</v>
      </c>
      <c r="C1" s="258" t="s">
        <v>312</v>
      </c>
      <c r="D1" s="258"/>
      <c r="E1" s="258"/>
      <c r="F1" s="258"/>
      <c r="G1" s="258"/>
      <c r="H1" s="258"/>
      <c r="K1" s="262"/>
      <c r="L1" s="262"/>
    </row>
    <row r="2" spans="1:13" s="9" customFormat="1" ht="21.6" customHeight="1">
      <c r="A2" s="14" t="s">
        <v>39</v>
      </c>
      <c r="B2" s="35" t="s">
        <v>42</v>
      </c>
      <c r="C2" s="245" t="s">
        <v>18</v>
      </c>
      <c r="D2" s="245" t="s">
        <v>45</v>
      </c>
      <c r="E2" s="245" t="s">
        <v>46</v>
      </c>
      <c r="F2" s="246" t="s">
        <v>0</v>
      </c>
      <c r="G2" s="246" t="s">
        <v>1</v>
      </c>
      <c r="H2" s="247" t="s">
        <v>25</v>
      </c>
      <c r="I2" s="247" t="s">
        <v>26</v>
      </c>
      <c r="J2" s="247" t="s">
        <v>27</v>
      </c>
      <c r="K2" s="247" t="s">
        <v>28</v>
      </c>
      <c r="L2" s="247" t="s">
        <v>8</v>
      </c>
      <c r="M2" s="246" t="s">
        <v>43</v>
      </c>
    </row>
    <row r="3" spans="1:13" ht="21.6" customHeight="1">
      <c r="C3" s="259"/>
      <c r="D3" s="259"/>
      <c r="E3" s="259"/>
      <c r="F3" s="260"/>
      <c r="G3" s="261"/>
      <c r="H3" s="261"/>
      <c r="I3" s="261"/>
      <c r="J3" s="261"/>
      <c r="K3" s="261"/>
      <c r="L3" s="261"/>
      <c r="M3" s="261"/>
    </row>
    <row r="4" spans="1:13" ht="21.6" customHeight="1">
      <c r="B4" s="13" t="s">
        <v>313</v>
      </c>
      <c r="C4" s="12" t="s">
        <v>125</v>
      </c>
      <c r="D4" s="12" t="s">
        <v>126</v>
      </c>
      <c r="E4" s="12" t="s">
        <v>127</v>
      </c>
      <c r="F4" s="19" t="s">
        <v>128</v>
      </c>
      <c r="G4" s="15">
        <v>7.7</v>
      </c>
      <c r="H4" s="25">
        <f>ROUNDDOWN(단가조사!G4*옵션!$D$11, 0)</f>
        <v>1246</v>
      </c>
      <c r="I4" s="25"/>
      <c r="J4" s="25"/>
      <c r="K4" s="25"/>
      <c r="L4" s="25">
        <f t="shared" ref="L4:L34" si="0">SUM(H4,I4,J4)</f>
        <v>1246</v>
      </c>
      <c r="M4" s="15"/>
    </row>
    <row r="5" spans="1:13" ht="21.6" customHeight="1">
      <c r="B5" s="13" t="s">
        <v>314</v>
      </c>
      <c r="C5" s="12" t="s">
        <v>132</v>
      </c>
      <c r="D5" s="12" t="s">
        <v>133</v>
      </c>
      <c r="E5" s="12" t="s">
        <v>134</v>
      </c>
      <c r="F5" s="19" t="s">
        <v>128</v>
      </c>
      <c r="G5" s="15">
        <v>1332.1</v>
      </c>
      <c r="H5" s="25">
        <f>ROUNDDOWN(단가조사!G5*옵션!$D$11, 0)</f>
        <v>170</v>
      </c>
      <c r="I5" s="25"/>
      <c r="J5" s="25"/>
      <c r="K5" s="25"/>
      <c r="L5" s="25">
        <f t="shared" si="0"/>
        <v>170</v>
      </c>
      <c r="M5" s="15"/>
    </row>
    <row r="6" spans="1:13" ht="21.6" customHeight="1">
      <c r="B6" s="13" t="s">
        <v>315</v>
      </c>
      <c r="C6" s="12" t="s">
        <v>137</v>
      </c>
      <c r="D6" s="12" t="s">
        <v>133</v>
      </c>
      <c r="E6" s="12" t="s">
        <v>138</v>
      </c>
      <c r="F6" s="19" t="s">
        <v>128</v>
      </c>
      <c r="G6" s="15">
        <v>19.8</v>
      </c>
      <c r="H6" s="25">
        <f>ROUNDDOWN(단가조사!G6*옵션!$D$11, 0)</f>
        <v>255</v>
      </c>
      <c r="I6" s="25"/>
      <c r="J6" s="25"/>
      <c r="K6" s="25"/>
      <c r="L6" s="25">
        <f t="shared" si="0"/>
        <v>255</v>
      </c>
      <c r="M6" s="15"/>
    </row>
    <row r="7" spans="1:13" ht="21.6" customHeight="1">
      <c r="B7" s="13" t="s">
        <v>316</v>
      </c>
      <c r="C7" s="12" t="s">
        <v>139</v>
      </c>
      <c r="D7" s="12" t="s">
        <v>133</v>
      </c>
      <c r="E7" s="12" t="s">
        <v>140</v>
      </c>
      <c r="F7" s="19" t="s">
        <v>128</v>
      </c>
      <c r="G7" s="15">
        <v>61.6</v>
      </c>
      <c r="H7" s="25">
        <f>ROUNDDOWN(단가조사!G7*옵션!$D$11, 0)</f>
        <v>348</v>
      </c>
      <c r="I7" s="25"/>
      <c r="J7" s="25"/>
      <c r="K7" s="25"/>
      <c r="L7" s="25">
        <f t="shared" si="0"/>
        <v>348</v>
      </c>
      <c r="M7" s="15"/>
    </row>
    <row r="8" spans="1:13" ht="21.6" customHeight="1">
      <c r="B8" s="13" t="s">
        <v>317</v>
      </c>
      <c r="C8" s="12" t="s">
        <v>141</v>
      </c>
      <c r="D8" s="12" t="s">
        <v>142</v>
      </c>
      <c r="E8" s="12" t="s">
        <v>143</v>
      </c>
      <c r="F8" s="19" t="s">
        <v>128</v>
      </c>
      <c r="G8" s="15">
        <v>85.49</v>
      </c>
      <c r="H8" s="25">
        <f>ROUNDDOWN(단가조사!G8*옵션!$D$11, 0)</f>
        <v>680</v>
      </c>
      <c r="I8" s="25"/>
      <c r="J8" s="25"/>
      <c r="K8" s="25"/>
      <c r="L8" s="25">
        <f t="shared" si="0"/>
        <v>680</v>
      </c>
      <c r="M8" s="15"/>
    </row>
    <row r="9" spans="1:13" ht="21.6" customHeight="1">
      <c r="B9" s="13" t="s">
        <v>318</v>
      </c>
      <c r="C9" s="12" t="s">
        <v>145</v>
      </c>
      <c r="D9" s="12" t="s">
        <v>146</v>
      </c>
      <c r="E9" s="12" t="s">
        <v>147</v>
      </c>
      <c r="F9" s="19" t="s">
        <v>148</v>
      </c>
      <c r="G9" s="15">
        <v>2</v>
      </c>
      <c r="H9" s="25">
        <f>ROUNDDOWN(단가조사!G9*옵션!$D$11, 0)</f>
        <v>14850</v>
      </c>
      <c r="I9" s="25"/>
      <c r="J9" s="25"/>
      <c r="K9" s="25"/>
      <c r="L9" s="25">
        <f t="shared" si="0"/>
        <v>14850</v>
      </c>
      <c r="M9" s="15"/>
    </row>
    <row r="10" spans="1:13" ht="21.6" customHeight="1">
      <c r="B10" s="13" t="s">
        <v>319</v>
      </c>
      <c r="C10" s="12" t="s">
        <v>150</v>
      </c>
      <c r="D10" s="12" t="s">
        <v>151</v>
      </c>
      <c r="E10" s="12" t="s">
        <v>152</v>
      </c>
      <c r="F10" s="19" t="s">
        <v>153</v>
      </c>
      <c r="G10" s="15">
        <v>62</v>
      </c>
      <c r="H10" s="25">
        <f>ROUNDDOWN(단가조사!G10*옵션!$D$11, 0)</f>
        <v>626</v>
      </c>
      <c r="I10" s="25"/>
      <c r="J10" s="25"/>
      <c r="K10" s="25"/>
      <c r="L10" s="25">
        <f t="shared" si="0"/>
        <v>626</v>
      </c>
      <c r="M10" s="15"/>
    </row>
    <row r="11" spans="1:13" ht="21.6" customHeight="1">
      <c r="B11" s="13" t="s">
        <v>320</v>
      </c>
      <c r="C11" s="12" t="s">
        <v>157</v>
      </c>
      <c r="D11" s="12" t="s">
        <v>151</v>
      </c>
      <c r="E11" s="12" t="s">
        <v>158</v>
      </c>
      <c r="F11" s="19" t="s">
        <v>153</v>
      </c>
      <c r="G11" s="15">
        <v>2</v>
      </c>
      <c r="H11" s="25">
        <f>ROUNDDOWN(단가조사!G11*옵션!$D$11, 0)</f>
        <v>920</v>
      </c>
      <c r="I11" s="25"/>
      <c r="J11" s="25"/>
      <c r="K11" s="25"/>
      <c r="L11" s="25">
        <f t="shared" si="0"/>
        <v>920</v>
      </c>
      <c r="M11" s="15"/>
    </row>
    <row r="12" spans="1:13" ht="21.6" customHeight="1">
      <c r="B12" s="13" t="s">
        <v>321</v>
      </c>
      <c r="C12" s="12" t="s">
        <v>159</v>
      </c>
      <c r="D12" s="12" t="s">
        <v>151</v>
      </c>
      <c r="E12" s="12" t="s">
        <v>160</v>
      </c>
      <c r="F12" s="19" t="s">
        <v>153</v>
      </c>
      <c r="G12" s="15">
        <v>62</v>
      </c>
      <c r="H12" s="25">
        <f>ROUNDDOWN(단가조사!G12*옵션!$D$11, 0)</f>
        <v>920</v>
      </c>
      <c r="I12" s="25"/>
      <c r="J12" s="25"/>
      <c r="K12" s="25"/>
      <c r="L12" s="25">
        <f t="shared" si="0"/>
        <v>920</v>
      </c>
      <c r="M12" s="15"/>
    </row>
    <row r="13" spans="1:13" ht="21.6" customHeight="1">
      <c r="B13" s="13" t="s">
        <v>322</v>
      </c>
      <c r="C13" s="12" t="s">
        <v>161</v>
      </c>
      <c r="D13" s="12" t="s">
        <v>162</v>
      </c>
      <c r="E13" s="12" t="s">
        <v>163</v>
      </c>
      <c r="F13" s="19" t="s">
        <v>153</v>
      </c>
      <c r="G13" s="15">
        <v>62</v>
      </c>
      <c r="H13" s="25">
        <f>ROUNDDOWN(단가조사!G13*옵션!$D$11, 0)</f>
        <v>343</v>
      </c>
      <c r="I13" s="25"/>
      <c r="J13" s="25"/>
      <c r="K13" s="25"/>
      <c r="L13" s="25">
        <f t="shared" si="0"/>
        <v>343</v>
      </c>
      <c r="M13" s="15"/>
    </row>
    <row r="14" spans="1:13" ht="21.6" customHeight="1">
      <c r="B14" s="13" t="s">
        <v>323</v>
      </c>
      <c r="C14" s="12" t="s">
        <v>165</v>
      </c>
      <c r="D14" s="12" t="s">
        <v>162</v>
      </c>
      <c r="E14" s="12" t="s">
        <v>166</v>
      </c>
      <c r="F14" s="19" t="s">
        <v>153</v>
      </c>
      <c r="G14" s="15">
        <v>62</v>
      </c>
      <c r="H14" s="25">
        <f>ROUNDDOWN(단가조사!G14*옵션!$D$11, 0)</f>
        <v>343</v>
      </c>
      <c r="I14" s="25"/>
      <c r="J14" s="25"/>
      <c r="K14" s="25"/>
      <c r="L14" s="25">
        <f t="shared" si="0"/>
        <v>343</v>
      </c>
      <c r="M14" s="15"/>
    </row>
    <row r="15" spans="1:13" ht="21.6" customHeight="1">
      <c r="B15" s="13" t="s">
        <v>324</v>
      </c>
      <c r="C15" s="12" t="s">
        <v>167</v>
      </c>
      <c r="D15" s="12" t="s">
        <v>162</v>
      </c>
      <c r="E15" s="12" t="s">
        <v>168</v>
      </c>
      <c r="F15" s="19" t="s">
        <v>153</v>
      </c>
      <c r="G15" s="15">
        <v>2</v>
      </c>
      <c r="H15" s="25">
        <f>ROUNDDOWN(단가조사!G15*옵션!$D$11, 0)</f>
        <v>343</v>
      </c>
      <c r="I15" s="25"/>
      <c r="J15" s="25"/>
      <c r="K15" s="25"/>
      <c r="L15" s="25">
        <f t="shared" si="0"/>
        <v>343</v>
      </c>
      <c r="M15" s="15"/>
    </row>
    <row r="16" spans="1:13" ht="21.6" customHeight="1">
      <c r="B16" s="13" t="s">
        <v>325</v>
      </c>
      <c r="C16" s="12" t="s">
        <v>169</v>
      </c>
      <c r="D16" s="12" t="s">
        <v>170</v>
      </c>
      <c r="E16" s="12" t="s">
        <v>171</v>
      </c>
      <c r="F16" s="19" t="s">
        <v>153</v>
      </c>
      <c r="G16" s="15">
        <v>3</v>
      </c>
      <c r="H16" s="25">
        <f>ROUNDDOWN(단가조사!G16*옵션!$D$11, 0)</f>
        <v>2690</v>
      </c>
      <c r="I16" s="25"/>
      <c r="J16" s="25"/>
      <c r="K16" s="25"/>
      <c r="L16" s="25">
        <f t="shared" si="0"/>
        <v>2690</v>
      </c>
      <c r="M16" s="15"/>
    </row>
    <row r="17" spans="2:13" ht="21.6" customHeight="1">
      <c r="B17" s="13" t="s">
        <v>326</v>
      </c>
      <c r="C17" s="12" t="s">
        <v>172</v>
      </c>
      <c r="D17" s="12" t="s">
        <v>173</v>
      </c>
      <c r="E17" s="12" t="s">
        <v>174</v>
      </c>
      <c r="F17" s="19" t="s">
        <v>153</v>
      </c>
      <c r="G17" s="15">
        <v>2</v>
      </c>
      <c r="H17" s="25">
        <f>ROUNDDOWN(단가조사!G17*옵션!$D$11, 0)</f>
        <v>2856</v>
      </c>
      <c r="I17" s="25"/>
      <c r="J17" s="25"/>
      <c r="K17" s="25"/>
      <c r="L17" s="25">
        <f t="shared" si="0"/>
        <v>2856</v>
      </c>
      <c r="M17" s="15"/>
    </row>
    <row r="18" spans="2:13" ht="21.6" customHeight="1">
      <c r="B18" s="13" t="s">
        <v>327</v>
      </c>
      <c r="C18" s="12" t="s">
        <v>175</v>
      </c>
      <c r="D18" s="12" t="s">
        <v>176</v>
      </c>
      <c r="E18" s="12" t="s">
        <v>177</v>
      </c>
      <c r="F18" s="19" t="s">
        <v>153</v>
      </c>
      <c r="G18" s="15">
        <v>8</v>
      </c>
      <c r="H18" s="25">
        <f>ROUNDDOWN(단가조사!G18*옵션!$D$11, 0)</f>
        <v>408</v>
      </c>
      <c r="I18" s="25"/>
      <c r="J18" s="25"/>
      <c r="K18" s="25"/>
      <c r="L18" s="25">
        <f t="shared" si="0"/>
        <v>408</v>
      </c>
      <c r="M18" s="15"/>
    </row>
    <row r="19" spans="2:13" ht="21.6" customHeight="1">
      <c r="B19" s="13" t="s">
        <v>328</v>
      </c>
      <c r="C19" s="12" t="s">
        <v>181</v>
      </c>
      <c r="D19" s="12" t="s">
        <v>182</v>
      </c>
      <c r="E19" s="12" t="s">
        <v>183</v>
      </c>
      <c r="F19" s="19" t="s">
        <v>153</v>
      </c>
      <c r="G19" s="15">
        <v>8</v>
      </c>
      <c r="H19" s="25">
        <f>ROUNDDOWN(단가조사!G19*옵션!$D$11, 0)</f>
        <v>120</v>
      </c>
      <c r="I19" s="25"/>
      <c r="J19" s="25"/>
      <c r="K19" s="25"/>
      <c r="L19" s="25">
        <f t="shared" si="0"/>
        <v>120</v>
      </c>
      <c r="M19" s="15"/>
    </row>
    <row r="20" spans="2:13" ht="21.6" customHeight="1">
      <c r="B20" s="13" t="s">
        <v>329</v>
      </c>
      <c r="C20" s="12" t="s">
        <v>185</v>
      </c>
      <c r="D20" s="12" t="s">
        <v>186</v>
      </c>
      <c r="E20" s="12" t="s">
        <v>187</v>
      </c>
      <c r="F20" s="19" t="s">
        <v>153</v>
      </c>
      <c r="G20" s="15">
        <v>8</v>
      </c>
      <c r="H20" s="25">
        <f>ROUNDDOWN(단가조사!G20*옵션!$D$11, 0)</f>
        <v>1226</v>
      </c>
      <c r="I20" s="25"/>
      <c r="J20" s="25"/>
      <c r="K20" s="25"/>
      <c r="L20" s="25">
        <f t="shared" si="0"/>
        <v>1226</v>
      </c>
      <c r="M20" s="15"/>
    </row>
    <row r="21" spans="2:13" ht="21.6" customHeight="1">
      <c r="B21" s="13" t="s">
        <v>330</v>
      </c>
      <c r="C21" s="12" t="s">
        <v>189</v>
      </c>
      <c r="D21" s="12" t="s">
        <v>190</v>
      </c>
      <c r="E21" s="12" t="s">
        <v>191</v>
      </c>
      <c r="F21" s="19" t="s">
        <v>128</v>
      </c>
      <c r="G21" s="15">
        <v>1075.8</v>
      </c>
      <c r="H21" s="25">
        <f>ROUNDDOWN(단가조사!G21*옵션!$D$11, 0)</f>
        <v>342</v>
      </c>
      <c r="I21" s="25"/>
      <c r="J21" s="25"/>
      <c r="K21" s="25"/>
      <c r="L21" s="25">
        <f t="shared" si="0"/>
        <v>342</v>
      </c>
      <c r="M21" s="15"/>
    </row>
    <row r="22" spans="2:13" ht="21.6" customHeight="1">
      <c r="B22" s="13" t="s">
        <v>331</v>
      </c>
      <c r="C22" s="12" t="s">
        <v>195</v>
      </c>
      <c r="D22" s="12" t="s">
        <v>190</v>
      </c>
      <c r="E22" s="12" t="s">
        <v>196</v>
      </c>
      <c r="F22" s="19" t="s">
        <v>128</v>
      </c>
      <c r="G22" s="15">
        <v>2933.7</v>
      </c>
      <c r="H22" s="25">
        <f>ROUNDDOWN(단가조사!G22*옵션!$D$11, 0)</f>
        <v>513</v>
      </c>
      <c r="I22" s="25"/>
      <c r="J22" s="25"/>
      <c r="K22" s="25"/>
      <c r="L22" s="25">
        <f t="shared" si="0"/>
        <v>513</v>
      </c>
      <c r="M22" s="15"/>
    </row>
    <row r="23" spans="2:13" ht="21.6" customHeight="1">
      <c r="B23" s="13" t="s">
        <v>332</v>
      </c>
      <c r="C23" s="12" t="s">
        <v>197</v>
      </c>
      <c r="D23" s="12" t="s">
        <v>198</v>
      </c>
      <c r="E23" s="12" t="s">
        <v>199</v>
      </c>
      <c r="F23" s="19" t="s">
        <v>128</v>
      </c>
      <c r="G23" s="15">
        <v>114.45</v>
      </c>
      <c r="H23" s="25">
        <f>ROUNDDOWN(단가조사!G23*옵션!$D$11, 0)</f>
        <v>5145</v>
      </c>
      <c r="I23" s="25"/>
      <c r="J23" s="25"/>
      <c r="K23" s="25"/>
      <c r="L23" s="25">
        <f t="shared" si="0"/>
        <v>5145</v>
      </c>
      <c r="M23" s="15"/>
    </row>
    <row r="24" spans="2:13" ht="21.6" customHeight="1">
      <c r="B24" s="13" t="s">
        <v>333</v>
      </c>
      <c r="C24" s="12" t="s">
        <v>202</v>
      </c>
      <c r="D24" s="12" t="s">
        <v>203</v>
      </c>
      <c r="E24" s="12" t="s">
        <v>204</v>
      </c>
      <c r="F24" s="19" t="s">
        <v>128</v>
      </c>
      <c r="G24" s="15">
        <v>21</v>
      </c>
      <c r="H24" s="25">
        <f>ROUNDDOWN(단가조사!G24*옵션!$D$11, 0)</f>
        <v>4314</v>
      </c>
      <c r="I24" s="25"/>
      <c r="J24" s="25"/>
      <c r="K24" s="25"/>
      <c r="L24" s="25">
        <f t="shared" si="0"/>
        <v>4314</v>
      </c>
      <c r="M24" s="15"/>
    </row>
    <row r="25" spans="2:13" ht="21.6" customHeight="1">
      <c r="B25" s="13" t="s">
        <v>334</v>
      </c>
      <c r="C25" s="12" t="s">
        <v>208</v>
      </c>
      <c r="D25" s="12" t="s">
        <v>203</v>
      </c>
      <c r="E25" s="12" t="s">
        <v>209</v>
      </c>
      <c r="F25" s="19" t="s">
        <v>128</v>
      </c>
      <c r="G25" s="15">
        <v>85.05</v>
      </c>
      <c r="H25" s="25">
        <f>ROUNDDOWN(단가조사!G25*옵션!$D$11, 0)</f>
        <v>5259</v>
      </c>
      <c r="I25" s="25"/>
      <c r="J25" s="25"/>
      <c r="K25" s="25"/>
      <c r="L25" s="25">
        <f t="shared" si="0"/>
        <v>5259</v>
      </c>
      <c r="M25" s="15"/>
    </row>
    <row r="26" spans="2:13" ht="21.6" customHeight="1">
      <c r="B26" s="13" t="s">
        <v>335</v>
      </c>
      <c r="C26" s="12" t="s">
        <v>210</v>
      </c>
      <c r="D26" s="12" t="s">
        <v>211</v>
      </c>
      <c r="E26" s="12" t="s">
        <v>212</v>
      </c>
      <c r="F26" s="19" t="s">
        <v>153</v>
      </c>
      <c r="G26" s="15">
        <v>16</v>
      </c>
      <c r="H26" s="25">
        <f>ROUNDDOWN(단가조사!G26*옵션!$D$11, 0)</f>
        <v>4010</v>
      </c>
      <c r="I26" s="25"/>
      <c r="J26" s="25"/>
      <c r="K26" s="25"/>
      <c r="L26" s="25">
        <f t="shared" si="0"/>
        <v>4010</v>
      </c>
      <c r="M26" s="15"/>
    </row>
    <row r="27" spans="2:13" ht="21.6" customHeight="1">
      <c r="B27" s="13" t="s">
        <v>336</v>
      </c>
      <c r="C27" s="12" t="s">
        <v>216</v>
      </c>
      <c r="D27" s="12" t="s">
        <v>211</v>
      </c>
      <c r="E27" s="12" t="s">
        <v>217</v>
      </c>
      <c r="F27" s="19" t="s">
        <v>153</v>
      </c>
      <c r="G27" s="15">
        <v>34</v>
      </c>
      <c r="H27" s="25">
        <f>ROUNDDOWN(단가조사!G27*옵션!$D$11, 0)</f>
        <v>18000</v>
      </c>
      <c r="I27" s="25"/>
      <c r="J27" s="25"/>
      <c r="K27" s="25"/>
      <c r="L27" s="25">
        <f t="shared" si="0"/>
        <v>18000</v>
      </c>
      <c r="M27" s="15"/>
    </row>
    <row r="28" spans="2:13" ht="21.6" customHeight="1">
      <c r="B28" s="13" t="s">
        <v>337</v>
      </c>
      <c r="C28" s="12" t="s">
        <v>219</v>
      </c>
      <c r="D28" s="12" t="s">
        <v>220</v>
      </c>
      <c r="E28" s="12" t="s">
        <v>221</v>
      </c>
      <c r="F28" s="19" t="s">
        <v>153</v>
      </c>
      <c r="G28" s="15">
        <v>7</v>
      </c>
      <c r="H28" s="25">
        <f>ROUNDDOWN(단가조사!G28*옵션!$D$11, 0)</f>
        <v>130000</v>
      </c>
      <c r="I28" s="25"/>
      <c r="J28" s="25"/>
      <c r="K28" s="25"/>
      <c r="L28" s="25">
        <f t="shared" si="0"/>
        <v>130000</v>
      </c>
      <c r="M28" s="15"/>
    </row>
    <row r="29" spans="2:13" ht="21.6" customHeight="1">
      <c r="B29" s="13" t="s">
        <v>338</v>
      </c>
      <c r="C29" s="12" t="s">
        <v>223</v>
      </c>
      <c r="D29" s="12" t="s">
        <v>224</v>
      </c>
      <c r="E29" s="12" t="s">
        <v>225</v>
      </c>
      <c r="F29" s="19" t="s">
        <v>153</v>
      </c>
      <c r="G29" s="15">
        <v>3</v>
      </c>
      <c r="H29" s="25">
        <f>ROUNDDOWN(단가조사!G29*옵션!$D$11, 0)</f>
        <v>100000</v>
      </c>
      <c r="I29" s="25"/>
      <c r="J29" s="25"/>
      <c r="K29" s="25"/>
      <c r="L29" s="25">
        <f t="shared" si="0"/>
        <v>100000</v>
      </c>
      <c r="M29" s="15"/>
    </row>
    <row r="30" spans="2:13" ht="21.6" customHeight="1">
      <c r="B30" s="13" t="s">
        <v>339</v>
      </c>
      <c r="C30" s="12" t="s">
        <v>227</v>
      </c>
      <c r="D30" s="12" t="s">
        <v>228</v>
      </c>
      <c r="E30" s="12" t="s">
        <v>229</v>
      </c>
      <c r="F30" s="19" t="s">
        <v>153</v>
      </c>
      <c r="G30" s="15">
        <v>7</v>
      </c>
      <c r="H30" s="25">
        <f>ROUNDDOWN(단가조사!G30*옵션!$D$11, 0)</f>
        <v>56765</v>
      </c>
      <c r="I30" s="25"/>
      <c r="J30" s="25"/>
      <c r="K30" s="25"/>
      <c r="L30" s="25">
        <f t="shared" si="0"/>
        <v>56765</v>
      </c>
      <c r="M30" s="15"/>
    </row>
    <row r="31" spans="2:13" ht="21.6" customHeight="1">
      <c r="B31" s="13" t="s">
        <v>340</v>
      </c>
      <c r="C31" s="12" t="s">
        <v>231</v>
      </c>
      <c r="D31" s="12" t="s">
        <v>232</v>
      </c>
      <c r="E31" s="12" t="s">
        <v>233</v>
      </c>
      <c r="F31" s="19" t="s">
        <v>153</v>
      </c>
      <c r="G31" s="15">
        <v>3</v>
      </c>
      <c r="H31" s="25">
        <f>ROUNDDOWN(단가조사!G31*옵션!$D$11, 0)</f>
        <v>258163</v>
      </c>
      <c r="I31" s="25"/>
      <c r="J31" s="25"/>
      <c r="K31" s="25"/>
      <c r="L31" s="25">
        <f t="shared" si="0"/>
        <v>258163</v>
      </c>
      <c r="M31" s="15"/>
    </row>
    <row r="32" spans="2:13" ht="21.6" customHeight="1">
      <c r="B32" s="13" t="s">
        <v>341</v>
      </c>
      <c r="C32" s="12" t="s">
        <v>235</v>
      </c>
      <c r="D32" s="12" t="s">
        <v>236</v>
      </c>
      <c r="E32" s="12" t="s">
        <v>225</v>
      </c>
      <c r="F32" s="19" t="s">
        <v>153</v>
      </c>
      <c r="G32" s="15">
        <v>2</v>
      </c>
      <c r="H32" s="25">
        <f>ROUNDDOWN(단가조사!G32*옵션!$D$11, 0)</f>
        <v>120000</v>
      </c>
      <c r="I32" s="25"/>
      <c r="J32" s="25"/>
      <c r="K32" s="25"/>
      <c r="L32" s="25">
        <f t="shared" si="0"/>
        <v>120000</v>
      </c>
      <c r="M32" s="15"/>
    </row>
    <row r="33" spans="2:13" ht="21.6" customHeight="1">
      <c r="B33" s="13" t="s">
        <v>342</v>
      </c>
      <c r="C33" s="12" t="s">
        <v>237</v>
      </c>
      <c r="D33" s="12" t="s">
        <v>238</v>
      </c>
      <c r="E33" s="12" t="s">
        <v>239</v>
      </c>
      <c r="F33" s="19" t="s">
        <v>240</v>
      </c>
      <c r="G33" s="15">
        <v>4</v>
      </c>
      <c r="H33" s="25">
        <f>ROUNDDOWN(단가조사!G33*옵션!$D$11, 0)</f>
        <v>100000</v>
      </c>
      <c r="I33" s="25"/>
      <c r="J33" s="25"/>
      <c r="K33" s="25"/>
      <c r="L33" s="25">
        <f t="shared" si="0"/>
        <v>100000</v>
      </c>
      <c r="M33" s="15"/>
    </row>
    <row r="34" spans="2:13" ht="21.6" customHeight="1">
      <c r="B34" s="13" t="s">
        <v>343</v>
      </c>
      <c r="C34" s="12" t="s">
        <v>241</v>
      </c>
      <c r="D34" s="12" t="s">
        <v>242</v>
      </c>
      <c r="E34" s="12" t="s">
        <v>243</v>
      </c>
      <c r="F34" s="19" t="s">
        <v>153</v>
      </c>
      <c r="G34" s="15">
        <v>35</v>
      </c>
      <c r="H34" s="25">
        <f>ROUNDDOWN(단가조사!G34*옵션!$D$11, 0)</f>
        <v>28718</v>
      </c>
      <c r="I34" s="25"/>
      <c r="J34" s="25"/>
      <c r="K34" s="25"/>
      <c r="L34" s="25">
        <f t="shared" si="0"/>
        <v>28718</v>
      </c>
      <c r="M34" s="15"/>
    </row>
    <row r="35" spans="2:13" ht="21.6" customHeight="1">
      <c r="B35" s="13" t="s">
        <v>344</v>
      </c>
      <c r="C35" s="12" t="s">
        <v>244</v>
      </c>
      <c r="D35" s="12" t="s">
        <v>245</v>
      </c>
      <c r="E35" s="12" t="s">
        <v>246</v>
      </c>
      <c r="F35" s="19" t="s">
        <v>153</v>
      </c>
      <c r="G35" s="15">
        <v>2</v>
      </c>
      <c r="H35" s="25">
        <f>ROUNDDOWN(단가조사!G35*옵션!$D$11, 0)</f>
        <v>286878</v>
      </c>
      <c r="I35" s="25"/>
      <c r="J35" s="25"/>
      <c r="K35" s="25"/>
      <c r="L35" s="25">
        <f t="shared" ref="L35:L57" si="1">SUM(H35,I35,J35)</f>
        <v>286878</v>
      </c>
      <c r="M35" s="15"/>
    </row>
    <row r="36" spans="2:13" ht="21.6" customHeight="1">
      <c r="B36" s="13" t="s">
        <v>345</v>
      </c>
      <c r="C36" s="12" t="s">
        <v>247</v>
      </c>
      <c r="D36" s="12" t="s">
        <v>245</v>
      </c>
      <c r="E36" s="12" t="s">
        <v>248</v>
      </c>
      <c r="F36" s="19" t="s">
        <v>153</v>
      </c>
      <c r="G36" s="15">
        <v>2</v>
      </c>
      <c r="H36" s="25">
        <f>ROUNDDOWN(단가조사!G36*옵션!$D$11, 0)</f>
        <v>323630</v>
      </c>
      <c r="I36" s="25"/>
      <c r="J36" s="25"/>
      <c r="K36" s="25"/>
      <c r="L36" s="25">
        <f t="shared" si="1"/>
        <v>323630</v>
      </c>
      <c r="M36" s="15"/>
    </row>
    <row r="37" spans="2:13" ht="21.6" customHeight="1">
      <c r="B37" s="13" t="s">
        <v>346</v>
      </c>
      <c r="C37" s="12" t="s">
        <v>249</v>
      </c>
      <c r="D37" s="12" t="s">
        <v>250</v>
      </c>
      <c r="E37" s="12" t="s">
        <v>251</v>
      </c>
      <c r="F37" s="19" t="s">
        <v>153</v>
      </c>
      <c r="G37" s="15">
        <v>28</v>
      </c>
      <c r="H37" s="25">
        <f>ROUNDDOWN(단가조사!G37*옵션!$D$11, 0)</f>
        <v>26000</v>
      </c>
      <c r="I37" s="25"/>
      <c r="J37" s="25"/>
      <c r="K37" s="25"/>
      <c r="L37" s="25">
        <f t="shared" si="1"/>
        <v>26000</v>
      </c>
      <c r="M37" s="15"/>
    </row>
    <row r="38" spans="2:13" ht="21.6" customHeight="1">
      <c r="B38" s="13" t="s">
        <v>347</v>
      </c>
      <c r="C38" s="12" t="s">
        <v>255</v>
      </c>
      <c r="D38" s="12" t="s">
        <v>250</v>
      </c>
      <c r="E38" s="12" t="s">
        <v>256</v>
      </c>
      <c r="F38" s="19" t="s">
        <v>153</v>
      </c>
      <c r="G38" s="15">
        <v>2</v>
      </c>
      <c r="H38" s="25">
        <f>ROUNDDOWN(단가조사!G38*옵션!$D$11, 0)</f>
        <v>23000</v>
      </c>
      <c r="I38" s="25"/>
      <c r="J38" s="25"/>
      <c r="K38" s="25"/>
      <c r="L38" s="25">
        <f t="shared" si="1"/>
        <v>23000</v>
      </c>
      <c r="M38" s="15"/>
    </row>
    <row r="39" spans="2:13" ht="21.6" customHeight="1">
      <c r="B39" s="13" t="s">
        <v>348</v>
      </c>
      <c r="C39" s="12" t="s">
        <v>257</v>
      </c>
      <c r="D39" s="12" t="s">
        <v>258</v>
      </c>
      <c r="E39" s="12" t="s">
        <v>259</v>
      </c>
      <c r="F39" s="19" t="s">
        <v>153</v>
      </c>
      <c r="G39" s="15">
        <v>28</v>
      </c>
      <c r="H39" s="25">
        <f>ROUNDDOWN(단가조사!G39*옵션!$D$11, 0)</f>
        <v>1500</v>
      </c>
      <c r="I39" s="25"/>
      <c r="J39" s="25"/>
      <c r="K39" s="25"/>
      <c r="L39" s="25">
        <f t="shared" si="1"/>
        <v>1500</v>
      </c>
      <c r="M39" s="15"/>
    </row>
    <row r="40" spans="2:13" ht="21.6" customHeight="1">
      <c r="B40" s="13" t="s">
        <v>349</v>
      </c>
      <c r="C40" s="12" t="s">
        <v>262</v>
      </c>
      <c r="D40" s="12" t="s">
        <v>263</v>
      </c>
      <c r="E40" s="12" t="s">
        <v>264</v>
      </c>
      <c r="F40" s="19" t="s">
        <v>265</v>
      </c>
      <c r="G40" s="15">
        <v>16</v>
      </c>
      <c r="H40" s="25">
        <f>ROUNDDOWN(단가조사!G40*옵션!$D$11, 0)</f>
        <v>29</v>
      </c>
      <c r="I40" s="25"/>
      <c r="J40" s="25"/>
      <c r="K40" s="25"/>
      <c r="L40" s="25">
        <f t="shared" si="1"/>
        <v>29</v>
      </c>
      <c r="M40" s="15"/>
    </row>
    <row r="41" spans="2:13" ht="21.6" customHeight="1">
      <c r="B41" s="13" t="s">
        <v>350</v>
      </c>
      <c r="C41" s="12" t="s">
        <v>268</v>
      </c>
      <c r="D41" s="12" t="s">
        <v>269</v>
      </c>
      <c r="E41" s="12" t="s">
        <v>270</v>
      </c>
      <c r="F41" s="19" t="s">
        <v>265</v>
      </c>
      <c r="G41" s="15">
        <v>16</v>
      </c>
      <c r="H41" s="25">
        <f>ROUNDDOWN(단가조사!G41*옵션!$D$11, 0)</f>
        <v>10</v>
      </c>
      <c r="I41" s="25"/>
      <c r="J41" s="25"/>
      <c r="K41" s="25"/>
      <c r="L41" s="25">
        <f t="shared" si="1"/>
        <v>10</v>
      </c>
      <c r="M41" s="15"/>
    </row>
    <row r="42" spans="2:13" ht="21.6" customHeight="1">
      <c r="B42" s="13" t="s">
        <v>351</v>
      </c>
      <c r="C42" s="12" t="s">
        <v>273</v>
      </c>
      <c r="D42" s="12" t="s">
        <v>274</v>
      </c>
      <c r="E42" s="12" t="s">
        <v>275</v>
      </c>
      <c r="F42" s="19" t="s">
        <v>128</v>
      </c>
      <c r="G42" s="15">
        <v>19.8</v>
      </c>
      <c r="H42" s="25">
        <f>ROUNDDOWN(단가조사!G42*옵션!$D$11, 0)</f>
        <v>5832</v>
      </c>
      <c r="I42" s="25"/>
      <c r="J42" s="25"/>
      <c r="K42" s="25"/>
      <c r="L42" s="25">
        <f t="shared" si="1"/>
        <v>5832</v>
      </c>
      <c r="M42" s="15"/>
    </row>
    <row r="43" spans="2:13" ht="21.6" customHeight="1">
      <c r="B43" s="13" t="s">
        <v>352</v>
      </c>
      <c r="C43" s="12" t="s">
        <v>277</v>
      </c>
      <c r="D43" s="12" t="s">
        <v>278</v>
      </c>
      <c r="E43" s="12" t="s">
        <v>279</v>
      </c>
      <c r="F43" s="19" t="s">
        <v>265</v>
      </c>
      <c r="G43" s="15">
        <v>4</v>
      </c>
      <c r="H43" s="25">
        <f>ROUNDDOWN(단가조사!G43*옵션!$D$11, 0)</f>
        <v>10021</v>
      </c>
      <c r="I43" s="25"/>
      <c r="J43" s="25"/>
      <c r="K43" s="25"/>
      <c r="L43" s="25">
        <f t="shared" si="1"/>
        <v>10021</v>
      </c>
      <c r="M43" s="15"/>
    </row>
    <row r="44" spans="2:13" ht="21.6" customHeight="1">
      <c r="B44" s="13" t="s">
        <v>353</v>
      </c>
      <c r="C44" s="12" t="s">
        <v>280</v>
      </c>
      <c r="D44" s="12" t="s">
        <v>278</v>
      </c>
      <c r="E44" s="12" t="s">
        <v>281</v>
      </c>
      <c r="F44" s="19" t="s">
        <v>265</v>
      </c>
      <c r="G44" s="15">
        <v>2</v>
      </c>
      <c r="H44" s="25">
        <f>ROUNDDOWN(단가조사!G44*옵션!$D$11, 0)</f>
        <v>7441</v>
      </c>
      <c r="I44" s="25"/>
      <c r="J44" s="25"/>
      <c r="K44" s="25"/>
      <c r="L44" s="25">
        <f t="shared" si="1"/>
        <v>7441</v>
      </c>
      <c r="M44" s="15"/>
    </row>
    <row r="45" spans="2:13" ht="21.6" customHeight="1">
      <c r="B45" s="13" t="s">
        <v>354</v>
      </c>
      <c r="C45" s="12" t="s">
        <v>282</v>
      </c>
      <c r="D45" s="12" t="s">
        <v>283</v>
      </c>
      <c r="E45" s="12" t="s">
        <v>284</v>
      </c>
      <c r="F45" s="19" t="s">
        <v>153</v>
      </c>
      <c r="G45" s="15">
        <v>15</v>
      </c>
      <c r="H45" s="25">
        <f>ROUNDDOWN(단가조사!G45*옵션!$D$11, 0)</f>
        <v>130000</v>
      </c>
      <c r="I45" s="25"/>
      <c r="J45" s="25"/>
      <c r="K45" s="25"/>
      <c r="L45" s="25">
        <f t="shared" si="1"/>
        <v>130000</v>
      </c>
      <c r="M45" s="15"/>
    </row>
    <row r="46" spans="2:13" ht="21.6" customHeight="1">
      <c r="B46" s="13" t="s">
        <v>355</v>
      </c>
      <c r="C46" s="12" t="s">
        <v>286</v>
      </c>
      <c r="D46" s="12" t="s">
        <v>283</v>
      </c>
      <c r="E46" s="12" t="s">
        <v>287</v>
      </c>
      <c r="F46" s="19" t="s">
        <v>153</v>
      </c>
      <c r="G46" s="15">
        <v>1</v>
      </c>
      <c r="H46" s="25">
        <f>ROUNDDOWN(단가조사!G46*옵션!$D$11, 0)</f>
        <v>145000</v>
      </c>
      <c r="I46" s="25"/>
      <c r="J46" s="25"/>
      <c r="K46" s="25"/>
      <c r="L46" s="25">
        <f t="shared" si="1"/>
        <v>145000</v>
      </c>
      <c r="M46" s="15"/>
    </row>
    <row r="47" spans="2:13" ht="21.6" customHeight="1">
      <c r="B47" s="13" t="s">
        <v>356</v>
      </c>
      <c r="C47" s="12" t="s">
        <v>288</v>
      </c>
      <c r="D47" s="12" t="s">
        <v>289</v>
      </c>
      <c r="E47" s="12" t="s">
        <v>290</v>
      </c>
      <c r="F47" s="19" t="s">
        <v>153</v>
      </c>
      <c r="G47" s="15">
        <v>3</v>
      </c>
      <c r="H47" s="25">
        <f>ROUNDDOWN(단가조사!G47*옵션!$D$11, 0)</f>
        <v>160000</v>
      </c>
      <c r="I47" s="25"/>
      <c r="J47" s="25"/>
      <c r="K47" s="25"/>
      <c r="L47" s="25">
        <f t="shared" si="1"/>
        <v>160000</v>
      </c>
      <c r="M47" s="15"/>
    </row>
    <row r="48" spans="2:13" ht="21.6" customHeight="1">
      <c r="B48" s="13" t="s">
        <v>357</v>
      </c>
      <c r="C48" s="12" t="s">
        <v>288</v>
      </c>
      <c r="D48" s="12" t="s">
        <v>291</v>
      </c>
      <c r="E48" s="12" t="s">
        <v>292</v>
      </c>
      <c r="F48" s="19" t="s">
        <v>218</v>
      </c>
      <c r="G48" s="15">
        <v>1</v>
      </c>
      <c r="H48" s="25">
        <f>ROUNDDOWN(단가조사!G48*옵션!$D$11, 0)</f>
        <v>800000</v>
      </c>
      <c r="I48" s="25"/>
      <c r="J48" s="25"/>
      <c r="K48" s="25"/>
      <c r="L48" s="25">
        <f t="shared" si="1"/>
        <v>800000</v>
      </c>
      <c r="M48" s="15"/>
    </row>
    <row r="49" spans="2:13" ht="21.6" customHeight="1">
      <c r="B49" s="13" t="s">
        <v>358</v>
      </c>
      <c r="C49" s="12" t="s">
        <v>288</v>
      </c>
      <c r="D49" s="12" t="s">
        <v>291</v>
      </c>
      <c r="E49" s="12" t="s">
        <v>293</v>
      </c>
      <c r="F49" s="19" t="s">
        <v>218</v>
      </c>
      <c r="G49" s="15">
        <v>1</v>
      </c>
      <c r="H49" s="25">
        <f>ROUNDDOWN(단가조사!G49*옵션!$D$11, 0)</f>
        <v>1300000</v>
      </c>
      <c r="I49" s="25"/>
      <c r="J49" s="25"/>
      <c r="K49" s="25"/>
      <c r="L49" s="25">
        <f t="shared" si="1"/>
        <v>1300000</v>
      </c>
      <c r="M49" s="15"/>
    </row>
    <row r="50" spans="2:13" ht="21.6" customHeight="1">
      <c r="B50" s="13" t="s">
        <v>359</v>
      </c>
      <c r="C50" s="12" t="s">
        <v>288</v>
      </c>
      <c r="D50" s="12" t="s">
        <v>294</v>
      </c>
      <c r="E50" s="12" t="s">
        <v>295</v>
      </c>
      <c r="F50" s="19" t="s">
        <v>265</v>
      </c>
      <c r="G50" s="15">
        <v>1</v>
      </c>
      <c r="H50" s="25">
        <f>ROUNDDOWN(단가조사!G50*옵션!$D$11, 0)</f>
        <v>60000</v>
      </c>
      <c r="I50" s="25"/>
      <c r="J50" s="25"/>
      <c r="K50" s="25"/>
      <c r="L50" s="25">
        <f t="shared" si="1"/>
        <v>60000</v>
      </c>
      <c r="M50" s="15"/>
    </row>
    <row r="51" spans="2:13" ht="21.6" customHeight="1">
      <c r="B51" s="13" t="s">
        <v>360</v>
      </c>
      <c r="C51" s="12" t="s">
        <v>288</v>
      </c>
      <c r="D51" s="12" t="s">
        <v>296</v>
      </c>
      <c r="E51" s="12" t="s">
        <v>297</v>
      </c>
      <c r="F51" s="19" t="s">
        <v>265</v>
      </c>
      <c r="G51" s="15">
        <v>15</v>
      </c>
      <c r="H51" s="25">
        <f>ROUNDDOWN(단가조사!G51*옵션!$D$11, 0)</f>
        <v>32000</v>
      </c>
      <c r="I51" s="25"/>
      <c r="J51" s="25"/>
      <c r="K51" s="25"/>
      <c r="L51" s="25">
        <f t="shared" si="1"/>
        <v>32000</v>
      </c>
      <c r="M51" s="15"/>
    </row>
    <row r="52" spans="2:13" ht="21.6" customHeight="1">
      <c r="B52" s="13" t="s">
        <v>361</v>
      </c>
      <c r="C52" s="12" t="s">
        <v>288</v>
      </c>
      <c r="D52" s="12" t="s">
        <v>258</v>
      </c>
      <c r="E52" s="12" t="s">
        <v>298</v>
      </c>
      <c r="F52" s="19" t="s">
        <v>265</v>
      </c>
      <c r="G52" s="15">
        <v>2</v>
      </c>
      <c r="H52" s="25">
        <f>ROUNDDOWN(단가조사!G52*옵션!$D$11, 0)</f>
        <v>15500</v>
      </c>
      <c r="I52" s="25"/>
      <c r="J52" s="25"/>
      <c r="K52" s="25"/>
      <c r="L52" s="25">
        <f t="shared" si="1"/>
        <v>15500</v>
      </c>
      <c r="M52" s="15"/>
    </row>
    <row r="53" spans="2:13" ht="21.6" customHeight="1">
      <c r="B53" s="13" t="s">
        <v>362</v>
      </c>
      <c r="C53" s="12" t="s">
        <v>288</v>
      </c>
      <c r="D53" s="12" t="s">
        <v>299</v>
      </c>
      <c r="E53" s="12" t="s">
        <v>300</v>
      </c>
      <c r="F53" s="19" t="s">
        <v>265</v>
      </c>
      <c r="G53" s="15">
        <v>1</v>
      </c>
      <c r="H53" s="25">
        <f>ROUNDDOWN(단가조사!G53*옵션!$D$11, 0)</f>
        <v>126000</v>
      </c>
      <c r="I53" s="25"/>
      <c r="J53" s="25"/>
      <c r="K53" s="25"/>
      <c r="L53" s="25">
        <f t="shared" si="1"/>
        <v>126000</v>
      </c>
      <c r="M53" s="15"/>
    </row>
    <row r="54" spans="2:13" ht="21.6" customHeight="1">
      <c r="B54" s="13" t="s">
        <v>363</v>
      </c>
      <c r="C54" s="12" t="s">
        <v>301</v>
      </c>
      <c r="D54" s="12" t="s">
        <v>302</v>
      </c>
      <c r="E54" s="12" t="s">
        <v>303</v>
      </c>
      <c r="F54" s="19" t="s">
        <v>304</v>
      </c>
      <c r="G54" s="15">
        <v>158.28</v>
      </c>
      <c r="H54" s="25"/>
      <c r="I54" s="25">
        <f>ROUNDDOWN(단가조사!G54, 0)</f>
        <v>273676</v>
      </c>
      <c r="J54" s="25"/>
      <c r="K54" s="25"/>
      <c r="L54" s="25">
        <f t="shared" si="1"/>
        <v>273676</v>
      </c>
      <c r="M54" s="15"/>
    </row>
    <row r="55" spans="2:13" ht="21.6" customHeight="1">
      <c r="B55" s="13" t="s">
        <v>364</v>
      </c>
      <c r="C55" s="12" t="s">
        <v>305</v>
      </c>
      <c r="D55" s="12" t="s">
        <v>302</v>
      </c>
      <c r="E55" s="12" t="s">
        <v>306</v>
      </c>
      <c r="F55" s="19" t="s">
        <v>304</v>
      </c>
      <c r="G55" s="15">
        <v>6.4610000000000003</v>
      </c>
      <c r="H55" s="25"/>
      <c r="I55" s="25">
        <f>ROUNDDOWN(단가조사!G55, 0)</f>
        <v>304156</v>
      </c>
      <c r="J55" s="25"/>
      <c r="K55" s="25"/>
      <c r="L55" s="25">
        <f t="shared" si="1"/>
        <v>304156</v>
      </c>
      <c r="M55" s="15"/>
    </row>
    <row r="56" spans="2:13" ht="21.6" customHeight="1">
      <c r="B56" s="13" t="s">
        <v>365</v>
      </c>
      <c r="C56" s="12" t="s">
        <v>307</v>
      </c>
      <c r="D56" s="12" t="s">
        <v>302</v>
      </c>
      <c r="E56" s="12" t="s">
        <v>308</v>
      </c>
      <c r="F56" s="19" t="s">
        <v>304</v>
      </c>
      <c r="G56" s="15">
        <v>0.58099999999999996</v>
      </c>
      <c r="H56" s="25"/>
      <c r="I56" s="25">
        <f>ROUNDDOWN(단가조사!G56, 0)</f>
        <v>414968</v>
      </c>
      <c r="J56" s="25"/>
      <c r="K56" s="25"/>
      <c r="L56" s="25">
        <f t="shared" si="1"/>
        <v>414968</v>
      </c>
      <c r="M56" s="15"/>
    </row>
    <row r="57" spans="2:13" ht="21.6" customHeight="1">
      <c r="B57" s="13" t="s">
        <v>366</v>
      </c>
      <c r="C57" s="12" t="s">
        <v>309</v>
      </c>
      <c r="D57" s="12" t="s">
        <v>302</v>
      </c>
      <c r="E57" s="12" t="s">
        <v>310</v>
      </c>
      <c r="F57" s="19" t="s">
        <v>304</v>
      </c>
      <c r="G57" s="15">
        <v>1.734</v>
      </c>
      <c r="H57" s="25"/>
      <c r="I57" s="25">
        <f>ROUNDDOWN(단가조사!G57, 0)</f>
        <v>172068</v>
      </c>
      <c r="J57" s="25"/>
      <c r="K57" s="25"/>
      <c r="L57" s="25">
        <f t="shared" si="1"/>
        <v>172068</v>
      </c>
      <c r="M57" s="15"/>
    </row>
    <row r="58" spans="2:13" ht="21.6" customHeight="1">
      <c r="C58" s="12"/>
      <c r="D58" s="12"/>
      <c r="E58" s="12"/>
      <c r="F58" s="19"/>
      <c r="G58" s="15"/>
      <c r="H58" s="25"/>
      <c r="I58" s="25"/>
      <c r="J58" s="25"/>
      <c r="K58" s="25"/>
      <c r="L58" s="25"/>
      <c r="M58" s="15"/>
    </row>
    <row r="59" spans="2:13" ht="21.6" customHeight="1">
      <c r="C59" s="12"/>
      <c r="D59" s="12"/>
      <c r="E59" s="12"/>
      <c r="F59" s="19"/>
      <c r="G59" s="15"/>
      <c r="H59" s="25"/>
      <c r="I59" s="25"/>
      <c r="J59" s="25"/>
      <c r="K59" s="25"/>
      <c r="L59" s="25"/>
      <c r="M59" s="15"/>
    </row>
    <row r="60" spans="2:13" ht="21.6" customHeight="1">
      <c r="C60" s="12"/>
      <c r="D60" s="12"/>
      <c r="E60" s="12"/>
      <c r="F60" s="19"/>
      <c r="G60" s="15"/>
      <c r="H60" s="25"/>
      <c r="I60" s="25"/>
      <c r="J60" s="25"/>
      <c r="K60" s="25"/>
      <c r="L60" s="25"/>
      <c r="M60" s="15"/>
    </row>
    <row r="61" spans="2:13" ht="21.6" customHeight="1">
      <c r="C61" s="12"/>
      <c r="D61" s="12"/>
      <c r="E61" s="12"/>
      <c r="F61" s="19"/>
      <c r="G61" s="15"/>
      <c r="H61" s="25"/>
      <c r="I61" s="25"/>
      <c r="J61" s="25"/>
      <c r="K61" s="25"/>
      <c r="L61" s="25"/>
      <c r="M61" s="15"/>
    </row>
    <row r="62" spans="2:13" ht="21.6" customHeight="1">
      <c r="C62" s="12"/>
      <c r="D62" s="12"/>
      <c r="E62" s="12"/>
      <c r="F62" s="19"/>
      <c r="G62" s="15"/>
      <c r="H62" s="25"/>
      <c r="I62" s="25"/>
      <c r="J62" s="25"/>
      <c r="K62" s="25"/>
      <c r="L62" s="25"/>
      <c r="M62" s="15"/>
    </row>
    <row r="63" spans="2:13" ht="21.6" customHeight="1">
      <c r="C63" s="12"/>
      <c r="D63" s="12"/>
      <c r="E63" s="12"/>
      <c r="F63" s="19"/>
      <c r="G63" s="15"/>
      <c r="H63" s="25"/>
      <c r="I63" s="25"/>
      <c r="J63" s="25"/>
      <c r="K63" s="25"/>
      <c r="L63" s="25"/>
      <c r="M63" s="15"/>
    </row>
    <row r="64" spans="2:13" ht="21.6" customHeight="1">
      <c r="C64" s="12"/>
      <c r="D64" s="12"/>
      <c r="E64" s="12"/>
      <c r="F64" s="19"/>
      <c r="G64" s="15"/>
      <c r="H64" s="25"/>
      <c r="I64" s="25"/>
      <c r="J64" s="25"/>
      <c r="K64" s="25"/>
      <c r="L64" s="25"/>
      <c r="M64" s="15"/>
    </row>
    <row r="65" spans="3:13" ht="21.6" customHeight="1">
      <c r="C65" s="12"/>
      <c r="D65" s="12"/>
      <c r="E65" s="12"/>
      <c r="F65" s="19"/>
      <c r="G65" s="15"/>
      <c r="H65" s="25"/>
      <c r="I65" s="25"/>
      <c r="J65" s="25"/>
      <c r="K65" s="25"/>
      <c r="L65" s="25"/>
      <c r="M65" s="15"/>
    </row>
    <row r="66" spans="3:13" ht="21.6" customHeight="1">
      <c r="C66" s="12"/>
      <c r="D66" s="12"/>
      <c r="E66" s="12"/>
      <c r="F66" s="19"/>
      <c r="G66" s="15"/>
      <c r="H66" s="25"/>
      <c r="I66" s="25"/>
      <c r="J66" s="25"/>
      <c r="K66" s="25"/>
      <c r="L66" s="25"/>
      <c r="M66" s="15"/>
    </row>
    <row r="67" spans="3:13" ht="21.6" customHeight="1">
      <c r="C67" s="12"/>
      <c r="D67" s="12"/>
      <c r="E67" s="12"/>
      <c r="F67" s="19"/>
      <c r="G67" s="15"/>
      <c r="H67" s="25"/>
      <c r="I67" s="25"/>
      <c r="J67" s="25"/>
      <c r="K67" s="25"/>
      <c r="L67" s="25"/>
      <c r="M67" s="15"/>
    </row>
    <row r="68" spans="3:13" ht="21.6" customHeight="1">
      <c r="C68" s="12"/>
      <c r="D68" s="12"/>
      <c r="E68" s="12"/>
      <c r="F68" s="19"/>
      <c r="G68" s="15"/>
      <c r="H68" s="25"/>
      <c r="I68" s="25"/>
      <c r="J68" s="25"/>
      <c r="K68" s="25"/>
      <c r="L68" s="25"/>
      <c r="M68" s="15"/>
    </row>
    <row r="69" spans="3:13" ht="21.6" customHeight="1">
      <c r="C69" s="12"/>
      <c r="D69" s="12"/>
      <c r="E69" s="12"/>
      <c r="F69" s="19"/>
      <c r="G69" s="15"/>
      <c r="H69" s="25"/>
      <c r="I69" s="25"/>
      <c r="J69" s="25"/>
      <c r="K69" s="25"/>
      <c r="L69" s="25"/>
      <c r="M69" s="15"/>
    </row>
    <row r="70" spans="3:13" ht="21.6" customHeight="1">
      <c r="C70" s="12"/>
      <c r="D70" s="12"/>
      <c r="E70" s="12"/>
      <c r="F70" s="19"/>
      <c r="G70" s="15"/>
      <c r="H70" s="25"/>
      <c r="I70" s="25"/>
      <c r="J70" s="25"/>
      <c r="K70" s="25"/>
      <c r="L70" s="25"/>
      <c r="M70" s="15"/>
    </row>
    <row r="71" spans="3:13" ht="21.6" customHeight="1">
      <c r="C71" s="12"/>
      <c r="D71" s="12"/>
      <c r="E71" s="12"/>
      <c r="F71" s="19"/>
      <c r="G71" s="15"/>
      <c r="H71" s="25"/>
      <c r="I71" s="25"/>
      <c r="J71" s="25"/>
      <c r="K71" s="25"/>
      <c r="L71" s="25"/>
      <c r="M71" s="15"/>
    </row>
    <row r="72" spans="3:13" ht="21.6" customHeight="1">
      <c r="C72" s="12"/>
      <c r="D72" s="12"/>
      <c r="E72" s="12"/>
      <c r="F72" s="19"/>
      <c r="G72" s="15"/>
      <c r="H72" s="25"/>
      <c r="I72" s="25"/>
      <c r="J72" s="25"/>
      <c r="K72" s="25"/>
      <c r="L72" s="25"/>
      <c r="M72" s="15"/>
    </row>
    <row r="73" spans="3:13" ht="21.6" customHeight="1">
      <c r="C73" s="12"/>
      <c r="D73" s="12"/>
      <c r="E73" s="12"/>
      <c r="F73" s="19"/>
      <c r="G73" s="15"/>
      <c r="H73" s="25"/>
      <c r="I73" s="25"/>
      <c r="J73" s="25"/>
      <c r="K73" s="25"/>
      <c r="L73" s="25"/>
      <c r="M73" s="15"/>
    </row>
    <row r="74" spans="3:13" ht="21.6" customHeight="1">
      <c r="C74" s="12"/>
      <c r="D74" s="12"/>
      <c r="E74" s="12"/>
      <c r="F74" s="19"/>
      <c r="G74" s="15"/>
      <c r="H74" s="25"/>
      <c r="I74" s="25"/>
      <c r="J74" s="25"/>
      <c r="K74" s="25"/>
      <c r="L74" s="25"/>
      <c r="M74" s="15"/>
    </row>
    <row r="75" spans="3:13" ht="21.6" customHeight="1">
      <c r="C75" s="12"/>
      <c r="D75" s="12"/>
      <c r="E75" s="12"/>
      <c r="F75" s="19"/>
      <c r="G75" s="15"/>
      <c r="H75" s="25"/>
      <c r="I75" s="25"/>
      <c r="J75" s="25"/>
      <c r="K75" s="25"/>
      <c r="L75" s="25"/>
      <c r="M75" s="15"/>
    </row>
    <row r="76" spans="3:13" ht="21.6" customHeight="1">
      <c r="C76" s="12"/>
      <c r="D76" s="12"/>
      <c r="E76" s="12"/>
      <c r="F76" s="19"/>
      <c r="G76" s="15"/>
      <c r="H76" s="25"/>
      <c r="I76" s="25"/>
      <c r="J76" s="25"/>
      <c r="K76" s="25"/>
      <c r="L76" s="25"/>
      <c r="M76" s="15"/>
    </row>
  </sheetData>
  <mergeCells count="13">
    <mergeCell ref="L2:L3"/>
    <mergeCell ref="M2:M3"/>
    <mergeCell ref="K2:K3"/>
    <mergeCell ref="K1:L1"/>
    <mergeCell ref="I2:I3"/>
    <mergeCell ref="J2:J3"/>
    <mergeCell ref="C1:H1"/>
    <mergeCell ref="C2:C3"/>
    <mergeCell ref="D2:D3"/>
    <mergeCell ref="E2:E3"/>
    <mergeCell ref="F2:F3"/>
    <mergeCell ref="G2:G3"/>
    <mergeCell ref="H2:H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58"/>
  <sheetViews>
    <sheetView showZeros="0" view="pageBreakPreview" topLeftCell="D1" zoomScale="115" zoomScaleNormal="100" zoomScaleSheetLayoutView="115" workbookViewId="0">
      <pane ySplit="3" topLeftCell="A43" activePane="bottomLeft" state="frozen"/>
      <selection activeCell="D4" sqref="D4:Q4"/>
      <selection pane="bottomLeft" activeCell="N55" sqref="N55"/>
    </sheetView>
  </sheetViews>
  <sheetFormatPr defaultRowHeight="18.95" customHeight="1"/>
  <cols>
    <col min="1" max="1" width="6.21875" style="13" hidden="1" customWidth="1"/>
    <col min="2" max="2" width="10.33203125" style="13" hidden="1" customWidth="1"/>
    <col min="3" max="3" width="15.44140625" style="13" hidden="1" customWidth="1"/>
    <col min="4" max="5" width="22.77734375" style="13" customWidth="1"/>
    <col min="6" max="6" width="4.5546875" style="8" customWidth="1"/>
    <col min="7" max="7" width="11.109375" style="23" customWidth="1"/>
    <col min="8" max="8" width="9.88671875" style="22" customWidth="1"/>
    <col min="9" max="9" width="11.21875" style="1" hidden="1" customWidth="1"/>
    <col min="10" max="10" width="9.88671875" style="22" customWidth="1"/>
    <col min="11" max="11" width="5.44140625" style="7" customWidth="1"/>
    <col min="12" max="12" width="9.88671875" style="22" customWidth="1"/>
    <col min="13" max="13" width="5.44140625" style="7" customWidth="1"/>
    <col min="14" max="14" width="9.88671875" style="22" customWidth="1"/>
    <col min="15" max="15" width="5.44140625" style="7" customWidth="1"/>
    <col min="16" max="16" width="9.88671875" style="22" customWidth="1"/>
    <col min="17" max="17" width="5.44140625" style="7" customWidth="1"/>
    <col min="18" max="18" width="3" style="22" hidden="1" customWidth="1"/>
    <col min="19" max="19" width="4.88671875" style="7" hidden="1" customWidth="1"/>
    <col min="20" max="20" width="10.77734375" style="13" customWidth="1"/>
    <col min="21" max="16384" width="8.88671875" style="2"/>
  </cols>
  <sheetData>
    <row r="1" spans="1:20" ht="18.95" customHeight="1">
      <c r="B1" s="13" t="s">
        <v>311</v>
      </c>
      <c r="D1" s="265" t="s">
        <v>660</v>
      </c>
      <c r="E1" s="253"/>
      <c r="F1" s="253"/>
      <c r="G1" s="253"/>
      <c r="H1" s="253"/>
      <c r="I1" s="253"/>
      <c r="J1" s="253"/>
      <c r="K1" s="253"/>
      <c r="L1" s="263" t="s">
        <v>2</v>
      </c>
      <c r="M1" s="264"/>
      <c r="N1" s="264"/>
      <c r="O1" s="264"/>
      <c r="P1" s="264"/>
      <c r="Q1" s="2"/>
      <c r="R1" s="41"/>
      <c r="S1" s="2"/>
    </row>
    <row r="2" spans="1:20" ht="18.95" customHeight="1">
      <c r="A2" s="244" t="s">
        <v>38</v>
      </c>
      <c r="B2" s="244" t="s">
        <v>23</v>
      </c>
      <c r="C2" s="244" t="s">
        <v>19</v>
      </c>
      <c r="D2" s="245" t="s">
        <v>45</v>
      </c>
      <c r="E2" s="245" t="s">
        <v>46</v>
      </c>
      <c r="F2" s="245" t="s">
        <v>20</v>
      </c>
      <c r="G2" s="247" t="s">
        <v>47</v>
      </c>
      <c r="H2" s="39" t="s">
        <v>109</v>
      </c>
      <c r="I2" s="39"/>
      <c r="J2" s="245" t="s">
        <v>105</v>
      </c>
      <c r="K2" s="245"/>
      <c r="L2" s="245" t="s">
        <v>21</v>
      </c>
      <c r="M2" s="245"/>
      <c r="N2" s="245" t="s">
        <v>124</v>
      </c>
      <c r="O2" s="245"/>
      <c r="P2" s="245" t="s">
        <v>106</v>
      </c>
      <c r="Q2" s="245"/>
      <c r="R2" s="245" t="s">
        <v>107</v>
      </c>
      <c r="S2" s="245"/>
      <c r="T2" s="245" t="s">
        <v>69</v>
      </c>
    </row>
    <row r="3" spans="1:20" ht="18.95" customHeight="1">
      <c r="A3" s="244"/>
      <c r="B3" s="244"/>
      <c r="C3" s="244"/>
      <c r="D3" s="245"/>
      <c r="E3" s="245"/>
      <c r="F3" s="245"/>
      <c r="G3" s="247"/>
      <c r="H3" s="40" t="s">
        <v>22</v>
      </c>
      <c r="I3" s="39" t="s">
        <v>18</v>
      </c>
      <c r="J3" s="40" t="s">
        <v>22</v>
      </c>
      <c r="K3" s="39" t="s">
        <v>48</v>
      </c>
      <c r="L3" s="40" t="s">
        <v>22</v>
      </c>
      <c r="M3" s="39" t="s">
        <v>49</v>
      </c>
      <c r="N3" s="40" t="s">
        <v>70</v>
      </c>
      <c r="O3" s="39" t="s">
        <v>49</v>
      </c>
      <c r="P3" s="40" t="s">
        <v>70</v>
      </c>
      <c r="Q3" s="39" t="s">
        <v>49</v>
      </c>
      <c r="R3" s="40" t="s">
        <v>70</v>
      </c>
      <c r="S3" s="39" t="s">
        <v>49</v>
      </c>
      <c r="T3" s="245"/>
    </row>
    <row r="4" spans="1:20" ht="18.95" customHeight="1">
      <c r="C4" s="13" t="s">
        <v>125</v>
      </c>
      <c r="D4" s="37" t="s">
        <v>126</v>
      </c>
      <c r="E4" s="37" t="s">
        <v>127</v>
      </c>
      <c r="F4" s="10" t="s">
        <v>128</v>
      </c>
      <c r="G4" s="25">
        <v>1246</v>
      </c>
      <c r="H4" s="21">
        <v>1246</v>
      </c>
      <c r="I4" s="3"/>
      <c r="J4" s="21">
        <v>1466</v>
      </c>
      <c r="K4" s="11" t="s">
        <v>129</v>
      </c>
      <c r="L4" s="21">
        <v>1794</v>
      </c>
      <c r="M4" s="11" t="s">
        <v>130</v>
      </c>
      <c r="N4" s="21">
        <v>1710</v>
      </c>
      <c r="O4" s="11" t="s">
        <v>131</v>
      </c>
      <c r="P4" s="21"/>
      <c r="Q4" s="11"/>
      <c r="R4" s="21"/>
      <c r="S4" s="11"/>
      <c r="T4" s="12"/>
    </row>
    <row r="5" spans="1:20" ht="18.95" customHeight="1">
      <c r="C5" s="13" t="s">
        <v>132</v>
      </c>
      <c r="D5" s="37" t="s">
        <v>133</v>
      </c>
      <c r="E5" s="37" t="s">
        <v>134</v>
      </c>
      <c r="F5" s="10" t="s">
        <v>128</v>
      </c>
      <c r="G5" s="25">
        <v>170</v>
      </c>
      <c r="H5" s="21">
        <v>170</v>
      </c>
      <c r="I5" s="3"/>
      <c r="J5" s="21">
        <v>267</v>
      </c>
      <c r="K5" s="11" t="s">
        <v>135</v>
      </c>
      <c r="L5" s="21">
        <v>275</v>
      </c>
      <c r="M5" s="11" t="s">
        <v>130</v>
      </c>
      <c r="N5" s="21">
        <v>200</v>
      </c>
      <c r="O5" s="11" t="s">
        <v>136</v>
      </c>
      <c r="P5" s="21"/>
      <c r="Q5" s="11"/>
      <c r="R5" s="21"/>
      <c r="S5" s="11"/>
      <c r="T5" s="12"/>
    </row>
    <row r="6" spans="1:20" ht="18.95" customHeight="1">
      <c r="C6" s="13" t="s">
        <v>137</v>
      </c>
      <c r="D6" s="37" t="s">
        <v>133</v>
      </c>
      <c r="E6" s="37" t="s">
        <v>138</v>
      </c>
      <c r="F6" s="10" t="s">
        <v>128</v>
      </c>
      <c r="G6" s="25">
        <v>255</v>
      </c>
      <c r="H6" s="21">
        <v>255</v>
      </c>
      <c r="I6" s="3"/>
      <c r="J6" s="21">
        <v>373</v>
      </c>
      <c r="K6" s="11" t="s">
        <v>135</v>
      </c>
      <c r="L6" s="21">
        <v>412</v>
      </c>
      <c r="M6" s="11" t="s">
        <v>130</v>
      </c>
      <c r="N6" s="21">
        <v>300</v>
      </c>
      <c r="O6" s="11" t="s">
        <v>136</v>
      </c>
      <c r="P6" s="21"/>
      <c r="Q6" s="11"/>
      <c r="R6" s="21"/>
      <c r="S6" s="11"/>
      <c r="T6" s="12"/>
    </row>
    <row r="7" spans="1:20" ht="18.95" customHeight="1">
      <c r="C7" s="13" t="s">
        <v>139</v>
      </c>
      <c r="D7" s="37" t="s">
        <v>133</v>
      </c>
      <c r="E7" s="37" t="s">
        <v>140</v>
      </c>
      <c r="F7" s="10" t="s">
        <v>128</v>
      </c>
      <c r="G7" s="25">
        <v>348</v>
      </c>
      <c r="H7" s="21">
        <v>348</v>
      </c>
      <c r="I7" s="3"/>
      <c r="J7" s="21">
        <v>549</v>
      </c>
      <c r="K7" s="11" t="s">
        <v>135</v>
      </c>
      <c r="L7" s="21">
        <v>550</v>
      </c>
      <c r="M7" s="11" t="s">
        <v>130</v>
      </c>
      <c r="N7" s="21">
        <v>410</v>
      </c>
      <c r="O7" s="11" t="s">
        <v>136</v>
      </c>
      <c r="P7" s="21"/>
      <c r="Q7" s="11"/>
      <c r="R7" s="21"/>
      <c r="S7" s="11"/>
      <c r="T7" s="12"/>
    </row>
    <row r="8" spans="1:20" ht="18.95" customHeight="1">
      <c r="C8" s="13" t="s">
        <v>141</v>
      </c>
      <c r="D8" s="37" t="s">
        <v>142</v>
      </c>
      <c r="E8" s="37" t="s">
        <v>143</v>
      </c>
      <c r="F8" s="10" t="s">
        <v>128</v>
      </c>
      <c r="G8" s="25">
        <v>680</v>
      </c>
      <c r="H8" s="21">
        <v>680</v>
      </c>
      <c r="I8" s="3"/>
      <c r="J8" s="21">
        <v>750</v>
      </c>
      <c r="K8" s="11" t="s">
        <v>135</v>
      </c>
      <c r="L8" s="21">
        <v>860</v>
      </c>
      <c r="M8" s="11" t="s">
        <v>130</v>
      </c>
      <c r="N8" s="21">
        <v>730</v>
      </c>
      <c r="O8" s="11" t="s">
        <v>144</v>
      </c>
      <c r="P8" s="21"/>
      <c r="Q8" s="11"/>
      <c r="R8" s="21"/>
      <c r="S8" s="11"/>
      <c r="T8" s="12"/>
    </row>
    <row r="9" spans="1:20" ht="18.95" customHeight="1">
      <c r="C9" s="13" t="s">
        <v>145</v>
      </c>
      <c r="D9" s="37" t="s">
        <v>146</v>
      </c>
      <c r="E9" s="37" t="s">
        <v>147</v>
      </c>
      <c r="F9" s="10" t="s">
        <v>148</v>
      </c>
      <c r="G9" s="25">
        <v>14850</v>
      </c>
      <c r="H9" s="21"/>
      <c r="I9" s="3"/>
      <c r="J9" s="21"/>
      <c r="K9" s="11"/>
      <c r="L9" s="21"/>
      <c r="M9" s="11"/>
      <c r="N9" s="21">
        <v>14850</v>
      </c>
      <c r="O9" s="11" t="s">
        <v>149</v>
      </c>
      <c r="P9" s="21"/>
      <c r="Q9" s="11"/>
      <c r="R9" s="21"/>
      <c r="S9" s="11"/>
      <c r="T9" s="12"/>
    </row>
    <row r="10" spans="1:20" ht="18.95" customHeight="1">
      <c r="C10" s="13" t="s">
        <v>150</v>
      </c>
      <c r="D10" s="37" t="s">
        <v>151</v>
      </c>
      <c r="E10" s="37" t="s">
        <v>152</v>
      </c>
      <c r="F10" s="10" t="s">
        <v>153</v>
      </c>
      <c r="G10" s="25">
        <v>626</v>
      </c>
      <c r="H10" s="21">
        <v>626</v>
      </c>
      <c r="I10" s="3"/>
      <c r="J10" s="21">
        <v>800</v>
      </c>
      <c r="K10" s="11" t="s">
        <v>154</v>
      </c>
      <c r="L10" s="21">
        <v>845</v>
      </c>
      <c r="M10" s="11" t="s">
        <v>155</v>
      </c>
      <c r="N10" s="21">
        <v>790</v>
      </c>
      <c r="O10" s="11" t="s">
        <v>156</v>
      </c>
      <c r="P10" s="21"/>
      <c r="Q10" s="11"/>
      <c r="R10" s="21"/>
      <c r="S10" s="11"/>
      <c r="T10" s="12"/>
    </row>
    <row r="11" spans="1:20" ht="18.95" customHeight="1">
      <c r="C11" s="13" t="s">
        <v>157</v>
      </c>
      <c r="D11" s="37" t="s">
        <v>151</v>
      </c>
      <c r="E11" s="37" t="s">
        <v>158</v>
      </c>
      <c r="F11" s="10" t="s">
        <v>153</v>
      </c>
      <c r="G11" s="25">
        <v>920</v>
      </c>
      <c r="H11" s="21"/>
      <c r="I11" s="3"/>
      <c r="J11" s="21">
        <v>3100</v>
      </c>
      <c r="K11" s="11" t="s">
        <v>154</v>
      </c>
      <c r="L11" s="21">
        <v>973</v>
      </c>
      <c r="M11" s="11" t="s">
        <v>155</v>
      </c>
      <c r="N11" s="21">
        <v>920</v>
      </c>
      <c r="O11" s="11" t="s">
        <v>156</v>
      </c>
      <c r="P11" s="21"/>
      <c r="Q11" s="11"/>
      <c r="R11" s="21"/>
      <c r="S11" s="11"/>
      <c r="T11" s="12"/>
    </row>
    <row r="12" spans="1:20" ht="18.95" customHeight="1">
      <c r="C12" s="13" t="s">
        <v>159</v>
      </c>
      <c r="D12" s="37" t="s">
        <v>151</v>
      </c>
      <c r="E12" s="37" t="s">
        <v>160</v>
      </c>
      <c r="F12" s="10" t="s">
        <v>153</v>
      </c>
      <c r="G12" s="25">
        <v>920</v>
      </c>
      <c r="H12" s="21"/>
      <c r="I12" s="3"/>
      <c r="J12" s="21">
        <v>3100</v>
      </c>
      <c r="K12" s="11" t="s">
        <v>154</v>
      </c>
      <c r="L12" s="21">
        <v>973</v>
      </c>
      <c r="M12" s="11" t="s">
        <v>155</v>
      </c>
      <c r="N12" s="21">
        <v>920</v>
      </c>
      <c r="O12" s="11" t="s">
        <v>156</v>
      </c>
      <c r="P12" s="21"/>
      <c r="Q12" s="11"/>
      <c r="R12" s="21"/>
      <c r="S12" s="11"/>
      <c r="T12" s="12"/>
    </row>
    <row r="13" spans="1:20" ht="18.95" customHeight="1">
      <c r="C13" s="13" t="s">
        <v>161</v>
      </c>
      <c r="D13" s="37" t="s">
        <v>162</v>
      </c>
      <c r="E13" s="37" t="s">
        <v>163</v>
      </c>
      <c r="F13" s="10" t="s">
        <v>153</v>
      </c>
      <c r="G13" s="25">
        <v>343</v>
      </c>
      <c r="H13" s="21"/>
      <c r="I13" s="3"/>
      <c r="J13" s="21">
        <v>400</v>
      </c>
      <c r="K13" s="11" t="s">
        <v>154</v>
      </c>
      <c r="L13" s="21">
        <v>343</v>
      </c>
      <c r="M13" s="11" t="s">
        <v>164</v>
      </c>
      <c r="N13" s="21">
        <v>400</v>
      </c>
      <c r="O13" s="11" t="s">
        <v>156</v>
      </c>
      <c r="P13" s="21"/>
      <c r="Q13" s="11"/>
      <c r="R13" s="21"/>
      <c r="S13" s="11"/>
      <c r="T13" s="12"/>
    </row>
    <row r="14" spans="1:20" ht="18.95" customHeight="1">
      <c r="C14" s="13" t="s">
        <v>165</v>
      </c>
      <c r="D14" s="37" t="s">
        <v>162</v>
      </c>
      <c r="E14" s="37" t="s">
        <v>166</v>
      </c>
      <c r="F14" s="10" t="s">
        <v>153</v>
      </c>
      <c r="G14" s="25">
        <v>343</v>
      </c>
      <c r="H14" s="21"/>
      <c r="I14" s="3"/>
      <c r="J14" s="21">
        <v>400</v>
      </c>
      <c r="K14" s="11" t="s">
        <v>154</v>
      </c>
      <c r="L14" s="21">
        <v>343</v>
      </c>
      <c r="M14" s="11" t="s">
        <v>164</v>
      </c>
      <c r="N14" s="21">
        <v>400</v>
      </c>
      <c r="O14" s="11" t="s">
        <v>156</v>
      </c>
      <c r="P14" s="21"/>
      <c r="Q14" s="11"/>
      <c r="R14" s="21"/>
      <c r="S14" s="11"/>
      <c r="T14" s="12"/>
    </row>
    <row r="15" spans="1:20" ht="18.95" customHeight="1">
      <c r="C15" s="13" t="s">
        <v>167</v>
      </c>
      <c r="D15" s="37" t="s">
        <v>162</v>
      </c>
      <c r="E15" s="37" t="s">
        <v>168</v>
      </c>
      <c r="F15" s="10" t="s">
        <v>153</v>
      </c>
      <c r="G15" s="25">
        <v>343</v>
      </c>
      <c r="H15" s="21"/>
      <c r="I15" s="3"/>
      <c r="J15" s="21">
        <v>400</v>
      </c>
      <c r="K15" s="11" t="s">
        <v>154</v>
      </c>
      <c r="L15" s="21">
        <v>343</v>
      </c>
      <c r="M15" s="11" t="s">
        <v>164</v>
      </c>
      <c r="N15" s="21">
        <v>400</v>
      </c>
      <c r="O15" s="11" t="s">
        <v>156</v>
      </c>
      <c r="P15" s="21"/>
      <c r="Q15" s="11"/>
      <c r="R15" s="21"/>
      <c r="S15" s="11"/>
      <c r="T15" s="12"/>
    </row>
    <row r="16" spans="1:20" ht="18.95" customHeight="1">
      <c r="C16" s="13" t="s">
        <v>169</v>
      </c>
      <c r="D16" s="37" t="s">
        <v>170</v>
      </c>
      <c r="E16" s="37" t="s">
        <v>171</v>
      </c>
      <c r="F16" s="10" t="s">
        <v>153</v>
      </c>
      <c r="G16" s="25">
        <v>2690</v>
      </c>
      <c r="H16" s="21"/>
      <c r="I16" s="3"/>
      <c r="J16" s="21">
        <v>4200</v>
      </c>
      <c r="K16" s="11" t="s">
        <v>154</v>
      </c>
      <c r="L16" s="21">
        <v>2690</v>
      </c>
      <c r="M16" s="11" t="s">
        <v>155</v>
      </c>
      <c r="N16" s="21"/>
      <c r="O16" s="11"/>
      <c r="P16" s="21"/>
      <c r="Q16" s="11"/>
      <c r="R16" s="21"/>
      <c r="S16" s="11"/>
      <c r="T16" s="12"/>
    </row>
    <row r="17" spans="3:20" ht="18.95" customHeight="1">
      <c r="C17" s="13" t="s">
        <v>172</v>
      </c>
      <c r="D17" s="37" t="s">
        <v>173</v>
      </c>
      <c r="E17" s="37" t="s">
        <v>174</v>
      </c>
      <c r="F17" s="10" t="s">
        <v>153</v>
      </c>
      <c r="G17" s="25">
        <v>2856</v>
      </c>
      <c r="H17" s="21">
        <v>2856</v>
      </c>
      <c r="I17" s="3"/>
      <c r="J17" s="21">
        <v>7510</v>
      </c>
      <c r="K17" s="11" t="s">
        <v>154</v>
      </c>
      <c r="L17" s="21">
        <v>3360</v>
      </c>
      <c r="M17" s="11" t="s">
        <v>155</v>
      </c>
      <c r="N17" s="21">
        <v>3870</v>
      </c>
      <c r="O17" s="11" t="s">
        <v>156</v>
      </c>
      <c r="P17" s="21"/>
      <c r="Q17" s="11"/>
      <c r="R17" s="21"/>
      <c r="S17" s="11"/>
      <c r="T17" s="12"/>
    </row>
    <row r="18" spans="3:20" ht="18.95" customHeight="1">
      <c r="C18" s="13" t="s">
        <v>175</v>
      </c>
      <c r="D18" s="37" t="s">
        <v>176</v>
      </c>
      <c r="E18" s="37" t="s">
        <v>177</v>
      </c>
      <c r="F18" s="10" t="s">
        <v>153</v>
      </c>
      <c r="G18" s="25">
        <v>408</v>
      </c>
      <c r="H18" s="21">
        <v>408</v>
      </c>
      <c r="I18" s="3"/>
      <c r="J18" s="21">
        <v>450</v>
      </c>
      <c r="K18" s="11" t="s">
        <v>178</v>
      </c>
      <c r="L18" s="21">
        <v>904</v>
      </c>
      <c r="M18" s="11" t="s">
        <v>179</v>
      </c>
      <c r="N18" s="21">
        <v>760</v>
      </c>
      <c r="O18" s="11" t="s">
        <v>180</v>
      </c>
      <c r="P18" s="21"/>
      <c r="Q18" s="11"/>
      <c r="R18" s="21"/>
      <c r="S18" s="11"/>
      <c r="T18" s="12"/>
    </row>
    <row r="19" spans="3:20" ht="18.95" customHeight="1">
      <c r="C19" s="13" t="s">
        <v>181</v>
      </c>
      <c r="D19" s="37" t="s">
        <v>182</v>
      </c>
      <c r="E19" s="37" t="s">
        <v>183</v>
      </c>
      <c r="F19" s="10" t="s">
        <v>153</v>
      </c>
      <c r="G19" s="25">
        <v>120</v>
      </c>
      <c r="H19" s="21"/>
      <c r="I19" s="3"/>
      <c r="J19" s="21"/>
      <c r="K19" s="11"/>
      <c r="L19" s="21"/>
      <c r="M19" s="11"/>
      <c r="N19" s="21">
        <v>120</v>
      </c>
      <c r="O19" s="11" t="s">
        <v>184</v>
      </c>
      <c r="P19" s="21"/>
      <c r="Q19" s="11"/>
      <c r="R19" s="21"/>
      <c r="S19" s="11"/>
      <c r="T19" s="12"/>
    </row>
    <row r="20" spans="3:20" ht="18.95" customHeight="1">
      <c r="C20" s="13" t="s">
        <v>185</v>
      </c>
      <c r="D20" s="37" t="s">
        <v>186</v>
      </c>
      <c r="E20" s="37" t="s">
        <v>187</v>
      </c>
      <c r="F20" s="10" t="s">
        <v>153</v>
      </c>
      <c r="G20" s="25">
        <v>1226</v>
      </c>
      <c r="H20" s="21"/>
      <c r="I20" s="3"/>
      <c r="J20" s="21"/>
      <c r="K20" s="11"/>
      <c r="L20" s="21">
        <v>1226</v>
      </c>
      <c r="M20" s="11" t="s">
        <v>188</v>
      </c>
      <c r="N20" s="21">
        <v>1281</v>
      </c>
      <c r="O20" s="11" t="s">
        <v>188</v>
      </c>
      <c r="P20" s="21"/>
      <c r="Q20" s="11"/>
      <c r="R20" s="21"/>
      <c r="S20" s="11"/>
      <c r="T20" s="12"/>
    </row>
    <row r="21" spans="3:20" ht="18.95" customHeight="1">
      <c r="C21" s="13" t="s">
        <v>189</v>
      </c>
      <c r="D21" s="37" t="s">
        <v>190</v>
      </c>
      <c r="E21" s="37" t="s">
        <v>191</v>
      </c>
      <c r="F21" s="10" t="s">
        <v>128</v>
      </c>
      <c r="G21" s="25">
        <v>342</v>
      </c>
      <c r="H21" s="21">
        <v>342</v>
      </c>
      <c r="I21" s="3"/>
      <c r="J21" s="21">
        <v>370</v>
      </c>
      <c r="K21" s="11" t="s">
        <v>192</v>
      </c>
      <c r="L21" s="21">
        <v>493</v>
      </c>
      <c r="M21" s="11" t="s">
        <v>193</v>
      </c>
      <c r="N21" s="21">
        <v>380</v>
      </c>
      <c r="O21" s="11" t="s">
        <v>194</v>
      </c>
      <c r="P21" s="21"/>
      <c r="Q21" s="11"/>
      <c r="R21" s="21"/>
      <c r="S21" s="11"/>
      <c r="T21" s="12"/>
    </row>
    <row r="22" spans="3:20" ht="18.95" customHeight="1">
      <c r="C22" s="13" t="s">
        <v>195</v>
      </c>
      <c r="D22" s="37" t="s">
        <v>190</v>
      </c>
      <c r="E22" s="37" t="s">
        <v>196</v>
      </c>
      <c r="F22" s="10" t="s">
        <v>128</v>
      </c>
      <c r="G22" s="25">
        <v>513</v>
      </c>
      <c r="H22" s="21">
        <v>513</v>
      </c>
      <c r="I22" s="3"/>
      <c r="J22" s="21">
        <v>562</v>
      </c>
      <c r="K22" s="11" t="s">
        <v>192</v>
      </c>
      <c r="L22" s="21">
        <v>812</v>
      </c>
      <c r="M22" s="11" t="s">
        <v>193</v>
      </c>
      <c r="N22" s="21">
        <v>557</v>
      </c>
      <c r="O22" s="11" t="s">
        <v>194</v>
      </c>
      <c r="P22" s="21"/>
      <c r="Q22" s="11"/>
      <c r="R22" s="21"/>
      <c r="S22" s="11"/>
      <c r="T22" s="12"/>
    </row>
    <row r="23" spans="3:20" ht="18.95" customHeight="1">
      <c r="C23" s="13" t="s">
        <v>197</v>
      </c>
      <c r="D23" s="37" t="s">
        <v>198</v>
      </c>
      <c r="E23" s="37" t="s">
        <v>199</v>
      </c>
      <c r="F23" s="10" t="s">
        <v>128</v>
      </c>
      <c r="G23" s="25">
        <v>5145</v>
      </c>
      <c r="H23" s="21">
        <v>5145</v>
      </c>
      <c r="I23" s="3"/>
      <c r="J23" s="21"/>
      <c r="K23" s="11"/>
      <c r="L23" s="21">
        <v>6631</v>
      </c>
      <c r="M23" s="11" t="s">
        <v>200</v>
      </c>
      <c r="N23" s="21">
        <v>6103</v>
      </c>
      <c r="O23" s="11" t="s">
        <v>201</v>
      </c>
      <c r="P23" s="21"/>
      <c r="Q23" s="11"/>
      <c r="R23" s="21"/>
      <c r="S23" s="11"/>
      <c r="T23" s="12"/>
    </row>
    <row r="24" spans="3:20" ht="18.95" customHeight="1">
      <c r="C24" s="13" t="s">
        <v>202</v>
      </c>
      <c r="D24" s="37" t="s">
        <v>203</v>
      </c>
      <c r="E24" s="37" t="s">
        <v>204</v>
      </c>
      <c r="F24" s="10" t="s">
        <v>128</v>
      </c>
      <c r="G24" s="25">
        <v>4314</v>
      </c>
      <c r="H24" s="21"/>
      <c r="I24" s="3"/>
      <c r="J24" s="21">
        <v>4314</v>
      </c>
      <c r="K24" s="11" t="s">
        <v>205</v>
      </c>
      <c r="L24" s="21">
        <v>4819</v>
      </c>
      <c r="M24" s="11" t="s">
        <v>206</v>
      </c>
      <c r="N24" s="21">
        <v>4819</v>
      </c>
      <c r="O24" s="11" t="s">
        <v>207</v>
      </c>
      <c r="P24" s="21"/>
      <c r="Q24" s="11"/>
      <c r="R24" s="21"/>
      <c r="S24" s="11"/>
      <c r="T24" s="12"/>
    </row>
    <row r="25" spans="3:20" ht="18.95" customHeight="1">
      <c r="C25" s="13" t="s">
        <v>208</v>
      </c>
      <c r="D25" s="37" t="s">
        <v>203</v>
      </c>
      <c r="E25" s="37" t="s">
        <v>209</v>
      </c>
      <c r="F25" s="10" t="s">
        <v>128</v>
      </c>
      <c r="G25" s="25">
        <v>5259</v>
      </c>
      <c r="H25" s="21"/>
      <c r="I25" s="3"/>
      <c r="J25" s="21">
        <v>5259</v>
      </c>
      <c r="K25" s="11" t="s">
        <v>205</v>
      </c>
      <c r="L25" s="21">
        <v>5532</v>
      </c>
      <c r="M25" s="11" t="s">
        <v>206</v>
      </c>
      <c r="N25" s="21">
        <v>5532</v>
      </c>
      <c r="O25" s="11" t="s">
        <v>207</v>
      </c>
      <c r="P25" s="21"/>
      <c r="Q25" s="11"/>
      <c r="R25" s="21"/>
      <c r="S25" s="11"/>
      <c r="T25" s="12"/>
    </row>
    <row r="26" spans="3:20" ht="18.95" customHeight="1">
      <c r="C26" s="13" t="s">
        <v>210</v>
      </c>
      <c r="D26" s="37" t="s">
        <v>211</v>
      </c>
      <c r="E26" s="37" t="s">
        <v>212</v>
      </c>
      <c r="F26" s="10" t="s">
        <v>153</v>
      </c>
      <c r="G26" s="25">
        <v>4010</v>
      </c>
      <c r="H26" s="21">
        <v>4010</v>
      </c>
      <c r="I26" s="3"/>
      <c r="J26" s="21">
        <v>5000</v>
      </c>
      <c r="K26" s="11" t="s">
        <v>213</v>
      </c>
      <c r="L26" s="21">
        <v>4800</v>
      </c>
      <c r="M26" s="11" t="s">
        <v>214</v>
      </c>
      <c r="N26" s="21">
        <v>5000</v>
      </c>
      <c r="O26" s="11" t="s">
        <v>215</v>
      </c>
      <c r="P26" s="21"/>
      <c r="Q26" s="11"/>
      <c r="R26" s="21"/>
      <c r="S26" s="11"/>
      <c r="T26" s="12"/>
    </row>
    <row r="27" spans="3:20" ht="18.95" customHeight="1">
      <c r="C27" s="13" t="s">
        <v>216</v>
      </c>
      <c r="D27" s="37" t="s">
        <v>211</v>
      </c>
      <c r="E27" s="37" t="s">
        <v>217</v>
      </c>
      <c r="F27" s="10" t="s">
        <v>153</v>
      </c>
      <c r="G27" s="25">
        <v>18000</v>
      </c>
      <c r="H27" s="21"/>
      <c r="I27" s="3"/>
      <c r="J27" s="21"/>
      <c r="K27" s="11"/>
      <c r="L27" s="21">
        <v>18000</v>
      </c>
      <c r="M27" s="11" t="s">
        <v>214</v>
      </c>
      <c r="N27" s="21">
        <v>30000</v>
      </c>
      <c r="O27" s="11" t="s">
        <v>215</v>
      </c>
      <c r="P27" s="21"/>
      <c r="Q27" s="11"/>
      <c r="R27" s="21"/>
      <c r="S27" s="11"/>
      <c r="T27" s="12"/>
    </row>
    <row r="28" spans="3:20" ht="18.95" customHeight="1">
      <c r="C28" s="13" t="s">
        <v>219</v>
      </c>
      <c r="D28" s="37" t="s">
        <v>220</v>
      </c>
      <c r="E28" s="37" t="s">
        <v>221</v>
      </c>
      <c r="F28" s="10" t="s">
        <v>153</v>
      </c>
      <c r="G28" s="25">
        <v>130000</v>
      </c>
      <c r="H28" s="21"/>
      <c r="I28" s="3"/>
      <c r="J28" s="21">
        <v>150000</v>
      </c>
      <c r="K28" s="11" t="s">
        <v>213</v>
      </c>
      <c r="L28" s="21">
        <v>150000</v>
      </c>
      <c r="M28" s="11" t="s">
        <v>214</v>
      </c>
      <c r="N28" s="21">
        <v>130000</v>
      </c>
      <c r="O28" s="11" t="s">
        <v>222</v>
      </c>
      <c r="P28" s="21"/>
      <c r="Q28" s="11"/>
      <c r="R28" s="21"/>
      <c r="S28" s="11"/>
      <c r="T28" s="12"/>
    </row>
    <row r="29" spans="3:20" ht="18.95" customHeight="1">
      <c r="C29" s="13" t="s">
        <v>223</v>
      </c>
      <c r="D29" s="37" t="s">
        <v>224</v>
      </c>
      <c r="E29" s="37" t="s">
        <v>225</v>
      </c>
      <c r="F29" s="10" t="s">
        <v>153</v>
      </c>
      <c r="G29" s="25">
        <v>100000</v>
      </c>
      <c r="H29" s="21"/>
      <c r="I29" s="3"/>
      <c r="J29" s="21">
        <v>100000</v>
      </c>
      <c r="K29" s="11" t="s">
        <v>226</v>
      </c>
      <c r="L29" s="21">
        <v>100000</v>
      </c>
      <c r="M29" s="11" t="s">
        <v>214</v>
      </c>
      <c r="N29" s="21">
        <v>100000</v>
      </c>
      <c r="O29" s="11" t="s">
        <v>222</v>
      </c>
      <c r="P29" s="21"/>
      <c r="Q29" s="11"/>
      <c r="R29" s="21"/>
      <c r="S29" s="11"/>
      <c r="T29" s="12"/>
    </row>
    <row r="30" spans="3:20" ht="18.95" customHeight="1">
      <c r="C30" s="13" t="s">
        <v>227</v>
      </c>
      <c r="D30" s="37" t="s">
        <v>228</v>
      </c>
      <c r="E30" s="37" t="s">
        <v>229</v>
      </c>
      <c r="F30" s="10" t="s">
        <v>153</v>
      </c>
      <c r="G30" s="25">
        <v>56765</v>
      </c>
      <c r="H30" s="21">
        <v>56765</v>
      </c>
      <c r="I30" s="3"/>
      <c r="J30" s="21">
        <v>200000</v>
      </c>
      <c r="K30" s="11" t="s">
        <v>230</v>
      </c>
      <c r="L30" s="21">
        <v>200000</v>
      </c>
      <c r="M30" s="11" t="s">
        <v>214</v>
      </c>
      <c r="N30" s="21">
        <v>160000</v>
      </c>
      <c r="O30" s="11" t="s">
        <v>222</v>
      </c>
      <c r="P30" s="21"/>
      <c r="Q30" s="11"/>
      <c r="R30" s="21"/>
      <c r="S30" s="11"/>
      <c r="T30" s="12"/>
    </row>
    <row r="31" spans="3:20" ht="18.95" customHeight="1">
      <c r="C31" s="13" t="s">
        <v>231</v>
      </c>
      <c r="D31" s="37" t="s">
        <v>232</v>
      </c>
      <c r="E31" s="37" t="s">
        <v>233</v>
      </c>
      <c r="F31" s="10" t="s">
        <v>153</v>
      </c>
      <c r="G31" s="25">
        <v>258163</v>
      </c>
      <c r="H31" s="21">
        <v>258163</v>
      </c>
      <c r="I31" s="3"/>
      <c r="J31" s="21">
        <v>320000</v>
      </c>
      <c r="K31" s="11" t="s">
        <v>226</v>
      </c>
      <c r="L31" s="21">
        <v>320000</v>
      </c>
      <c r="M31" s="11" t="s">
        <v>234</v>
      </c>
      <c r="N31" s="21"/>
      <c r="O31" s="11"/>
      <c r="P31" s="21"/>
      <c r="Q31" s="11"/>
      <c r="R31" s="21"/>
      <c r="S31" s="11"/>
      <c r="T31" s="12"/>
    </row>
    <row r="32" spans="3:20" ht="18.95" customHeight="1">
      <c r="C32" s="13" t="s">
        <v>235</v>
      </c>
      <c r="D32" s="37" t="s">
        <v>236</v>
      </c>
      <c r="E32" s="37" t="s">
        <v>225</v>
      </c>
      <c r="F32" s="10" t="s">
        <v>153</v>
      </c>
      <c r="G32" s="25">
        <v>120000</v>
      </c>
      <c r="H32" s="21"/>
      <c r="I32" s="3"/>
      <c r="J32" s="21">
        <v>120000</v>
      </c>
      <c r="K32" s="11" t="s">
        <v>226</v>
      </c>
      <c r="L32" s="21">
        <v>120000</v>
      </c>
      <c r="M32" s="11" t="s">
        <v>214</v>
      </c>
      <c r="N32" s="21">
        <v>150000</v>
      </c>
      <c r="O32" s="11" t="s">
        <v>222</v>
      </c>
      <c r="P32" s="21"/>
      <c r="Q32" s="11"/>
      <c r="R32" s="21"/>
      <c r="S32" s="11"/>
      <c r="T32" s="12"/>
    </row>
    <row r="33" spans="3:20" ht="18.95" customHeight="1">
      <c r="C33" s="13" t="s">
        <v>237</v>
      </c>
      <c r="D33" s="37" t="s">
        <v>238</v>
      </c>
      <c r="E33" s="37" t="s">
        <v>239</v>
      </c>
      <c r="F33" s="10" t="s">
        <v>240</v>
      </c>
      <c r="G33" s="25">
        <v>100000</v>
      </c>
      <c r="H33" s="21"/>
      <c r="I33" s="3"/>
      <c r="J33" s="21">
        <v>110000</v>
      </c>
      <c r="K33" s="11" t="s">
        <v>230</v>
      </c>
      <c r="L33" s="21">
        <v>100000</v>
      </c>
      <c r="M33" s="11" t="s">
        <v>214</v>
      </c>
      <c r="N33" s="21">
        <v>155000</v>
      </c>
      <c r="O33" s="11" t="s">
        <v>215</v>
      </c>
      <c r="P33" s="21"/>
      <c r="Q33" s="11"/>
      <c r="R33" s="21"/>
      <c r="S33" s="11"/>
      <c r="T33" s="12"/>
    </row>
    <row r="34" spans="3:20" ht="18.95" customHeight="1">
      <c r="C34" s="13" t="s">
        <v>241</v>
      </c>
      <c r="D34" s="37" t="s">
        <v>242</v>
      </c>
      <c r="E34" s="37" t="s">
        <v>243</v>
      </c>
      <c r="F34" s="10" t="s">
        <v>153</v>
      </c>
      <c r="G34" s="25">
        <v>28718</v>
      </c>
      <c r="H34" s="21">
        <v>28718</v>
      </c>
      <c r="I34" s="3"/>
      <c r="J34" s="21">
        <v>40000</v>
      </c>
      <c r="K34" s="11" t="s">
        <v>213</v>
      </c>
      <c r="L34" s="21">
        <v>60000</v>
      </c>
      <c r="M34" s="11" t="s">
        <v>214</v>
      </c>
      <c r="N34" s="21">
        <v>60000</v>
      </c>
      <c r="O34" s="11" t="s">
        <v>215</v>
      </c>
      <c r="P34" s="21"/>
      <c r="Q34" s="11"/>
      <c r="R34" s="21"/>
      <c r="S34" s="11"/>
      <c r="T34" s="12"/>
    </row>
    <row r="35" spans="3:20" ht="18.95" customHeight="1">
      <c r="C35" s="13" t="s">
        <v>244</v>
      </c>
      <c r="D35" s="37" t="s">
        <v>245</v>
      </c>
      <c r="E35" s="37" t="s">
        <v>246</v>
      </c>
      <c r="F35" s="10" t="s">
        <v>153</v>
      </c>
      <c r="G35" s="25">
        <v>286878</v>
      </c>
      <c r="H35" s="21">
        <v>286878</v>
      </c>
      <c r="I35" s="3"/>
      <c r="J35" s="21">
        <v>500000</v>
      </c>
      <c r="K35" s="11" t="s">
        <v>226</v>
      </c>
      <c r="L35" s="21">
        <v>500000</v>
      </c>
      <c r="M35" s="11" t="s">
        <v>214</v>
      </c>
      <c r="N35" s="21"/>
      <c r="O35" s="11"/>
      <c r="P35" s="21"/>
      <c r="Q35" s="11"/>
      <c r="R35" s="21"/>
      <c r="S35" s="11"/>
      <c r="T35" s="12"/>
    </row>
    <row r="36" spans="3:20" ht="18.95" customHeight="1">
      <c r="C36" s="13" t="s">
        <v>247</v>
      </c>
      <c r="D36" s="37" t="s">
        <v>245</v>
      </c>
      <c r="E36" s="37" t="s">
        <v>248</v>
      </c>
      <c r="F36" s="10" t="s">
        <v>153</v>
      </c>
      <c r="G36" s="25">
        <v>323630</v>
      </c>
      <c r="H36" s="21">
        <v>323630</v>
      </c>
      <c r="I36" s="3"/>
      <c r="J36" s="21">
        <v>500000</v>
      </c>
      <c r="K36" s="11" t="s">
        <v>226</v>
      </c>
      <c r="L36" s="21">
        <v>500000</v>
      </c>
      <c r="M36" s="11" t="s">
        <v>214</v>
      </c>
      <c r="N36" s="21"/>
      <c r="O36" s="11"/>
      <c r="P36" s="21"/>
      <c r="Q36" s="11"/>
      <c r="R36" s="21"/>
      <c r="S36" s="11"/>
      <c r="T36" s="12"/>
    </row>
    <row r="37" spans="3:20" ht="18.95" customHeight="1">
      <c r="C37" s="13" t="s">
        <v>249</v>
      </c>
      <c r="D37" s="37" t="s">
        <v>250</v>
      </c>
      <c r="E37" s="37" t="s">
        <v>251</v>
      </c>
      <c r="F37" s="10" t="s">
        <v>153</v>
      </c>
      <c r="G37" s="25">
        <v>26000</v>
      </c>
      <c r="H37" s="21"/>
      <c r="I37" s="3"/>
      <c r="J37" s="21">
        <v>28800</v>
      </c>
      <c r="K37" s="11" t="s">
        <v>252</v>
      </c>
      <c r="L37" s="21">
        <v>26000</v>
      </c>
      <c r="M37" s="11" t="s">
        <v>253</v>
      </c>
      <c r="N37" s="21">
        <v>28000</v>
      </c>
      <c r="O37" s="11" t="s">
        <v>254</v>
      </c>
      <c r="P37" s="21"/>
      <c r="Q37" s="11"/>
      <c r="R37" s="21"/>
      <c r="S37" s="11"/>
      <c r="T37" s="12"/>
    </row>
    <row r="38" spans="3:20" ht="18.95" customHeight="1">
      <c r="C38" s="13" t="s">
        <v>255</v>
      </c>
      <c r="D38" s="37" t="s">
        <v>250</v>
      </c>
      <c r="E38" s="37" t="s">
        <v>256</v>
      </c>
      <c r="F38" s="10" t="s">
        <v>153</v>
      </c>
      <c r="G38" s="25">
        <v>23000</v>
      </c>
      <c r="H38" s="21"/>
      <c r="I38" s="3"/>
      <c r="J38" s="21">
        <v>24500</v>
      </c>
      <c r="K38" s="11" t="s">
        <v>252</v>
      </c>
      <c r="L38" s="21">
        <v>27000</v>
      </c>
      <c r="M38" s="11" t="s">
        <v>253</v>
      </c>
      <c r="N38" s="21">
        <v>23000</v>
      </c>
      <c r="O38" s="11" t="s">
        <v>254</v>
      </c>
      <c r="P38" s="21"/>
      <c r="Q38" s="11"/>
      <c r="R38" s="21"/>
      <c r="S38" s="11"/>
      <c r="T38" s="12"/>
    </row>
    <row r="39" spans="3:20" ht="18.95" customHeight="1">
      <c r="C39" s="13" t="s">
        <v>257</v>
      </c>
      <c r="D39" s="37" t="s">
        <v>258</v>
      </c>
      <c r="E39" s="37" t="s">
        <v>259</v>
      </c>
      <c r="F39" s="10" t="s">
        <v>153</v>
      </c>
      <c r="G39" s="25">
        <v>1500</v>
      </c>
      <c r="H39" s="21"/>
      <c r="I39" s="3"/>
      <c r="J39" s="21">
        <v>3000</v>
      </c>
      <c r="K39" s="11" t="s">
        <v>260</v>
      </c>
      <c r="L39" s="21"/>
      <c r="M39" s="11"/>
      <c r="N39" s="21">
        <v>1500</v>
      </c>
      <c r="O39" s="11" t="s">
        <v>261</v>
      </c>
      <c r="P39" s="21"/>
      <c r="Q39" s="11"/>
      <c r="R39" s="21"/>
      <c r="S39" s="11"/>
      <c r="T39" s="12"/>
    </row>
    <row r="40" spans="3:20" ht="18.95" customHeight="1">
      <c r="C40" s="13" t="s">
        <v>262</v>
      </c>
      <c r="D40" s="37" t="s">
        <v>263</v>
      </c>
      <c r="E40" s="37" t="s">
        <v>264</v>
      </c>
      <c r="F40" s="10" t="s">
        <v>265</v>
      </c>
      <c r="G40" s="25">
        <v>29</v>
      </c>
      <c r="H40" s="21"/>
      <c r="I40" s="3"/>
      <c r="J40" s="21"/>
      <c r="K40" s="11"/>
      <c r="L40" s="21">
        <v>29</v>
      </c>
      <c r="M40" s="11" t="s">
        <v>266</v>
      </c>
      <c r="N40" s="21">
        <v>31</v>
      </c>
      <c r="O40" s="11" t="s">
        <v>267</v>
      </c>
      <c r="P40" s="21"/>
      <c r="Q40" s="11"/>
      <c r="R40" s="21"/>
      <c r="S40" s="11"/>
      <c r="T40" s="12"/>
    </row>
    <row r="41" spans="3:20" ht="18.95" customHeight="1">
      <c r="C41" s="13" t="s">
        <v>268</v>
      </c>
      <c r="D41" s="37" t="s">
        <v>269</v>
      </c>
      <c r="E41" s="37" t="s">
        <v>270</v>
      </c>
      <c r="F41" s="10" t="s">
        <v>265</v>
      </c>
      <c r="G41" s="25">
        <v>10</v>
      </c>
      <c r="H41" s="21"/>
      <c r="I41" s="3"/>
      <c r="J41" s="21"/>
      <c r="K41" s="11"/>
      <c r="L41" s="21">
        <v>10</v>
      </c>
      <c r="M41" s="11" t="s">
        <v>271</v>
      </c>
      <c r="N41" s="21">
        <v>11</v>
      </c>
      <c r="O41" s="11" t="s">
        <v>272</v>
      </c>
      <c r="P41" s="21"/>
      <c r="Q41" s="11"/>
      <c r="R41" s="21"/>
      <c r="S41" s="11"/>
      <c r="T41" s="12"/>
    </row>
    <row r="42" spans="3:20" ht="18.95" customHeight="1">
      <c r="C42" s="13" t="s">
        <v>273</v>
      </c>
      <c r="D42" s="37" t="s">
        <v>274</v>
      </c>
      <c r="E42" s="37" t="s">
        <v>275</v>
      </c>
      <c r="F42" s="10" t="s">
        <v>128</v>
      </c>
      <c r="G42" s="25">
        <v>5832</v>
      </c>
      <c r="H42" s="21">
        <v>5832</v>
      </c>
      <c r="I42" s="3"/>
      <c r="J42" s="21"/>
      <c r="K42" s="11"/>
      <c r="L42" s="21">
        <v>7784</v>
      </c>
      <c r="M42" s="11" t="s">
        <v>164</v>
      </c>
      <c r="N42" s="21">
        <v>7784</v>
      </c>
      <c r="O42" s="11" t="s">
        <v>276</v>
      </c>
      <c r="P42" s="21"/>
      <c r="Q42" s="11"/>
      <c r="R42" s="21"/>
      <c r="S42" s="11"/>
      <c r="T42" s="12"/>
    </row>
    <row r="43" spans="3:20" ht="18.95" customHeight="1">
      <c r="C43" s="13" t="s">
        <v>277</v>
      </c>
      <c r="D43" s="37" t="s">
        <v>278</v>
      </c>
      <c r="E43" s="37" t="s">
        <v>279</v>
      </c>
      <c r="F43" s="10" t="s">
        <v>265</v>
      </c>
      <c r="G43" s="25">
        <v>10021</v>
      </c>
      <c r="H43" s="21">
        <v>10021</v>
      </c>
      <c r="I43" s="3"/>
      <c r="J43" s="21"/>
      <c r="K43" s="11"/>
      <c r="L43" s="21">
        <v>12435</v>
      </c>
      <c r="M43" s="11" t="s">
        <v>164</v>
      </c>
      <c r="N43" s="21">
        <v>12435</v>
      </c>
      <c r="O43" s="11" t="s">
        <v>276</v>
      </c>
      <c r="P43" s="21"/>
      <c r="Q43" s="11"/>
      <c r="R43" s="21"/>
      <c r="S43" s="11"/>
      <c r="T43" s="12"/>
    </row>
    <row r="44" spans="3:20" ht="18.95" customHeight="1">
      <c r="C44" s="13" t="s">
        <v>280</v>
      </c>
      <c r="D44" s="37" t="s">
        <v>278</v>
      </c>
      <c r="E44" s="37" t="s">
        <v>281</v>
      </c>
      <c r="F44" s="10" t="s">
        <v>265</v>
      </c>
      <c r="G44" s="25">
        <v>7441</v>
      </c>
      <c r="H44" s="21">
        <v>7441</v>
      </c>
      <c r="I44" s="3"/>
      <c r="J44" s="21"/>
      <c r="K44" s="11"/>
      <c r="L44" s="21">
        <v>9605</v>
      </c>
      <c r="M44" s="11" t="s">
        <v>164</v>
      </c>
      <c r="N44" s="21">
        <v>9605</v>
      </c>
      <c r="O44" s="11" t="s">
        <v>276</v>
      </c>
      <c r="P44" s="21"/>
      <c r="Q44" s="11"/>
      <c r="R44" s="21"/>
      <c r="S44" s="11"/>
      <c r="T44" s="12"/>
    </row>
    <row r="45" spans="3:20" ht="18.95" customHeight="1">
      <c r="C45" s="13" t="s">
        <v>282</v>
      </c>
      <c r="D45" s="37" t="s">
        <v>283</v>
      </c>
      <c r="E45" s="37" t="s">
        <v>284</v>
      </c>
      <c r="F45" s="10" t="s">
        <v>153</v>
      </c>
      <c r="G45" s="25">
        <v>130000</v>
      </c>
      <c r="H45" s="21"/>
      <c r="I45" s="3"/>
      <c r="J45" s="21"/>
      <c r="K45" s="11"/>
      <c r="L45" s="21"/>
      <c r="M45" s="11"/>
      <c r="N45" s="21"/>
      <c r="O45" s="11"/>
      <c r="P45" s="21">
        <v>130000</v>
      </c>
      <c r="Q45" s="11" t="s">
        <v>285</v>
      </c>
      <c r="R45" s="21"/>
      <c r="S45" s="11"/>
      <c r="T45" s="12"/>
    </row>
    <row r="46" spans="3:20" ht="18.95" customHeight="1">
      <c r="C46" s="13" t="s">
        <v>286</v>
      </c>
      <c r="D46" s="37" t="s">
        <v>283</v>
      </c>
      <c r="E46" s="37" t="s">
        <v>287</v>
      </c>
      <c r="F46" s="10" t="s">
        <v>153</v>
      </c>
      <c r="G46" s="25">
        <v>145000</v>
      </c>
      <c r="H46" s="21"/>
      <c r="I46" s="3"/>
      <c r="J46" s="21"/>
      <c r="K46" s="11"/>
      <c r="L46" s="21"/>
      <c r="M46" s="11"/>
      <c r="N46" s="21"/>
      <c r="O46" s="11"/>
      <c r="P46" s="21">
        <v>145000</v>
      </c>
      <c r="Q46" s="11" t="s">
        <v>285</v>
      </c>
      <c r="R46" s="21"/>
      <c r="S46" s="11"/>
      <c r="T46" s="12"/>
    </row>
    <row r="47" spans="3:20" ht="18.95" customHeight="1">
      <c r="C47" s="13" t="s">
        <v>288</v>
      </c>
      <c r="D47" s="37" t="s">
        <v>289</v>
      </c>
      <c r="E47" s="37" t="s">
        <v>290</v>
      </c>
      <c r="F47" s="10" t="s">
        <v>153</v>
      </c>
      <c r="G47" s="25">
        <v>160000</v>
      </c>
      <c r="H47" s="21"/>
      <c r="I47" s="3"/>
      <c r="J47" s="21">
        <v>200000</v>
      </c>
      <c r="K47" s="11" t="s">
        <v>230</v>
      </c>
      <c r="L47" s="21">
        <v>200000</v>
      </c>
      <c r="M47" s="11" t="s">
        <v>214</v>
      </c>
      <c r="N47" s="21">
        <v>160000</v>
      </c>
      <c r="O47" s="11" t="s">
        <v>222</v>
      </c>
      <c r="P47" s="21"/>
      <c r="Q47" s="11"/>
      <c r="R47" s="21"/>
      <c r="S47" s="11"/>
      <c r="T47" s="12"/>
    </row>
    <row r="48" spans="3:20" ht="18.95" customHeight="1">
      <c r="C48" s="13" t="s">
        <v>288</v>
      </c>
      <c r="D48" s="37" t="s">
        <v>291</v>
      </c>
      <c r="E48" s="37" t="s">
        <v>292</v>
      </c>
      <c r="F48" s="10" t="s">
        <v>218</v>
      </c>
      <c r="G48" s="25">
        <v>800000</v>
      </c>
      <c r="H48" s="21"/>
      <c r="I48" s="3"/>
      <c r="J48" s="21"/>
      <c r="K48" s="11"/>
      <c r="L48" s="21">
        <v>800000</v>
      </c>
      <c r="M48" s="11" t="s">
        <v>214</v>
      </c>
      <c r="N48" s="21"/>
      <c r="O48" s="11"/>
      <c r="P48" s="21"/>
      <c r="Q48" s="11"/>
      <c r="R48" s="21"/>
      <c r="S48" s="11"/>
      <c r="T48" s="12"/>
    </row>
    <row r="49" spans="3:20" ht="18.95" customHeight="1">
      <c r="C49" s="13" t="s">
        <v>288</v>
      </c>
      <c r="D49" s="37" t="s">
        <v>291</v>
      </c>
      <c r="E49" s="37" t="s">
        <v>293</v>
      </c>
      <c r="F49" s="10" t="s">
        <v>218</v>
      </c>
      <c r="G49" s="25">
        <v>1300000</v>
      </c>
      <c r="H49" s="21"/>
      <c r="I49" s="3"/>
      <c r="J49" s="21"/>
      <c r="K49" s="11"/>
      <c r="L49" s="21">
        <v>1300000</v>
      </c>
      <c r="M49" s="11" t="s">
        <v>214</v>
      </c>
      <c r="N49" s="21"/>
      <c r="O49" s="11"/>
      <c r="P49" s="21"/>
      <c r="Q49" s="11"/>
      <c r="R49" s="21"/>
      <c r="S49" s="11"/>
      <c r="T49" s="12"/>
    </row>
    <row r="50" spans="3:20" ht="18.95" customHeight="1">
      <c r="C50" s="13" t="s">
        <v>288</v>
      </c>
      <c r="D50" s="37" t="s">
        <v>294</v>
      </c>
      <c r="E50" s="37" t="s">
        <v>295</v>
      </c>
      <c r="F50" s="10" t="s">
        <v>265</v>
      </c>
      <c r="G50" s="25">
        <v>60000</v>
      </c>
      <c r="H50" s="21"/>
      <c r="I50" s="3"/>
      <c r="J50" s="21"/>
      <c r="K50" s="11"/>
      <c r="L50" s="21"/>
      <c r="M50" s="11"/>
      <c r="N50" s="21"/>
      <c r="O50" s="11"/>
      <c r="P50" s="21">
        <v>60000</v>
      </c>
      <c r="Q50" s="11" t="s">
        <v>285</v>
      </c>
      <c r="R50" s="21"/>
      <c r="S50" s="11"/>
      <c r="T50" s="12"/>
    </row>
    <row r="51" spans="3:20" ht="18.95" customHeight="1">
      <c r="C51" s="13" t="s">
        <v>288</v>
      </c>
      <c r="D51" s="37" t="s">
        <v>296</v>
      </c>
      <c r="E51" s="37" t="s">
        <v>297</v>
      </c>
      <c r="F51" s="10" t="s">
        <v>265</v>
      </c>
      <c r="G51" s="25">
        <v>32000</v>
      </c>
      <c r="H51" s="21"/>
      <c r="I51" s="3"/>
      <c r="J51" s="21"/>
      <c r="K51" s="11"/>
      <c r="L51" s="21"/>
      <c r="M51" s="11"/>
      <c r="N51" s="21"/>
      <c r="O51" s="11"/>
      <c r="P51" s="21">
        <v>32000</v>
      </c>
      <c r="Q51" s="11" t="s">
        <v>285</v>
      </c>
      <c r="R51" s="21"/>
      <c r="S51" s="11"/>
      <c r="T51" s="12"/>
    </row>
    <row r="52" spans="3:20" ht="18.95" customHeight="1">
      <c r="C52" s="13" t="s">
        <v>288</v>
      </c>
      <c r="D52" s="37" t="s">
        <v>258</v>
      </c>
      <c r="E52" s="37" t="s">
        <v>298</v>
      </c>
      <c r="F52" s="10" t="s">
        <v>265</v>
      </c>
      <c r="G52" s="25">
        <v>15500</v>
      </c>
      <c r="H52" s="21"/>
      <c r="I52" s="3"/>
      <c r="J52" s="21"/>
      <c r="K52" s="11"/>
      <c r="L52" s="21"/>
      <c r="M52" s="11"/>
      <c r="N52" s="21"/>
      <c r="O52" s="11"/>
      <c r="P52" s="21">
        <v>15500</v>
      </c>
      <c r="Q52" s="11" t="s">
        <v>285</v>
      </c>
      <c r="R52" s="21"/>
      <c r="S52" s="11"/>
      <c r="T52" s="12"/>
    </row>
    <row r="53" spans="3:20" ht="18.95" customHeight="1">
      <c r="C53" s="13" t="s">
        <v>288</v>
      </c>
      <c r="D53" s="37" t="s">
        <v>299</v>
      </c>
      <c r="E53" s="37" t="s">
        <v>300</v>
      </c>
      <c r="F53" s="10" t="s">
        <v>265</v>
      </c>
      <c r="G53" s="25">
        <v>126000</v>
      </c>
      <c r="H53" s="21"/>
      <c r="I53" s="3"/>
      <c r="J53" s="21"/>
      <c r="K53" s="11"/>
      <c r="L53" s="21"/>
      <c r="M53" s="11"/>
      <c r="N53" s="21"/>
      <c r="O53" s="11"/>
      <c r="P53" s="21">
        <v>126000</v>
      </c>
      <c r="Q53" s="11" t="s">
        <v>285</v>
      </c>
      <c r="R53" s="21"/>
      <c r="S53" s="11"/>
      <c r="T53" s="12"/>
    </row>
    <row r="54" spans="3:20" ht="18.95" customHeight="1">
      <c r="C54" s="13" t="s">
        <v>301</v>
      </c>
      <c r="D54" s="37" t="s">
        <v>302</v>
      </c>
      <c r="E54" s="37" t="s">
        <v>303</v>
      </c>
      <c r="F54" s="10" t="s">
        <v>304</v>
      </c>
      <c r="G54" s="25">
        <v>273676</v>
      </c>
      <c r="H54" s="21"/>
      <c r="I54" s="3"/>
      <c r="J54" s="21"/>
      <c r="K54" s="11"/>
      <c r="L54" s="21"/>
      <c r="M54" s="11"/>
      <c r="N54" s="21"/>
      <c r="O54" s="11"/>
      <c r="P54" s="21"/>
      <c r="Q54" s="11"/>
      <c r="R54" s="21"/>
      <c r="S54" s="11"/>
      <c r="T54" s="12"/>
    </row>
    <row r="55" spans="3:20" ht="18.95" customHeight="1">
      <c r="C55" s="13" t="s">
        <v>305</v>
      </c>
      <c r="D55" s="37" t="s">
        <v>302</v>
      </c>
      <c r="E55" s="37" t="s">
        <v>306</v>
      </c>
      <c r="F55" s="10" t="s">
        <v>304</v>
      </c>
      <c r="G55" s="25">
        <v>304156</v>
      </c>
      <c r="H55" s="21"/>
      <c r="I55" s="3"/>
      <c r="J55" s="21"/>
      <c r="K55" s="11"/>
      <c r="L55" s="21"/>
      <c r="M55" s="11"/>
      <c r="N55" s="21"/>
      <c r="O55" s="11"/>
      <c r="P55" s="21"/>
      <c r="Q55" s="11"/>
      <c r="R55" s="21"/>
      <c r="S55" s="11"/>
      <c r="T55" s="12"/>
    </row>
    <row r="56" spans="3:20" ht="18.95" customHeight="1">
      <c r="C56" s="13" t="s">
        <v>307</v>
      </c>
      <c r="D56" s="37" t="s">
        <v>302</v>
      </c>
      <c r="E56" s="37" t="s">
        <v>308</v>
      </c>
      <c r="F56" s="10" t="s">
        <v>304</v>
      </c>
      <c r="G56" s="25">
        <v>414968</v>
      </c>
      <c r="H56" s="21"/>
      <c r="I56" s="3"/>
      <c r="J56" s="21"/>
      <c r="K56" s="11"/>
      <c r="L56" s="21"/>
      <c r="M56" s="11"/>
      <c r="N56" s="21"/>
      <c r="O56" s="11"/>
      <c r="P56" s="21"/>
      <c r="Q56" s="11"/>
      <c r="R56" s="21"/>
      <c r="S56" s="11"/>
      <c r="T56" s="12"/>
    </row>
    <row r="57" spans="3:20" ht="18.95" customHeight="1">
      <c r="C57" s="13" t="s">
        <v>309</v>
      </c>
      <c r="D57" s="37" t="s">
        <v>302</v>
      </c>
      <c r="E57" s="37" t="s">
        <v>310</v>
      </c>
      <c r="F57" s="10" t="s">
        <v>304</v>
      </c>
      <c r="G57" s="25">
        <v>172068</v>
      </c>
      <c r="H57" s="21"/>
      <c r="I57" s="3"/>
      <c r="J57" s="21"/>
      <c r="K57" s="11"/>
      <c r="L57" s="21"/>
      <c r="M57" s="11"/>
      <c r="N57" s="21"/>
      <c r="O57" s="11"/>
      <c r="P57" s="21"/>
      <c r="Q57" s="11"/>
      <c r="R57" s="21"/>
      <c r="S57" s="11"/>
      <c r="T57" s="12"/>
    </row>
    <row r="58" spans="3:20" ht="18.95" customHeight="1">
      <c r="D58" s="37"/>
      <c r="E58" s="37"/>
      <c r="F58" s="10"/>
      <c r="G58" s="25"/>
      <c r="H58" s="21"/>
      <c r="I58" s="3"/>
      <c r="J58" s="21"/>
      <c r="K58" s="11"/>
      <c r="L58" s="21"/>
      <c r="M58" s="11"/>
      <c r="N58" s="21"/>
      <c r="O58" s="11"/>
      <c r="P58" s="21"/>
      <c r="Q58" s="11"/>
      <c r="R58" s="21"/>
      <c r="S58" s="11"/>
      <c r="T58" s="12"/>
    </row>
  </sheetData>
  <mergeCells count="15">
    <mergeCell ref="R2:S2"/>
    <mergeCell ref="T2:T3"/>
    <mergeCell ref="A2:A3"/>
    <mergeCell ref="L2:M2"/>
    <mergeCell ref="B2:B3"/>
    <mergeCell ref="C2:C3"/>
    <mergeCell ref="L1:P1"/>
    <mergeCell ref="F2:F3"/>
    <mergeCell ref="G2:G3"/>
    <mergeCell ref="J2:K2"/>
    <mergeCell ref="N2:O2"/>
    <mergeCell ref="D1:K1"/>
    <mergeCell ref="E2:E3"/>
    <mergeCell ref="D2:D3"/>
    <mergeCell ref="P2:Q2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13</vt:i4>
      </vt:variant>
    </vt:vector>
  </HeadingPairs>
  <TitlesOfParts>
    <vt:vector size="23" baseType="lpstr">
      <vt:lpstr>설계서용지</vt:lpstr>
      <vt:lpstr>원가계산</vt:lpstr>
      <vt:lpstr>총괄표</vt:lpstr>
      <vt:lpstr>내역서</vt:lpstr>
      <vt:lpstr>일대목차</vt:lpstr>
      <vt:lpstr>일위대가</vt:lpstr>
      <vt:lpstr>일위노임</vt:lpstr>
      <vt:lpstr>합산자재</vt:lpstr>
      <vt:lpstr>단가조사</vt:lpstr>
      <vt:lpstr>옵션</vt:lpstr>
      <vt:lpstr>내역서!Print_Area</vt:lpstr>
      <vt:lpstr>설계서용지!Print_Area</vt:lpstr>
      <vt:lpstr>원가계산!Print_Area</vt:lpstr>
      <vt:lpstr>일위노임!Print_Area</vt:lpstr>
      <vt:lpstr>일위대가!Print_Area</vt:lpstr>
      <vt:lpstr>총괄표!Print_Area</vt:lpstr>
      <vt:lpstr>내역서!Print_Titles</vt:lpstr>
      <vt:lpstr>단가조사!Print_Titles</vt:lpstr>
      <vt:lpstr>일대목차!Print_Titles</vt:lpstr>
      <vt:lpstr>일위노임!Print_Titles</vt:lpstr>
      <vt:lpstr>일위대가!Print_Titles</vt:lpstr>
      <vt:lpstr>총괄표!Print_Titles</vt:lpstr>
      <vt:lpstr>합산자재!Print_Titles</vt:lpstr>
    </vt:vector>
  </TitlesOfParts>
  <Company>이지테크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이지테크</dc:creator>
  <cp:lastModifiedBy>user</cp:lastModifiedBy>
  <cp:lastPrinted>2012-05-12T23:39:48Z</cp:lastPrinted>
  <dcterms:created xsi:type="dcterms:W3CDTF">2002-09-09T02:35:17Z</dcterms:created>
  <dcterms:modified xsi:type="dcterms:W3CDTF">2026-08-26T08:32:09Z</dcterms:modified>
</cp:coreProperties>
</file>