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장비관리" sheetId="1" state="visible" r:id="rId1"/>
    <sheet xmlns:r="http://schemas.openxmlformats.org/officeDocument/2006/relationships" name="거래내역원장" sheetId="2" state="visible" r:id="rId2"/>
    <sheet xmlns:r="http://schemas.openxmlformats.org/officeDocument/2006/relationships" name="장비임대료수금원장" sheetId="3" state="visible" r:id="rId3"/>
    <sheet xmlns:r="http://schemas.openxmlformats.org/officeDocument/2006/relationships" name="기사명등록" sheetId="4" state="visible" r:id="rId4"/>
    <sheet xmlns:r="http://schemas.openxmlformats.org/officeDocument/2006/relationships" name="거래처등록" sheetId="5" state="visible" r:id="rId5"/>
    <sheet xmlns:r="http://schemas.openxmlformats.org/officeDocument/2006/relationships" name="경비사용및장비관리비메모" sheetId="6" state="visible" r:id="rId6"/>
    <sheet xmlns:r="http://schemas.openxmlformats.org/officeDocument/2006/relationships" name="청구서" sheetId="7" state="visible" r:id="rId7"/>
    <sheet xmlns:r="http://schemas.openxmlformats.org/officeDocument/2006/relationships" name="예시-장비관리" sheetId="8" state="visible" r:id="rId8"/>
    <sheet xmlns:r="http://schemas.openxmlformats.org/officeDocument/2006/relationships" name="예시-거래내역원장" sheetId="9" state="visible" r:id="rId9"/>
    <sheet xmlns:r="http://schemas.openxmlformats.org/officeDocument/2006/relationships" name="예시-장비임대료수금원장" sheetId="10" state="visible" r:id="rId10"/>
    <sheet xmlns:r="http://schemas.openxmlformats.org/officeDocument/2006/relationships" name="예시-기사명등록" sheetId="11" state="visible" r:id="rId11"/>
    <sheet xmlns:r="http://schemas.openxmlformats.org/officeDocument/2006/relationships" name="예시-거래처등록" sheetId="12" state="visible" r:id="rId12"/>
    <sheet xmlns:r="http://schemas.openxmlformats.org/officeDocument/2006/relationships" name="예시-경비사용및장비관리비메모" sheetId="13" state="visible" r:id="rId13"/>
    <sheet xmlns:r="http://schemas.openxmlformats.org/officeDocument/2006/relationships" name="예시-청구서" sheetId="14" state="visible" r:id="rId14"/>
  </sheets>
  <definedNames>
    <definedName name="_xlnm.Print_Area" localSheetId="0">'장비관리'!$A$1:$K$42</definedName>
    <definedName name="_xlnm.Print_Titles" localSheetId="1">'거래내역원장'!$4:$4</definedName>
    <definedName name="_xlnm.Print_Area" localSheetId="1">'거래내역원장'!$A$1:$M$104</definedName>
    <definedName name="_xlnm.Print_Titles" localSheetId="2">'장비임대료수금원장'!$4:$4</definedName>
    <definedName name="_xlnm.Print_Area" localSheetId="2">'장비임대료수금원장'!$A$1:$G$54</definedName>
    <definedName name="_xlnm.Print_Area" localSheetId="3">'기사명등록'!$A$1:$G$19</definedName>
    <definedName name="_xlnm.Print_Area" localSheetId="4">'거래처등록'!$A$1:$H$19</definedName>
    <definedName name="_xlnm.Print_Titles" localSheetId="5">'경비사용및장비관리비메모'!$6:$6</definedName>
    <definedName name="_xlnm.Print_Area" localSheetId="5">'경비사용및장비관리비메모'!$A$1:$G$46</definedName>
    <definedName name="_xlnm.Print_Area" localSheetId="6">'청구서'!$A$1:$I$43</definedName>
    <definedName name="_xlnm.Print_Area" localSheetId="7">'예시-장비관리'!$A$1:$K$42</definedName>
    <definedName name="_xlnm.Print_Titles" localSheetId="8">'예시-거래내역원장'!$4:$4</definedName>
    <definedName name="_xlnm.Print_Area" localSheetId="8">'예시-거래내역원장'!$A$1:$M$104</definedName>
    <definedName name="_xlnm.Print_Titles" localSheetId="9">'예시-장비임대료수금원장'!$4:$4</definedName>
    <definedName name="_xlnm.Print_Area" localSheetId="9">'예시-장비임대료수금원장'!$A$1:$G$54</definedName>
    <definedName name="_xlnm.Print_Area" localSheetId="10">'예시-기사명등록'!$A$1:$G$19</definedName>
    <definedName name="_xlnm.Print_Area" localSheetId="11">'예시-거래처등록'!$A$1:$H$19</definedName>
    <definedName name="_xlnm.Print_Titles" localSheetId="12">'예시-경비사용및장비관리비메모'!$6:$6</definedName>
    <definedName name="_xlnm.Print_Area" localSheetId="12">'예시-경비사용및장비관리비메모'!$A$1:$G$46</definedName>
    <definedName name="_xlnm.Print_Area" localSheetId="13">'예시-청구서'!$A$1:$I$43</definedName>
  </definedNames>
  <calcPr calcId="124519" fullCalcOnLoad="1"/>
</workbook>
</file>

<file path=xl/styles.xml><?xml version="1.0" encoding="utf-8"?>
<styleSheet xmlns="http://schemas.openxmlformats.org/spreadsheetml/2006/main">
  <numFmts count="9">
    <numFmt numFmtId="164" formatCode="#,##0;[Red]-#,##0;&quot;&quot;"/>
    <numFmt numFmtId="165" formatCode="#,##0;[Red]-#,##0;0"/>
    <numFmt numFmtId="166" formatCode="0;;&quot;&quot;"/>
    <numFmt numFmtId="167" formatCode="#,##0.#;;&quot;&quot;"/>
    <numFmt numFmtId="168" formatCode="yyyy-mm-dd"/>
    <numFmt numFmtId="169" formatCode="0.0%"/>
    <numFmt numFmtId="170" formatCode="yyyy. m. d."/>
    <numFmt numFmtId="171" formatCode="&quot;₩ &quot;#,##0;[Red]&quot;₩ &quot;-#,##0;&quot;₩ 0&quot;"/>
    <numFmt numFmtId="172" formatCode="[DBNum4][$-412]&quot;일금 &quot;General&quot;원정&quot;;;&quot;&quot;"/>
  </numFmts>
  <fonts count="26">
    <font>
      <name val="Calibri"/>
      <family val="2"/>
      <color theme="1"/>
      <sz val="11"/>
      <scheme val="minor"/>
    </font>
    <font>
      <name val="맑은 고딕"/>
      <b val="1"/>
      <color rgb="000F203F"/>
      <sz val="10"/>
    </font>
    <font>
      <name val="맑은 고딕"/>
      <color rgb="006B7280"/>
      <sz val="8.5"/>
    </font>
    <font>
      <name val="맑은 고딕"/>
      <b val="1"/>
      <color rgb="00111827"/>
      <sz val="16"/>
    </font>
    <font>
      <name val="맑은 고딕"/>
      <b val="1"/>
      <color rgb="001F2937"/>
      <sz val="10"/>
    </font>
    <font>
      <name val="맑은 고딕"/>
      <color rgb="001F2937"/>
      <sz val="9"/>
    </font>
    <font>
      <name val="맑은 고딕"/>
      <color rgb="00000000"/>
      <sz val="10"/>
    </font>
    <font>
      <name val="맑은 고딕"/>
      <color rgb="00000000"/>
      <sz val="9.5"/>
    </font>
    <font>
      <name val="맑은 고딕"/>
      <color rgb="00000000"/>
      <sz val="9"/>
    </font>
    <font>
      <name val="맑은 고딕"/>
      <b val="1"/>
      <color rgb="001F2937"/>
      <sz val="9"/>
    </font>
    <font>
      <name val="맑은 고딕"/>
      <color rgb="001F2937"/>
      <sz val="10"/>
    </font>
    <font>
      <name val="맑은 고딕"/>
      <b val="1"/>
      <color rgb="001F2937"/>
      <sz val="8.5"/>
    </font>
    <font>
      <name val="맑은 고딕"/>
      <b val="1"/>
      <color rgb="001F2937"/>
      <sz val="8"/>
    </font>
    <font>
      <name val="맑은 고딕"/>
      <color rgb="001F2937"/>
      <sz val="9.5"/>
    </font>
    <font>
      <name val="맑은 고딕"/>
      <color rgb="00000000"/>
      <sz val="8.5"/>
    </font>
    <font>
      <name val="맑은 고딕"/>
      <color rgb="00000000"/>
      <sz val="8"/>
    </font>
    <font>
      <name val="맑은 고딕"/>
      <color rgb="001F2937"/>
      <sz val="8"/>
    </font>
    <font>
      <name val="맑은 고딕"/>
      <b val="1"/>
      <color rgb="00111827"/>
      <sz val="18"/>
    </font>
    <font>
      <name val="맑은 고딕"/>
      <b val="1"/>
      <color rgb="00111827"/>
      <sz val="12"/>
    </font>
    <font>
      <name val="맑은 고딕"/>
      <color rgb="00DC2626"/>
      <sz val="9"/>
    </font>
    <font>
      <name val="맑은 고딕"/>
      <b val="1"/>
      <color rgb="00111827"/>
      <sz val="24"/>
    </font>
    <font>
      <name val="맑은 고딕"/>
      <b val="1"/>
      <color rgb="00000000"/>
      <sz val="10"/>
    </font>
    <font>
      <name val="맑은 고딕"/>
      <b val="1"/>
      <color rgb="001F2937"/>
      <sz val="9.5"/>
    </font>
    <font>
      <name val="맑은 고딕"/>
      <b val="1"/>
      <color rgb="001F2937"/>
      <sz val="13"/>
    </font>
    <font>
      <name val="맑은 고딕"/>
      <color rgb="001F2937"/>
      <sz val="8.5"/>
    </font>
    <font>
      <name val="맑은 고딕"/>
      <b val="1"/>
      <color rgb="00B45309"/>
      <sz val="9"/>
    </font>
  </fonts>
  <fills count="6">
    <fill>
      <patternFill/>
    </fill>
    <fill>
      <patternFill patternType="gray125"/>
    </fill>
    <fill>
      <patternFill patternType="solid">
        <fgColor rgb="00E8EEF7"/>
      </patternFill>
    </fill>
    <fill>
      <patternFill patternType="solid">
        <fgColor rgb="00F6F8FB"/>
      </patternFill>
    </fill>
    <fill>
      <patternFill patternType="solid">
        <fgColor rgb="00F3F5F9"/>
      </patternFill>
    </fill>
    <fill>
      <patternFill patternType="solid">
        <fgColor rgb="00EEF4FC"/>
      </patternFill>
    </fill>
  </fills>
  <borders count="2">
    <border>
      <left/>
      <right/>
      <top/>
      <bottom/>
      <diagonal/>
    </border>
    <border>
      <left style="thin">
        <color rgb="005B6573"/>
      </left>
      <right style="thin">
        <color rgb="005B6573"/>
      </right>
      <top style="thin">
        <color rgb="005B6573"/>
      </top>
      <bottom style="thin">
        <color rgb="005B6573"/>
      </bottom>
    </border>
  </borders>
  <cellStyleXfs count="1">
    <xf numFmtId="0" fontId="0" fillId="0" borderId="0"/>
  </cellStyleXfs>
  <cellXfs count="58">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17" fillId="0" borderId="0" applyAlignment="1" pivotButton="0" quotePrefix="0" xfId="0">
      <alignment horizontal="center" vertical="center" wrapText="1"/>
    </xf>
    <xf numFmtId="0" fontId="10" fillId="0" borderId="0" applyAlignment="1" pivotButton="0" quotePrefix="0" xfId="0">
      <alignment horizontal="left" vertical="center" wrapText="1"/>
    </xf>
    <xf numFmtId="0" fontId="5" fillId="0" borderId="0" applyAlignment="1" pivotButton="0" quotePrefix="0" xfId="0">
      <alignment horizontal="right" vertical="center" wrapText="1"/>
    </xf>
    <xf numFmtId="166" fontId="6" fillId="0" borderId="1" applyAlignment="1" pivotButton="0" quotePrefix="0" xfId="0">
      <alignment horizontal="center" vertical="center" shrinkToFit="1"/>
    </xf>
    <xf numFmtId="0" fontId="18" fillId="0" borderId="0" applyAlignment="1" pivotButton="0" quotePrefix="0" xfId="0">
      <alignment horizontal="left" vertical="center" wrapText="1"/>
    </xf>
    <xf numFmtId="0" fontId="4" fillId="2" borderId="1" applyAlignment="1" pivotButton="0" quotePrefix="0" xfId="0">
      <alignment horizontal="center" vertical="center" wrapText="1"/>
    </xf>
    <xf numFmtId="0" fontId="11" fillId="2" borderId="1" applyAlignment="1" pivotButton="0" quotePrefix="0" xfId="0">
      <alignment horizontal="center" vertical="center" wrapText="1"/>
    </xf>
    <xf numFmtId="0" fontId="5" fillId="0" borderId="1" applyAlignment="1" pivotButton="0" quotePrefix="0" xfId="0">
      <alignment horizontal="center" vertical="center" wrapText="1"/>
    </xf>
    <xf numFmtId="0" fontId="13" fillId="5" borderId="1" applyAlignment="1" pivotButton="0" quotePrefix="0" xfId="0">
      <alignment horizontal="left" vertical="center" wrapText="1"/>
    </xf>
    <xf numFmtId="0" fontId="5" fillId="5" borderId="1" applyAlignment="1" pivotButton="0" quotePrefix="0" xfId="0">
      <alignment horizontal="center" vertical="center" wrapText="1"/>
    </xf>
    <xf numFmtId="165" fontId="13" fillId="5" borderId="1" applyAlignment="1" pivotButton="0" quotePrefix="0" xfId="0">
      <alignment horizontal="right" vertical="center" shrinkToFit="1"/>
    </xf>
    <xf numFmtId="169" fontId="5" fillId="5" borderId="1" applyAlignment="1" pivotButton="0" quotePrefix="0" xfId="0">
      <alignment horizontal="center" vertical="center" shrinkToFit="1"/>
    </xf>
    <xf numFmtId="165" fontId="5" fillId="5" borderId="1" applyAlignment="1" pivotButton="0" quotePrefix="0" xfId="0">
      <alignment horizontal="right" vertical="center" shrinkToFit="1"/>
    </xf>
    <xf numFmtId="0" fontId="4" fillId="3" borderId="1" applyAlignment="1" pivotButton="0" quotePrefix="0" xfId="0">
      <alignment horizontal="center" vertical="center" wrapText="1"/>
    </xf>
    <xf numFmtId="0" fontId="0" fillId="0" borderId="1" pivotButton="0" quotePrefix="0" xfId="0"/>
    <xf numFmtId="165" fontId="4" fillId="5" borderId="1" applyAlignment="1" pivotButton="0" quotePrefix="0" xfId="0">
      <alignment horizontal="right" vertical="center" shrinkToFit="1"/>
    </xf>
    <xf numFmtId="169" fontId="9" fillId="5" borderId="1" applyAlignment="1" pivotButton="0" quotePrefix="0" xfId="0">
      <alignment horizontal="center" vertical="center" shrinkToFit="1"/>
    </xf>
    <xf numFmtId="0" fontId="19" fillId="0" borderId="0" applyAlignment="1" pivotButton="0" quotePrefix="0" xfId="0">
      <alignment horizontal="left" vertical="center" wrapText="1"/>
    </xf>
    <xf numFmtId="0" fontId="2" fillId="0" borderId="0" applyAlignment="1" pivotButton="0" quotePrefix="0" xfId="0">
      <alignment horizontal="left" vertical="center" wrapText="1"/>
    </xf>
    <xf numFmtId="0" fontId="3" fillId="0" borderId="0" applyAlignment="1" pivotButton="0" quotePrefix="0" xfId="0">
      <alignment horizontal="center" vertical="center" wrapText="1"/>
    </xf>
    <xf numFmtId="0" fontId="9"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12" fillId="2" borderId="1" applyAlignment="1" pivotButton="0" quotePrefix="0" xfId="0">
      <alignment horizontal="center" vertical="center" wrapText="1"/>
    </xf>
    <xf numFmtId="166" fontId="8" fillId="0" borderId="1" applyAlignment="1" pivotButton="0" quotePrefix="0" xfId="0">
      <alignment horizontal="center" vertical="center" shrinkToFit="1"/>
    </xf>
    <xf numFmtId="0" fontId="7" fillId="0" borderId="1" applyAlignment="1" pivotButton="0" quotePrefix="0" xfId="0">
      <alignment horizontal="center" vertical="center" wrapText="1"/>
    </xf>
    <xf numFmtId="0" fontId="8" fillId="0" borderId="1" applyAlignment="1" pivotButton="0" quotePrefix="0" xfId="0">
      <alignment horizontal="left" vertical="center" wrapText="1"/>
    </xf>
    <xf numFmtId="167" fontId="7" fillId="0" borderId="1" applyAlignment="1" pivotButton="0" quotePrefix="0" xfId="0">
      <alignment horizontal="center" vertical="center" shrinkToFit="1"/>
    </xf>
    <xf numFmtId="164" fontId="8" fillId="0" borderId="1" applyAlignment="1" pivotButton="0" quotePrefix="0" xfId="0">
      <alignment horizontal="right" vertical="center" shrinkToFit="1"/>
    </xf>
    <xf numFmtId="164" fontId="13" fillId="5" borderId="1" applyAlignment="1" pivotButton="0" quotePrefix="0" xfId="0">
      <alignment horizontal="right" vertical="center" shrinkToFit="1"/>
    </xf>
    <xf numFmtId="0" fontId="14" fillId="0" borderId="1" applyAlignment="1" pivotButton="0" quotePrefix="0" xfId="0">
      <alignment horizontal="left" vertical="center" wrapText="1"/>
    </xf>
    <xf numFmtId="0" fontId="15" fillId="0" borderId="1" applyAlignment="1" pivotButton="0" quotePrefix="0" xfId="0">
      <alignment horizontal="left" vertical="center" wrapText="1"/>
    </xf>
    <xf numFmtId="168" fontId="16" fillId="5" borderId="1" applyAlignment="1" pivotButton="0" quotePrefix="0" xfId="0">
      <alignment horizontal="right" vertical="center" shrinkToFit="1"/>
    </xf>
    <xf numFmtId="1" fontId="16" fillId="5" borderId="1" applyAlignment="1" pivotButton="0" quotePrefix="0" xfId="0">
      <alignment horizontal="right" vertical="center" shrinkToFit="1"/>
    </xf>
    <xf numFmtId="0" fontId="7" fillId="0" borderId="1" applyAlignment="1" pivotButton="0" quotePrefix="0" xfId="0">
      <alignment horizontal="left" vertical="center" wrapText="1"/>
    </xf>
    <xf numFmtId="164" fontId="7" fillId="0" borderId="1" applyAlignment="1" pivotButton="0" quotePrefix="0" xfId="0">
      <alignment horizontal="right" vertical="center" shrinkToFit="1"/>
    </xf>
    <xf numFmtId="0" fontId="6" fillId="0" borderId="1" applyAlignment="1" pivotButton="0" quotePrefix="0" xfId="0">
      <alignment horizontal="center" vertical="center" wrapText="1"/>
    </xf>
    <xf numFmtId="164" fontId="6" fillId="0" borderId="1" applyAlignment="1" pivotButton="0" quotePrefix="0" xfId="0">
      <alignment horizontal="right" vertical="center" shrinkToFit="1"/>
    </xf>
    <xf numFmtId="0" fontId="9" fillId="2" borderId="1" applyAlignment="1" pivotButton="0" quotePrefix="0" xfId="0">
      <alignment horizontal="center" vertical="center" wrapText="1"/>
    </xf>
    <xf numFmtId="0" fontId="6" fillId="0" borderId="1" applyAlignment="1" pivotButton="0" quotePrefix="0" xfId="0">
      <alignment horizontal="left" vertical="center" wrapText="1"/>
    </xf>
    <xf numFmtId="0" fontId="8" fillId="0" borderId="1" applyAlignment="1" pivotButton="0" quotePrefix="0" xfId="0">
      <alignment horizontal="center" vertical="center" wrapText="1"/>
    </xf>
    <xf numFmtId="165" fontId="10" fillId="5" borderId="1" applyAlignment="1" pivotButton="0" quotePrefix="0" xfId="0">
      <alignment horizontal="right" vertical="center" shrinkToFit="1"/>
    </xf>
    <xf numFmtId="0" fontId="20" fillId="0" borderId="0" applyAlignment="1" pivotButton="0" quotePrefix="0" xfId="0">
      <alignment horizontal="center" vertical="center" wrapText="1"/>
    </xf>
    <xf numFmtId="170" fontId="6" fillId="0" borderId="1" applyAlignment="1" pivotButton="0" quotePrefix="0" xfId="0">
      <alignment horizontal="center" vertical="center" shrinkToFit="1"/>
    </xf>
    <xf numFmtId="0" fontId="21" fillId="0" borderId="1" applyAlignment="1" pivotButton="0" quotePrefix="0" xfId="0">
      <alignment horizontal="center" vertical="center" wrapText="1"/>
    </xf>
    <xf numFmtId="0" fontId="4" fillId="0" borderId="0" applyAlignment="1" pivotButton="0" quotePrefix="0" xfId="0">
      <alignment horizontal="left" vertical="center" wrapText="1"/>
    </xf>
    <xf numFmtId="170" fontId="14" fillId="0" borderId="1" applyAlignment="1" pivotButton="0" quotePrefix="0" xfId="0">
      <alignment horizontal="center" vertical="center" shrinkToFit="1"/>
    </xf>
    <xf numFmtId="0" fontId="22" fillId="3" borderId="1" applyAlignment="1" pivotButton="0" quotePrefix="0" xfId="0">
      <alignment horizontal="center" vertical="center" wrapText="1"/>
    </xf>
    <xf numFmtId="171" fontId="23" fillId="5" borderId="1" applyAlignment="1" pivotButton="0" quotePrefix="0" xfId="0">
      <alignment horizontal="right" vertical="center" shrinkToFit="1"/>
    </xf>
    <xf numFmtId="172" fontId="5" fillId="0" borderId="0" applyAlignment="1" pivotButton="0" quotePrefix="0" xfId="0">
      <alignment horizontal="left" vertical="center" wrapText="1"/>
    </xf>
    <xf numFmtId="166" fontId="5" fillId="5" borderId="1" applyAlignment="1" pivotButton="0" quotePrefix="0" xfId="0">
      <alignment horizontal="center" vertical="center" shrinkToFit="1"/>
    </xf>
    <xf numFmtId="0" fontId="5" fillId="5" borderId="1" applyAlignment="1" pivotButton="0" quotePrefix="0" xfId="0">
      <alignment horizontal="left" vertical="center" wrapText="1"/>
    </xf>
    <xf numFmtId="0" fontId="24" fillId="5" borderId="1" applyAlignment="1" pivotButton="0" quotePrefix="0" xfId="0">
      <alignment horizontal="left" vertical="center" wrapText="1"/>
    </xf>
    <xf numFmtId="167" fontId="5" fillId="5" borderId="1" applyAlignment="1" pivotButton="0" quotePrefix="0" xfId="0">
      <alignment horizontal="center" vertical="center" shrinkToFit="1"/>
    </xf>
    <xf numFmtId="164" fontId="5" fillId="5" borderId="1" applyAlignment="1" pivotButton="0" quotePrefix="0" xfId="0">
      <alignment horizontal="right" vertical="center" shrinkToFit="1"/>
    </xf>
    <xf numFmtId="0" fontId="25" fillId="0" borderId="0" applyAlignment="1" pivotButton="0" quotePrefix="0" xfId="0">
      <alignment horizontal="right" vertical="center"/>
    </xf>
  </cellXfs>
  <cellStyles count="1">
    <cellStyle name="Normal" xfId="0" builtinId="0" hidden="0"/>
  </cellStyles>
  <dxfs count="1">
    <dxf>
      <numFmt numFmtId="300" formatCode="#,##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5"/>
  <sheetViews>
    <sheetView showGridLines="0" zoomScale="100" workbookViewId="0">
      <selection activeCell="A1" sqref="A1"/>
    </sheetView>
  </sheetViews>
  <sheetFormatPr baseColWidth="8" defaultRowHeight="15"/>
  <cols>
    <col width="5" customWidth="1" min="1" max="1"/>
    <col width="14" customWidth="1" min="2" max="2"/>
    <col width="9" customWidth="1" min="3" max="3"/>
    <col width="12" customWidth="1" min="4" max="4"/>
    <col width="12" customWidth="1" min="5" max="5"/>
    <col width="12" customWidth="1" min="6" max="6"/>
    <col width="8" customWidth="1" min="7" max="7"/>
    <col width="8" customWidth="1" min="8" max="8"/>
    <col width="8" customWidth="1" min="9" max="9"/>
    <col width="10" customWidth="1" min="10" max="10"/>
    <col width="13" customWidth="1" min="11" max="11"/>
  </cols>
  <sheetData>
    <row r="1" ht="20" customHeight="1">
      <c r="A1" s="1" t="inlineStr">
        <is>
          <t xml:space="preserve">  K-건설맵  |  k-conmap.com  무료 건설 서식</t>
        </is>
      </c>
      <c r="G1" s="2" t="inlineStr">
        <is>
          <t xml:space="preserve">← 이 1행을 지우고 쓰셔도 됩니다  </t>
        </is>
      </c>
    </row>
    <row r="2" ht="34" customHeight="1">
      <c r="A2" s="3">
        <f>IF(N(K3)=0,"장 비 관 리","장 비 관 리  "&amp;K3)</f>
        <v/>
      </c>
    </row>
    <row r="3" ht="20" customHeight="1">
      <c r="A3" s="4" t="inlineStr"/>
      <c r="I3" s="5" t="inlineStr">
        <is>
          <t>연도(제목용)</t>
        </is>
      </c>
      <c r="K3" s="6" t="n"/>
    </row>
    <row r="4" ht="6" customHeight="1"/>
    <row r="5" ht="22" customHeight="1">
      <c r="A5" s="7" t="inlineStr">
        <is>
          <t>■  업체별 현황</t>
        </is>
      </c>
    </row>
    <row r="6" ht="30" customHeight="1">
      <c r="A6" s="8" t="inlineStr">
        <is>
          <t>번호</t>
        </is>
      </c>
      <c r="B6" s="8" t="inlineStr">
        <is>
          <t>거래처</t>
        </is>
      </c>
      <c r="C6" s="8" t="inlineStr">
        <is>
          <t>대표</t>
        </is>
      </c>
      <c r="D6" s="8" t="inlineStr">
        <is>
          <t>장비 임대료</t>
        </is>
      </c>
      <c r="E6" s="9" t="inlineStr">
        <is>
          <t>기수급금
(유류대 포함)</t>
        </is>
      </c>
      <c r="F6" s="8" t="inlineStr">
        <is>
          <t>미수급금</t>
        </is>
      </c>
      <c r="G6" s="9" t="inlineStr">
        <is>
          <t>임대료
비율</t>
        </is>
      </c>
      <c r="H6" s="8" t="inlineStr">
        <is>
          <t>수금률</t>
        </is>
      </c>
      <c r="I6" s="8" t="inlineStr">
        <is>
          <t>미수율</t>
        </is>
      </c>
      <c r="J6" s="8" t="inlineStr">
        <is>
          <t>유 류 대</t>
        </is>
      </c>
      <c r="K6" s="8" t="inlineStr">
        <is>
          <t>연 락 처</t>
        </is>
      </c>
    </row>
    <row r="7" ht="20" customHeight="1">
      <c r="A7" s="10" t="n">
        <v>1</v>
      </c>
      <c r="B7" s="11">
        <f>IF('거래처등록'!B5="","",'거래처등록'!B5)</f>
        <v/>
      </c>
      <c r="C7" s="12">
        <f>IF('거래처등록'!B5="","",'거래처등록'!D5)</f>
        <v/>
      </c>
      <c r="D7" s="13">
        <f>IF(B7="","",SUMIF('거래내역원장'!F5:F104,B7,'거래내역원장'!I5:I104))</f>
        <v/>
      </c>
      <c r="E7" s="13">
        <f>IF(B7="","",SUMIF('장비임대료수금원장'!D5:D54,B7,'장비임대료수금원장'!E5:E54)+N(J7))</f>
        <v/>
      </c>
      <c r="F7" s="13">
        <f>IF(B7="","",N(D7)-N(E7))</f>
        <v/>
      </c>
      <c r="G7" s="14">
        <f>IF(OR(B7="",N(D22)=0),"",N(D7)/D22)</f>
        <v/>
      </c>
      <c r="H7" s="14">
        <f>IF(OR(B7="",N(D7)=0),"",N(E7)/D7)</f>
        <v/>
      </c>
      <c r="I7" s="14">
        <f>IF(OR(B7="",N(D7)=0),"",N(F7)/D7)</f>
        <v/>
      </c>
      <c r="J7" s="15">
        <f>IF(B7="","",SUMIF('거래내역원장'!F5:F104,B7,'거래내역원장'!J5:J104))</f>
        <v/>
      </c>
      <c r="K7" s="12">
        <f>IF('거래처등록'!B5="","",'거래처등록'!E5)</f>
        <v/>
      </c>
    </row>
    <row r="8" ht="20" customHeight="1">
      <c r="A8" s="10" t="n">
        <v>2</v>
      </c>
      <c r="B8" s="11">
        <f>IF('거래처등록'!B6="","",'거래처등록'!B6)</f>
        <v/>
      </c>
      <c r="C8" s="12">
        <f>IF('거래처등록'!B6="","",'거래처등록'!D6)</f>
        <v/>
      </c>
      <c r="D8" s="13">
        <f>IF(B8="","",SUMIF('거래내역원장'!F5:F104,B8,'거래내역원장'!I5:I104))</f>
        <v/>
      </c>
      <c r="E8" s="13">
        <f>IF(B8="","",SUMIF('장비임대료수금원장'!D5:D54,B8,'장비임대료수금원장'!E5:E54)+N(J8))</f>
        <v/>
      </c>
      <c r="F8" s="13">
        <f>IF(B8="","",N(D8)-N(E8))</f>
        <v/>
      </c>
      <c r="G8" s="14">
        <f>IF(OR(B8="",N(D22)=0),"",N(D8)/D22)</f>
        <v/>
      </c>
      <c r="H8" s="14">
        <f>IF(OR(B8="",N(D8)=0),"",N(E8)/D8)</f>
        <v/>
      </c>
      <c r="I8" s="14">
        <f>IF(OR(B8="",N(D8)=0),"",N(F8)/D8)</f>
        <v/>
      </c>
      <c r="J8" s="15">
        <f>IF(B8="","",SUMIF('거래내역원장'!F5:F104,B8,'거래내역원장'!J5:J104))</f>
        <v/>
      </c>
      <c r="K8" s="12">
        <f>IF('거래처등록'!B6="","",'거래처등록'!E6)</f>
        <v/>
      </c>
    </row>
    <row r="9" ht="20" customHeight="1">
      <c r="A9" s="10" t="n">
        <v>3</v>
      </c>
      <c r="B9" s="11">
        <f>IF('거래처등록'!B7="","",'거래처등록'!B7)</f>
        <v/>
      </c>
      <c r="C9" s="12">
        <f>IF('거래처등록'!B7="","",'거래처등록'!D7)</f>
        <v/>
      </c>
      <c r="D9" s="13">
        <f>IF(B9="","",SUMIF('거래내역원장'!F5:F104,B9,'거래내역원장'!I5:I104))</f>
        <v/>
      </c>
      <c r="E9" s="13">
        <f>IF(B9="","",SUMIF('장비임대료수금원장'!D5:D54,B9,'장비임대료수금원장'!E5:E54)+N(J9))</f>
        <v/>
      </c>
      <c r="F9" s="13">
        <f>IF(B9="","",N(D9)-N(E9))</f>
        <v/>
      </c>
      <c r="G9" s="14">
        <f>IF(OR(B9="",N(D22)=0),"",N(D9)/D22)</f>
        <v/>
      </c>
      <c r="H9" s="14">
        <f>IF(OR(B9="",N(D9)=0),"",N(E9)/D9)</f>
        <v/>
      </c>
      <c r="I9" s="14">
        <f>IF(OR(B9="",N(D9)=0),"",N(F9)/D9)</f>
        <v/>
      </c>
      <c r="J9" s="15">
        <f>IF(B9="","",SUMIF('거래내역원장'!F5:F104,B9,'거래내역원장'!J5:J104))</f>
        <v/>
      </c>
      <c r="K9" s="12">
        <f>IF('거래처등록'!B7="","",'거래처등록'!E7)</f>
        <v/>
      </c>
    </row>
    <row r="10" ht="20" customHeight="1">
      <c r="A10" s="10" t="n">
        <v>4</v>
      </c>
      <c r="B10" s="11">
        <f>IF('거래처등록'!B8="","",'거래처등록'!B8)</f>
        <v/>
      </c>
      <c r="C10" s="12">
        <f>IF('거래처등록'!B8="","",'거래처등록'!D8)</f>
        <v/>
      </c>
      <c r="D10" s="13">
        <f>IF(B10="","",SUMIF('거래내역원장'!F5:F104,B10,'거래내역원장'!I5:I104))</f>
        <v/>
      </c>
      <c r="E10" s="13">
        <f>IF(B10="","",SUMIF('장비임대료수금원장'!D5:D54,B10,'장비임대료수금원장'!E5:E54)+N(J10))</f>
        <v/>
      </c>
      <c r="F10" s="13">
        <f>IF(B10="","",N(D10)-N(E10))</f>
        <v/>
      </c>
      <c r="G10" s="14">
        <f>IF(OR(B10="",N(D22)=0),"",N(D10)/D22)</f>
        <v/>
      </c>
      <c r="H10" s="14">
        <f>IF(OR(B10="",N(D10)=0),"",N(E10)/D10)</f>
        <v/>
      </c>
      <c r="I10" s="14">
        <f>IF(OR(B10="",N(D10)=0),"",N(F10)/D10)</f>
        <v/>
      </c>
      <c r="J10" s="15">
        <f>IF(B10="","",SUMIF('거래내역원장'!F5:F104,B10,'거래내역원장'!J5:J104))</f>
        <v/>
      </c>
      <c r="K10" s="12">
        <f>IF('거래처등록'!B8="","",'거래처등록'!E8)</f>
        <v/>
      </c>
    </row>
    <row r="11" ht="20" customHeight="1">
      <c r="A11" s="10" t="n">
        <v>5</v>
      </c>
      <c r="B11" s="11">
        <f>IF('거래처등록'!B9="","",'거래처등록'!B9)</f>
        <v/>
      </c>
      <c r="C11" s="12">
        <f>IF('거래처등록'!B9="","",'거래처등록'!D9)</f>
        <v/>
      </c>
      <c r="D11" s="13">
        <f>IF(B11="","",SUMIF('거래내역원장'!F5:F104,B11,'거래내역원장'!I5:I104))</f>
        <v/>
      </c>
      <c r="E11" s="13">
        <f>IF(B11="","",SUMIF('장비임대료수금원장'!D5:D54,B11,'장비임대료수금원장'!E5:E54)+N(J11))</f>
        <v/>
      </c>
      <c r="F11" s="13">
        <f>IF(B11="","",N(D11)-N(E11))</f>
        <v/>
      </c>
      <c r="G11" s="14">
        <f>IF(OR(B11="",N(D22)=0),"",N(D11)/D22)</f>
        <v/>
      </c>
      <c r="H11" s="14">
        <f>IF(OR(B11="",N(D11)=0),"",N(E11)/D11)</f>
        <v/>
      </c>
      <c r="I11" s="14">
        <f>IF(OR(B11="",N(D11)=0),"",N(F11)/D11)</f>
        <v/>
      </c>
      <c r="J11" s="15">
        <f>IF(B11="","",SUMIF('거래내역원장'!F5:F104,B11,'거래내역원장'!J5:J104))</f>
        <v/>
      </c>
      <c r="K11" s="12">
        <f>IF('거래처등록'!B9="","",'거래처등록'!E9)</f>
        <v/>
      </c>
    </row>
    <row r="12" ht="20" customHeight="1">
      <c r="A12" s="10" t="n">
        <v>6</v>
      </c>
      <c r="B12" s="11">
        <f>IF('거래처등록'!B10="","",'거래처등록'!B10)</f>
        <v/>
      </c>
      <c r="C12" s="12">
        <f>IF('거래처등록'!B10="","",'거래처등록'!D10)</f>
        <v/>
      </c>
      <c r="D12" s="13">
        <f>IF(B12="","",SUMIF('거래내역원장'!F5:F104,B12,'거래내역원장'!I5:I104))</f>
        <v/>
      </c>
      <c r="E12" s="13">
        <f>IF(B12="","",SUMIF('장비임대료수금원장'!D5:D54,B12,'장비임대료수금원장'!E5:E54)+N(J12))</f>
        <v/>
      </c>
      <c r="F12" s="13">
        <f>IF(B12="","",N(D12)-N(E12))</f>
        <v/>
      </c>
      <c r="G12" s="14">
        <f>IF(OR(B12="",N(D22)=0),"",N(D12)/D22)</f>
        <v/>
      </c>
      <c r="H12" s="14">
        <f>IF(OR(B12="",N(D12)=0),"",N(E12)/D12)</f>
        <v/>
      </c>
      <c r="I12" s="14">
        <f>IF(OR(B12="",N(D12)=0),"",N(F12)/D12)</f>
        <v/>
      </c>
      <c r="J12" s="15">
        <f>IF(B12="","",SUMIF('거래내역원장'!F5:F104,B12,'거래내역원장'!J5:J104))</f>
        <v/>
      </c>
      <c r="K12" s="12">
        <f>IF('거래처등록'!B10="","",'거래처등록'!E10)</f>
        <v/>
      </c>
    </row>
    <row r="13" ht="20" customHeight="1">
      <c r="A13" s="10" t="n">
        <v>7</v>
      </c>
      <c r="B13" s="11">
        <f>IF('거래처등록'!B11="","",'거래처등록'!B11)</f>
        <v/>
      </c>
      <c r="C13" s="12">
        <f>IF('거래처등록'!B11="","",'거래처등록'!D11)</f>
        <v/>
      </c>
      <c r="D13" s="13">
        <f>IF(B13="","",SUMIF('거래내역원장'!F5:F104,B13,'거래내역원장'!I5:I104))</f>
        <v/>
      </c>
      <c r="E13" s="13">
        <f>IF(B13="","",SUMIF('장비임대료수금원장'!D5:D54,B13,'장비임대료수금원장'!E5:E54)+N(J13))</f>
        <v/>
      </c>
      <c r="F13" s="13">
        <f>IF(B13="","",N(D13)-N(E13))</f>
        <v/>
      </c>
      <c r="G13" s="14">
        <f>IF(OR(B13="",N(D22)=0),"",N(D13)/D22)</f>
        <v/>
      </c>
      <c r="H13" s="14">
        <f>IF(OR(B13="",N(D13)=0),"",N(E13)/D13)</f>
        <v/>
      </c>
      <c r="I13" s="14">
        <f>IF(OR(B13="",N(D13)=0),"",N(F13)/D13)</f>
        <v/>
      </c>
      <c r="J13" s="15">
        <f>IF(B13="","",SUMIF('거래내역원장'!F5:F104,B13,'거래내역원장'!J5:J104))</f>
        <v/>
      </c>
      <c r="K13" s="12">
        <f>IF('거래처등록'!B11="","",'거래처등록'!E11)</f>
        <v/>
      </c>
    </row>
    <row r="14" ht="20" customHeight="1">
      <c r="A14" s="10" t="n">
        <v>8</v>
      </c>
      <c r="B14" s="11">
        <f>IF('거래처등록'!B12="","",'거래처등록'!B12)</f>
        <v/>
      </c>
      <c r="C14" s="12">
        <f>IF('거래처등록'!B12="","",'거래처등록'!D12)</f>
        <v/>
      </c>
      <c r="D14" s="13">
        <f>IF(B14="","",SUMIF('거래내역원장'!F5:F104,B14,'거래내역원장'!I5:I104))</f>
        <v/>
      </c>
      <c r="E14" s="13">
        <f>IF(B14="","",SUMIF('장비임대료수금원장'!D5:D54,B14,'장비임대료수금원장'!E5:E54)+N(J14))</f>
        <v/>
      </c>
      <c r="F14" s="13">
        <f>IF(B14="","",N(D14)-N(E14))</f>
        <v/>
      </c>
      <c r="G14" s="14">
        <f>IF(OR(B14="",N(D22)=0),"",N(D14)/D22)</f>
        <v/>
      </c>
      <c r="H14" s="14">
        <f>IF(OR(B14="",N(D14)=0),"",N(E14)/D14)</f>
        <v/>
      </c>
      <c r="I14" s="14">
        <f>IF(OR(B14="",N(D14)=0),"",N(F14)/D14)</f>
        <v/>
      </c>
      <c r="J14" s="15">
        <f>IF(B14="","",SUMIF('거래내역원장'!F5:F104,B14,'거래내역원장'!J5:J104))</f>
        <v/>
      </c>
      <c r="K14" s="12">
        <f>IF('거래처등록'!B12="","",'거래처등록'!E12)</f>
        <v/>
      </c>
    </row>
    <row r="15" ht="20" customHeight="1">
      <c r="A15" s="10" t="n">
        <v>9</v>
      </c>
      <c r="B15" s="11">
        <f>IF('거래처등록'!B13="","",'거래처등록'!B13)</f>
        <v/>
      </c>
      <c r="C15" s="12">
        <f>IF('거래처등록'!B13="","",'거래처등록'!D13)</f>
        <v/>
      </c>
      <c r="D15" s="13">
        <f>IF(B15="","",SUMIF('거래내역원장'!F5:F104,B15,'거래내역원장'!I5:I104))</f>
        <v/>
      </c>
      <c r="E15" s="13">
        <f>IF(B15="","",SUMIF('장비임대료수금원장'!D5:D54,B15,'장비임대료수금원장'!E5:E54)+N(J15))</f>
        <v/>
      </c>
      <c r="F15" s="13">
        <f>IF(B15="","",N(D15)-N(E15))</f>
        <v/>
      </c>
      <c r="G15" s="14">
        <f>IF(OR(B15="",N(D22)=0),"",N(D15)/D22)</f>
        <v/>
      </c>
      <c r="H15" s="14">
        <f>IF(OR(B15="",N(D15)=0),"",N(E15)/D15)</f>
        <v/>
      </c>
      <c r="I15" s="14">
        <f>IF(OR(B15="",N(D15)=0),"",N(F15)/D15)</f>
        <v/>
      </c>
      <c r="J15" s="15">
        <f>IF(B15="","",SUMIF('거래내역원장'!F5:F104,B15,'거래내역원장'!J5:J104))</f>
        <v/>
      </c>
      <c r="K15" s="12">
        <f>IF('거래처등록'!B13="","",'거래처등록'!E13)</f>
        <v/>
      </c>
    </row>
    <row r="16" ht="20" customHeight="1">
      <c r="A16" s="10" t="n">
        <v>10</v>
      </c>
      <c r="B16" s="11">
        <f>IF('거래처등록'!B14="","",'거래처등록'!B14)</f>
        <v/>
      </c>
      <c r="C16" s="12">
        <f>IF('거래처등록'!B14="","",'거래처등록'!D14)</f>
        <v/>
      </c>
      <c r="D16" s="13">
        <f>IF(B16="","",SUMIF('거래내역원장'!F5:F104,B16,'거래내역원장'!I5:I104))</f>
        <v/>
      </c>
      <c r="E16" s="13">
        <f>IF(B16="","",SUMIF('장비임대료수금원장'!D5:D54,B16,'장비임대료수금원장'!E5:E54)+N(J16))</f>
        <v/>
      </c>
      <c r="F16" s="13">
        <f>IF(B16="","",N(D16)-N(E16))</f>
        <v/>
      </c>
      <c r="G16" s="14">
        <f>IF(OR(B16="",N(D22)=0),"",N(D16)/D22)</f>
        <v/>
      </c>
      <c r="H16" s="14">
        <f>IF(OR(B16="",N(D16)=0),"",N(E16)/D16)</f>
        <v/>
      </c>
      <c r="I16" s="14">
        <f>IF(OR(B16="",N(D16)=0),"",N(F16)/D16)</f>
        <v/>
      </c>
      <c r="J16" s="15">
        <f>IF(B16="","",SUMIF('거래내역원장'!F5:F104,B16,'거래내역원장'!J5:J104))</f>
        <v/>
      </c>
      <c r="K16" s="12">
        <f>IF('거래처등록'!B14="","",'거래처등록'!E14)</f>
        <v/>
      </c>
    </row>
    <row r="17" ht="20" customHeight="1">
      <c r="A17" s="10" t="n">
        <v>11</v>
      </c>
      <c r="B17" s="11">
        <f>IF('거래처등록'!B15="","",'거래처등록'!B15)</f>
        <v/>
      </c>
      <c r="C17" s="12">
        <f>IF('거래처등록'!B15="","",'거래처등록'!D15)</f>
        <v/>
      </c>
      <c r="D17" s="13">
        <f>IF(B17="","",SUMIF('거래내역원장'!F5:F104,B17,'거래내역원장'!I5:I104))</f>
        <v/>
      </c>
      <c r="E17" s="13">
        <f>IF(B17="","",SUMIF('장비임대료수금원장'!D5:D54,B17,'장비임대료수금원장'!E5:E54)+N(J17))</f>
        <v/>
      </c>
      <c r="F17" s="13">
        <f>IF(B17="","",N(D17)-N(E17))</f>
        <v/>
      </c>
      <c r="G17" s="14">
        <f>IF(OR(B17="",N(D22)=0),"",N(D17)/D22)</f>
        <v/>
      </c>
      <c r="H17" s="14">
        <f>IF(OR(B17="",N(D17)=0),"",N(E17)/D17)</f>
        <v/>
      </c>
      <c r="I17" s="14">
        <f>IF(OR(B17="",N(D17)=0),"",N(F17)/D17)</f>
        <v/>
      </c>
      <c r="J17" s="15">
        <f>IF(B17="","",SUMIF('거래내역원장'!F5:F104,B17,'거래내역원장'!J5:J104))</f>
        <v/>
      </c>
      <c r="K17" s="12">
        <f>IF('거래처등록'!B15="","",'거래처등록'!E15)</f>
        <v/>
      </c>
    </row>
    <row r="18" ht="20" customHeight="1">
      <c r="A18" s="10" t="n">
        <v>12</v>
      </c>
      <c r="B18" s="11">
        <f>IF('거래처등록'!B16="","",'거래처등록'!B16)</f>
        <v/>
      </c>
      <c r="C18" s="12">
        <f>IF('거래처등록'!B16="","",'거래처등록'!D16)</f>
        <v/>
      </c>
      <c r="D18" s="13">
        <f>IF(B18="","",SUMIF('거래내역원장'!F5:F104,B18,'거래내역원장'!I5:I104))</f>
        <v/>
      </c>
      <c r="E18" s="13">
        <f>IF(B18="","",SUMIF('장비임대료수금원장'!D5:D54,B18,'장비임대료수금원장'!E5:E54)+N(J18))</f>
        <v/>
      </c>
      <c r="F18" s="13">
        <f>IF(B18="","",N(D18)-N(E18))</f>
        <v/>
      </c>
      <c r="G18" s="14">
        <f>IF(OR(B18="",N(D22)=0),"",N(D18)/D22)</f>
        <v/>
      </c>
      <c r="H18" s="14">
        <f>IF(OR(B18="",N(D18)=0),"",N(E18)/D18)</f>
        <v/>
      </c>
      <c r="I18" s="14">
        <f>IF(OR(B18="",N(D18)=0),"",N(F18)/D18)</f>
        <v/>
      </c>
      <c r="J18" s="15">
        <f>IF(B18="","",SUMIF('거래내역원장'!F5:F104,B18,'거래내역원장'!J5:J104))</f>
        <v/>
      </c>
      <c r="K18" s="12">
        <f>IF('거래처등록'!B16="","",'거래처등록'!E16)</f>
        <v/>
      </c>
    </row>
    <row r="19" ht="20" customHeight="1">
      <c r="A19" s="10" t="n">
        <v>13</v>
      </c>
      <c r="B19" s="11">
        <f>IF('거래처등록'!B17="","",'거래처등록'!B17)</f>
        <v/>
      </c>
      <c r="C19" s="12">
        <f>IF('거래처등록'!B17="","",'거래처등록'!D17)</f>
        <v/>
      </c>
      <c r="D19" s="13">
        <f>IF(B19="","",SUMIF('거래내역원장'!F5:F104,B19,'거래내역원장'!I5:I104))</f>
        <v/>
      </c>
      <c r="E19" s="13">
        <f>IF(B19="","",SUMIF('장비임대료수금원장'!D5:D54,B19,'장비임대료수금원장'!E5:E54)+N(J19))</f>
        <v/>
      </c>
      <c r="F19" s="13">
        <f>IF(B19="","",N(D19)-N(E19))</f>
        <v/>
      </c>
      <c r="G19" s="14">
        <f>IF(OR(B19="",N(D22)=0),"",N(D19)/D22)</f>
        <v/>
      </c>
      <c r="H19" s="14">
        <f>IF(OR(B19="",N(D19)=0),"",N(E19)/D19)</f>
        <v/>
      </c>
      <c r="I19" s="14">
        <f>IF(OR(B19="",N(D19)=0),"",N(F19)/D19)</f>
        <v/>
      </c>
      <c r="J19" s="15">
        <f>IF(B19="","",SUMIF('거래내역원장'!F5:F104,B19,'거래내역원장'!J5:J104))</f>
        <v/>
      </c>
      <c r="K19" s="12">
        <f>IF('거래처등록'!B17="","",'거래처등록'!E17)</f>
        <v/>
      </c>
    </row>
    <row r="20" ht="20" customHeight="1">
      <c r="A20" s="10" t="n">
        <v>14</v>
      </c>
      <c r="B20" s="11">
        <f>IF('거래처등록'!B18="","",'거래처등록'!B18)</f>
        <v/>
      </c>
      <c r="C20" s="12">
        <f>IF('거래처등록'!B18="","",'거래처등록'!D18)</f>
        <v/>
      </c>
      <c r="D20" s="13">
        <f>IF(B20="","",SUMIF('거래내역원장'!F5:F104,B20,'거래내역원장'!I5:I104))</f>
        <v/>
      </c>
      <c r="E20" s="13">
        <f>IF(B20="","",SUMIF('장비임대료수금원장'!D5:D54,B20,'장비임대료수금원장'!E5:E54)+N(J20))</f>
        <v/>
      </c>
      <c r="F20" s="13">
        <f>IF(B20="","",N(D20)-N(E20))</f>
        <v/>
      </c>
      <c r="G20" s="14">
        <f>IF(OR(B20="",N(D22)=0),"",N(D20)/D22)</f>
        <v/>
      </c>
      <c r="H20" s="14">
        <f>IF(OR(B20="",N(D20)=0),"",N(E20)/D20)</f>
        <v/>
      </c>
      <c r="I20" s="14">
        <f>IF(OR(B20="",N(D20)=0),"",N(F20)/D20)</f>
        <v/>
      </c>
      <c r="J20" s="15">
        <f>IF(B20="","",SUMIF('거래내역원장'!F5:F104,B20,'거래내역원장'!J5:J104))</f>
        <v/>
      </c>
      <c r="K20" s="12">
        <f>IF('거래처등록'!B18="","",'거래처등록'!E18)</f>
        <v/>
      </c>
    </row>
    <row r="21" ht="20" customHeight="1">
      <c r="A21" s="10" t="n">
        <v>15</v>
      </c>
      <c r="B21" s="11">
        <f>IF('거래처등록'!B19="","",'거래처등록'!B19)</f>
        <v/>
      </c>
      <c r="C21" s="12">
        <f>IF('거래처등록'!B19="","",'거래처등록'!D19)</f>
        <v/>
      </c>
      <c r="D21" s="13">
        <f>IF(B21="","",SUMIF('거래내역원장'!F5:F104,B21,'거래내역원장'!I5:I104))</f>
        <v/>
      </c>
      <c r="E21" s="13">
        <f>IF(B21="","",SUMIF('장비임대료수금원장'!D5:D54,B21,'장비임대료수금원장'!E5:E54)+N(J21))</f>
        <v/>
      </c>
      <c r="F21" s="13">
        <f>IF(B21="","",N(D21)-N(E21))</f>
        <v/>
      </c>
      <c r="G21" s="14">
        <f>IF(OR(B21="",N(D22)=0),"",N(D21)/D22)</f>
        <v/>
      </c>
      <c r="H21" s="14">
        <f>IF(OR(B21="",N(D21)=0),"",N(E21)/D21)</f>
        <v/>
      </c>
      <c r="I21" s="14">
        <f>IF(OR(B21="",N(D21)=0),"",N(F21)/D21)</f>
        <v/>
      </c>
      <c r="J21" s="15">
        <f>IF(B21="","",SUMIF('거래내역원장'!F5:F104,B21,'거래내역원장'!J5:J104))</f>
        <v/>
      </c>
      <c r="K21" s="12">
        <f>IF('거래처등록'!B19="","",'거래처등록'!E19)</f>
        <v/>
      </c>
    </row>
    <row r="22" ht="22" customHeight="1">
      <c r="A22" s="16" t="inlineStr">
        <is>
          <t>총      계</t>
        </is>
      </c>
      <c r="B22" s="17" t="n"/>
      <c r="C22" s="17" t="n"/>
      <c r="D22" s="18">
        <f>SUM(D7:D21)</f>
        <v/>
      </c>
      <c r="E22" s="18">
        <f>SUM(E7:E21)</f>
        <v/>
      </c>
      <c r="F22" s="18">
        <f>SUM(F7:F21)</f>
        <v/>
      </c>
      <c r="G22" s="14">
        <f>IF(N(D22)=0,"",1)</f>
        <v/>
      </c>
      <c r="H22" s="19">
        <f>IF(N(D22)=0,"",E22/D22)</f>
        <v/>
      </c>
      <c r="I22" s="19">
        <f>IF(N(D22)=0,"",F22/D22)</f>
        <v/>
      </c>
      <c r="J22" s="18">
        <f>SUM(J7:J21)</f>
        <v/>
      </c>
      <c r="K22" s="16" t="inlineStr"/>
    </row>
    <row r="23" ht="6" customHeight="1"/>
    <row r="24" ht="22" customHeight="1">
      <c r="A24" s="7" t="inlineStr">
        <is>
          <t>■  기사별 수금 현황</t>
        </is>
      </c>
    </row>
    <row r="25" ht="30" customHeight="1">
      <c r="A25" s="8" t="inlineStr">
        <is>
          <t>번호</t>
        </is>
      </c>
      <c r="B25" s="8" t="inlineStr">
        <is>
          <t>기사명</t>
        </is>
      </c>
      <c r="C25" s="8" t="inlineStr">
        <is>
          <t>장비번호</t>
        </is>
      </c>
      <c r="D25" s="8" t="inlineStr">
        <is>
          <t>장비 임대료</t>
        </is>
      </c>
      <c r="E25" s="9" t="inlineStr">
        <is>
          <t>기수급금
(유류대 포함)</t>
        </is>
      </c>
      <c r="F25" s="8" t="inlineStr">
        <is>
          <t>미수급금</t>
        </is>
      </c>
      <c r="G25" s="9" t="inlineStr">
        <is>
          <t>임대료
비율</t>
        </is>
      </c>
      <c r="H25" s="8" t="inlineStr">
        <is>
          <t>수금률</t>
        </is>
      </c>
      <c r="I25" s="8" t="inlineStr">
        <is>
          <t>미수율</t>
        </is>
      </c>
      <c r="J25" s="8" t="inlineStr">
        <is>
          <t>유 류 대</t>
        </is>
      </c>
      <c r="K25" s="8" t="inlineStr">
        <is>
          <t>연 락 처</t>
        </is>
      </c>
    </row>
    <row r="26" ht="20" customHeight="1">
      <c r="A26" s="10" t="n">
        <v>1</v>
      </c>
      <c r="B26" s="11">
        <f>IF('기사명등록'!B5="","",'기사명등록'!B5)</f>
        <v/>
      </c>
      <c r="C26" s="12">
        <f>IF('기사명등록'!B5="","",'기사명등록'!D5)</f>
        <v/>
      </c>
      <c r="D26" s="13">
        <f>IF(B26="","",SUMIF('거래내역원장'!D5:D104,B26,'거래내역원장'!I5:I104))</f>
        <v/>
      </c>
      <c r="E26" s="13">
        <f>IF(B26="","",SUMIF('장비임대료수금원장'!F5:F54,B26,'장비임대료수금원장'!E5:E54)+N(J26))</f>
        <v/>
      </c>
      <c r="F26" s="13">
        <f>IF(B26="","",N(D26)-N(E26))</f>
        <v/>
      </c>
      <c r="G26" s="14">
        <f>IF(OR(B26="",N(D41)=0),"",N(D26)/D41)</f>
        <v/>
      </c>
      <c r="H26" s="14">
        <f>IF(OR(B26="",N(D26)=0),"",N(E26)/D26)</f>
        <v/>
      </c>
      <c r="I26" s="14">
        <f>IF(OR(B26="",N(D26)=0),"",N(F26)/D26)</f>
        <v/>
      </c>
      <c r="J26" s="15">
        <f>IF(B26="","",SUMIF('거래내역원장'!D5:D104,B26,'거래내역원장'!J5:J104))</f>
        <v/>
      </c>
      <c r="K26" s="12">
        <f>IF('기사명등록'!B5="","",'기사명등록'!F5)</f>
        <v/>
      </c>
    </row>
    <row r="27" ht="20" customHeight="1">
      <c r="A27" s="10" t="n">
        <v>2</v>
      </c>
      <c r="B27" s="11">
        <f>IF('기사명등록'!B6="","",'기사명등록'!B6)</f>
        <v/>
      </c>
      <c r="C27" s="12">
        <f>IF('기사명등록'!B6="","",'기사명등록'!D6)</f>
        <v/>
      </c>
      <c r="D27" s="13">
        <f>IF(B27="","",SUMIF('거래내역원장'!D5:D104,B27,'거래내역원장'!I5:I104))</f>
        <v/>
      </c>
      <c r="E27" s="13">
        <f>IF(B27="","",SUMIF('장비임대료수금원장'!F5:F54,B27,'장비임대료수금원장'!E5:E54)+N(J27))</f>
        <v/>
      </c>
      <c r="F27" s="13">
        <f>IF(B27="","",N(D27)-N(E27))</f>
        <v/>
      </c>
      <c r="G27" s="14">
        <f>IF(OR(B27="",N(D41)=0),"",N(D27)/D41)</f>
        <v/>
      </c>
      <c r="H27" s="14">
        <f>IF(OR(B27="",N(D27)=0),"",N(E27)/D27)</f>
        <v/>
      </c>
      <c r="I27" s="14">
        <f>IF(OR(B27="",N(D27)=0),"",N(F27)/D27)</f>
        <v/>
      </c>
      <c r="J27" s="15">
        <f>IF(B27="","",SUMIF('거래내역원장'!D5:D104,B27,'거래내역원장'!J5:J104))</f>
        <v/>
      </c>
      <c r="K27" s="12">
        <f>IF('기사명등록'!B6="","",'기사명등록'!F6)</f>
        <v/>
      </c>
    </row>
    <row r="28" ht="20" customHeight="1">
      <c r="A28" s="10" t="n">
        <v>3</v>
      </c>
      <c r="B28" s="11">
        <f>IF('기사명등록'!B7="","",'기사명등록'!B7)</f>
        <v/>
      </c>
      <c r="C28" s="12">
        <f>IF('기사명등록'!B7="","",'기사명등록'!D7)</f>
        <v/>
      </c>
      <c r="D28" s="13">
        <f>IF(B28="","",SUMIF('거래내역원장'!D5:D104,B28,'거래내역원장'!I5:I104))</f>
        <v/>
      </c>
      <c r="E28" s="13">
        <f>IF(B28="","",SUMIF('장비임대료수금원장'!F5:F54,B28,'장비임대료수금원장'!E5:E54)+N(J28))</f>
        <v/>
      </c>
      <c r="F28" s="13">
        <f>IF(B28="","",N(D28)-N(E28))</f>
        <v/>
      </c>
      <c r="G28" s="14">
        <f>IF(OR(B28="",N(D41)=0),"",N(D28)/D41)</f>
        <v/>
      </c>
      <c r="H28" s="14">
        <f>IF(OR(B28="",N(D28)=0),"",N(E28)/D28)</f>
        <v/>
      </c>
      <c r="I28" s="14">
        <f>IF(OR(B28="",N(D28)=0),"",N(F28)/D28)</f>
        <v/>
      </c>
      <c r="J28" s="15">
        <f>IF(B28="","",SUMIF('거래내역원장'!D5:D104,B28,'거래내역원장'!J5:J104))</f>
        <v/>
      </c>
      <c r="K28" s="12">
        <f>IF('기사명등록'!B7="","",'기사명등록'!F7)</f>
        <v/>
      </c>
    </row>
    <row r="29" ht="20" customHeight="1">
      <c r="A29" s="10" t="n">
        <v>4</v>
      </c>
      <c r="B29" s="11">
        <f>IF('기사명등록'!B8="","",'기사명등록'!B8)</f>
        <v/>
      </c>
      <c r="C29" s="12">
        <f>IF('기사명등록'!B8="","",'기사명등록'!D8)</f>
        <v/>
      </c>
      <c r="D29" s="13">
        <f>IF(B29="","",SUMIF('거래내역원장'!D5:D104,B29,'거래내역원장'!I5:I104))</f>
        <v/>
      </c>
      <c r="E29" s="13">
        <f>IF(B29="","",SUMIF('장비임대료수금원장'!F5:F54,B29,'장비임대료수금원장'!E5:E54)+N(J29))</f>
        <v/>
      </c>
      <c r="F29" s="13">
        <f>IF(B29="","",N(D29)-N(E29))</f>
        <v/>
      </c>
      <c r="G29" s="14">
        <f>IF(OR(B29="",N(D41)=0),"",N(D29)/D41)</f>
        <v/>
      </c>
      <c r="H29" s="14">
        <f>IF(OR(B29="",N(D29)=0),"",N(E29)/D29)</f>
        <v/>
      </c>
      <c r="I29" s="14">
        <f>IF(OR(B29="",N(D29)=0),"",N(F29)/D29)</f>
        <v/>
      </c>
      <c r="J29" s="15">
        <f>IF(B29="","",SUMIF('거래내역원장'!D5:D104,B29,'거래내역원장'!J5:J104))</f>
        <v/>
      </c>
      <c r="K29" s="12">
        <f>IF('기사명등록'!B8="","",'기사명등록'!F8)</f>
        <v/>
      </c>
    </row>
    <row r="30" ht="20" customHeight="1">
      <c r="A30" s="10" t="n">
        <v>5</v>
      </c>
      <c r="B30" s="11">
        <f>IF('기사명등록'!B9="","",'기사명등록'!B9)</f>
        <v/>
      </c>
      <c r="C30" s="12">
        <f>IF('기사명등록'!B9="","",'기사명등록'!D9)</f>
        <v/>
      </c>
      <c r="D30" s="13">
        <f>IF(B30="","",SUMIF('거래내역원장'!D5:D104,B30,'거래내역원장'!I5:I104))</f>
        <v/>
      </c>
      <c r="E30" s="13">
        <f>IF(B30="","",SUMIF('장비임대료수금원장'!F5:F54,B30,'장비임대료수금원장'!E5:E54)+N(J30))</f>
        <v/>
      </c>
      <c r="F30" s="13">
        <f>IF(B30="","",N(D30)-N(E30))</f>
        <v/>
      </c>
      <c r="G30" s="14">
        <f>IF(OR(B30="",N(D41)=0),"",N(D30)/D41)</f>
        <v/>
      </c>
      <c r="H30" s="14">
        <f>IF(OR(B30="",N(D30)=0),"",N(E30)/D30)</f>
        <v/>
      </c>
      <c r="I30" s="14">
        <f>IF(OR(B30="",N(D30)=0),"",N(F30)/D30)</f>
        <v/>
      </c>
      <c r="J30" s="15">
        <f>IF(B30="","",SUMIF('거래내역원장'!D5:D104,B30,'거래내역원장'!J5:J104))</f>
        <v/>
      </c>
      <c r="K30" s="12">
        <f>IF('기사명등록'!B9="","",'기사명등록'!F9)</f>
        <v/>
      </c>
    </row>
    <row r="31" ht="20" customHeight="1">
      <c r="A31" s="10" t="n">
        <v>6</v>
      </c>
      <c r="B31" s="11">
        <f>IF('기사명등록'!B10="","",'기사명등록'!B10)</f>
        <v/>
      </c>
      <c r="C31" s="12">
        <f>IF('기사명등록'!B10="","",'기사명등록'!D10)</f>
        <v/>
      </c>
      <c r="D31" s="13">
        <f>IF(B31="","",SUMIF('거래내역원장'!D5:D104,B31,'거래내역원장'!I5:I104))</f>
        <v/>
      </c>
      <c r="E31" s="13">
        <f>IF(B31="","",SUMIF('장비임대료수금원장'!F5:F54,B31,'장비임대료수금원장'!E5:E54)+N(J31))</f>
        <v/>
      </c>
      <c r="F31" s="13">
        <f>IF(B31="","",N(D31)-N(E31))</f>
        <v/>
      </c>
      <c r="G31" s="14">
        <f>IF(OR(B31="",N(D41)=0),"",N(D31)/D41)</f>
        <v/>
      </c>
      <c r="H31" s="14">
        <f>IF(OR(B31="",N(D31)=0),"",N(E31)/D31)</f>
        <v/>
      </c>
      <c r="I31" s="14">
        <f>IF(OR(B31="",N(D31)=0),"",N(F31)/D31)</f>
        <v/>
      </c>
      <c r="J31" s="15">
        <f>IF(B31="","",SUMIF('거래내역원장'!D5:D104,B31,'거래내역원장'!J5:J104))</f>
        <v/>
      </c>
      <c r="K31" s="12">
        <f>IF('기사명등록'!B10="","",'기사명등록'!F10)</f>
        <v/>
      </c>
    </row>
    <row r="32" ht="20" customHeight="1">
      <c r="A32" s="10" t="n">
        <v>7</v>
      </c>
      <c r="B32" s="11">
        <f>IF('기사명등록'!B11="","",'기사명등록'!B11)</f>
        <v/>
      </c>
      <c r="C32" s="12">
        <f>IF('기사명등록'!B11="","",'기사명등록'!D11)</f>
        <v/>
      </c>
      <c r="D32" s="13">
        <f>IF(B32="","",SUMIF('거래내역원장'!D5:D104,B32,'거래내역원장'!I5:I104))</f>
        <v/>
      </c>
      <c r="E32" s="13">
        <f>IF(B32="","",SUMIF('장비임대료수금원장'!F5:F54,B32,'장비임대료수금원장'!E5:E54)+N(J32))</f>
        <v/>
      </c>
      <c r="F32" s="13">
        <f>IF(B32="","",N(D32)-N(E32))</f>
        <v/>
      </c>
      <c r="G32" s="14">
        <f>IF(OR(B32="",N(D41)=0),"",N(D32)/D41)</f>
        <v/>
      </c>
      <c r="H32" s="14">
        <f>IF(OR(B32="",N(D32)=0),"",N(E32)/D32)</f>
        <v/>
      </c>
      <c r="I32" s="14">
        <f>IF(OR(B32="",N(D32)=0),"",N(F32)/D32)</f>
        <v/>
      </c>
      <c r="J32" s="15">
        <f>IF(B32="","",SUMIF('거래내역원장'!D5:D104,B32,'거래내역원장'!J5:J104))</f>
        <v/>
      </c>
      <c r="K32" s="12">
        <f>IF('기사명등록'!B11="","",'기사명등록'!F11)</f>
        <v/>
      </c>
    </row>
    <row r="33" ht="20" customHeight="1">
      <c r="A33" s="10" t="n">
        <v>8</v>
      </c>
      <c r="B33" s="11">
        <f>IF('기사명등록'!B12="","",'기사명등록'!B12)</f>
        <v/>
      </c>
      <c r="C33" s="12">
        <f>IF('기사명등록'!B12="","",'기사명등록'!D12)</f>
        <v/>
      </c>
      <c r="D33" s="13">
        <f>IF(B33="","",SUMIF('거래내역원장'!D5:D104,B33,'거래내역원장'!I5:I104))</f>
        <v/>
      </c>
      <c r="E33" s="13">
        <f>IF(B33="","",SUMIF('장비임대료수금원장'!F5:F54,B33,'장비임대료수금원장'!E5:E54)+N(J33))</f>
        <v/>
      </c>
      <c r="F33" s="13">
        <f>IF(B33="","",N(D33)-N(E33))</f>
        <v/>
      </c>
      <c r="G33" s="14">
        <f>IF(OR(B33="",N(D41)=0),"",N(D33)/D41)</f>
        <v/>
      </c>
      <c r="H33" s="14">
        <f>IF(OR(B33="",N(D33)=0),"",N(E33)/D33)</f>
        <v/>
      </c>
      <c r="I33" s="14">
        <f>IF(OR(B33="",N(D33)=0),"",N(F33)/D33)</f>
        <v/>
      </c>
      <c r="J33" s="15">
        <f>IF(B33="","",SUMIF('거래내역원장'!D5:D104,B33,'거래내역원장'!J5:J104))</f>
        <v/>
      </c>
      <c r="K33" s="12">
        <f>IF('기사명등록'!B12="","",'기사명등록'!F12)</f>
        <v/>
      </c>
    </row>
    <row r="34" ht="20" customHeight="1">
      <c r="A34" s="10" t="n">
        <v>9</v>
      </c>
      <c r="B34" s="11">
        <f>IF('기사명등록'!B13="","",'기사명등록'!B13)</f>
        <v/>
      </c>
      <c r="C34" s="12">
        <f>IF('기사명등록'!B13="","",'기사명등록'!D13)</f>
        <v/>
      </c>
      <c r="D34" s="13">
        <f>IF(B34="","",SUMIF('거래내역원장'!D5:D104,B34,'거래내역원장'!I5:I104))</f>
        <v/>
      </c>
      <c r="E34" s="13">
        <f>IF(B34="","",SUMIF('장비임대료수금원장'!F5:F54,B34,'장비임대료수금원장'!E5:E54)+N(J34))</f>
        <v/>
      </c>
      <c r="F34" s="13">
        <f>IF(B34="","",N(D34)-N(E34))</f>
        <v/>
      </c>
      <c r="G34" s="14">
        <f>IF(OR(B34="",N(D41)=0),"",N(D34)/D41)</f>
        <v/>
      </c>
      <c r="H34" s="14">
        <f>IF(OR(B34="",N(D34)=0),"",N(E34)/D34)</f>
        <v/>
      </c>
      <c r="I34" s="14">
        <f>IF(OR(B34="",N(D34)=0),"",N(F34)/D34)</f>
        <v/>
      </c>
      <c r="J34" s="15">
        <f>IF(B34="","",SUMIF('거래내역원장'!D5:D104,B34,'거래내역원장'!J5:J104))</f>
        <v/>
      </c>
      <c r="K34" s="12">
        <f>IF('기사명등록'!B13="","",'기사명등록'!F13)</f>
        <v/>
      </c>
    </row>
    <row r="35" ht="20" customHeight="1">
      <c r="A35" s="10" t="n">
        <v>10</v>
      </c>
      <c r="B35" s="11">
        <f>IF('기사명등록'!B14="","",'기사명등록'!B14)</f>
        <v/>
      </c>
      <c r="C35" s="12">
        <f>IF('기사명등록'!B14="","",'기사명등록'!D14)</f>
        <v/>
      </c>
      <c r="D35" s="13">
        <f>IF(B35="","",SUMIF('거래내역원장'!D5:D104,B35,'거래내역원장'!I5:I104))</f>
        <v/>
      </c>
      <c r="E35" s="13">
        <f>IF(B35="","",SUMIF('장비임대료수금원장'!F5:F54,B35,'장비임대료수금원장'!E5:E54)+N(J35))</f>
        <v/>
      </c>
      <c r="F35" s="13">
        <f>IF(B35="","",N(D35)-N(E35))</f>
        <v/>
      </c>
      <c r="G35" s="14">
        <f>IF(OR(B35="",N(D41)=0),"",N(D35)/D41)</f>
        <v/>
      </c>
      <c r="H35" s="14">
        <f>IF(OR(B35="",N(D35)=0),"",N(E35)/D35)</f>
        <v/>
      </c>
      <c r="I35" s="14">
        <f>IF(OR(B35="",N(D35)=0),"",N(F35)/D35)</f>
        <v/>
      </c>
      <c r="J35" s="15">
        <f>IF(B35="","",SUMIF('거래내역원장'!D5:D104,B35,'거래내역원장'!J5:J104))</f>
        <v/>
      </c>
      <c r="K35" s="12">
        <f>IF('기사명등록'!B14="","",'기사명등록'!F14)</f>
        <v/>
      </c>
    </row>
    <row r="36" ht="20" customHeight="1">
      <c r="A36" s="10" t="n">
        <v>11</v>
      </c>
      <c r="B36" s="11">
        <f>IF('기사명등록'!B15="","",'기사명등록'!B15)</f>
        <v/>
      </c>
      <c r="C36" s="12">
        <f>IF('기사명등록'!B15="","",'기사명등록'!D15)</f>
        <v/>
      </c>
      <c r="D36" s="13">
        <f>IF(B36="","",SUMIF('거래내역원장'!D5:D104,B36,'거래내역원장'!I5:I104))</f>
        <v/>
      </c>
      <c r="E36" s="13">
        <f>IF(B36="","",SUMIF('장비임대료수금원장'!F5:F54,B36,'장비임대료수금원장'!E5:E54)+N(J36))</f>
        <v/>
      </c>
      <c r="F36" s="13">
        <f>IF(B36="","",N(D36)-N(E36))</f>
        <v/>
      </c>
      <c r="G36" s="14">
        <f>IF(OR(B36="",N(D41)=0),"",N(D36)/D41)</f>
        <v/>
      </c>
      <c r="H36" s="14">
        <f>IF(OR(B36="",N(D36)=0),"",N(E36)/D36)</f>
        <v/>
      </c>
      <c r="I36" s="14">
        <f>IF(OR(B36="",N(D36)=0),"",N(F36)/D36)</f>
        <v/>
      </c>
      <c r="J36" s="15">
        <f>IF(B36="","",SUMIF('거래내역원장'!D5:D104,B36,'거래내역원장'!J5:J104))</f>
        <v/>
      </c>
      <c r="K36" s="12">
        <f>IF('기사명등록'!B15="","",'기사명등록'!F15)</f>
        <v/>
      </c>
    </row>
    <row r="37" ht="20" customHeight="1">
      <c r="A37" s="10" t="n">
        <v>12</v>
      </c>
      <c r="B37" s="11">
        <f>IF('기사명등록'!B16="","",'기사명등록'!B16)</f>
        <v/>
      </c>
      <c r="C37" s="12">
        <f>IF('기사명등록'!B16="","",'기사명등록'!D16)</f>
        <v/>
      </c>
      <c r="D37" s="13">
        <f>IF(B37="","",SUMIF('거래내역원장'!D5:D104,B37,'거래내역원장'!I5:I104))</f>
        <v/>
      </c>
      <c r="E37" s="13">
        <f>IF(B37="","",SUMIF('장비임대료수금원장'!F5:F54,B37,'장비임대료수금원장'!E5:E54)+N(J37))</f>
        <v/>
      </c>
      <c r="F37" s="13">
        <f>IF(B37="","",N(D37)-N(E37))</f>
        <v/>
      </c>
      <c r="G37" s="14">
        <f>IF(OR(B37="",N(D41)=0),"",N(D37)/D41)</f>
        <v/>
      </c>
      <c r="H37" s="14">
        <f>IF(OR(B37="",N(D37)=0),"",N(E37)/D37)</f>
        <v/>
      </c>
      <c r="I37" s="14">
        <f>IF(OR(B37="",N(D37)=0),"",N(F37)/D37)</f>
        <v/>
      </c>
      <c r="J37" s="15">
        <f>IF(B37="","",SUMIF('거래내역원장'!D5:D104,B37,'거래내역원장'!J5:J104))</f>
        <v/>
      </c>
      <c r="K37" s="12">
        <f>IF('기사명등록'!B16="","",'기사명등록'!F16)</f>
        <v/>
      </c>
    </row>
    <row r="38" ht="20" customHeight="1">
      <c r="A38" s="10" t="n">
        <v>13</v>
      </c>
      <c r="B38" s="11">
        <f>IF('기사명등록'!B17="","",'기사명등록'!B17)</f>
        <v/>
      </c>
      <c r="C38" s="12">
        <f>IF('기사명등록'!B17="","",'기사명등록'!D17)</f>
        <v/>
      </c>
      <c r="D38" s="13">
        <f>IF(B38="","",SUMIF('거래내역원장'!D5:D104,B38,'거래내역원장'!I5:I104))</f>
        <v/>
      </c>
      <c r="E38" s="13">
        <f>IF(B38="","",SUMIF('장비임대료수금원장'!F5:F54,B38,'장비임대료수금원장'!E5:E54)+N(J38))</f>
        <v/>
      </c>
      <c r="F38" s="13">
        <f>IF(B38="","",N(D38)-N(E38))</f>
        <v/>
      </c>
      <c r="G38" s="14">
        <f>IF(OR(B38="",N(D41)=0),"",N(D38)/D41)</f>
        <v/>
      </c>
      <c r="H38" s="14">
        <f>IF(OR(B38="",N(D38)=0),"",N(E38)/D38)</f>
        <v/>
      </c>
      <c r="I38" s="14">
        <f>IF(OR(B38="",N(D38)=0),"",N(F38)/D38)</f>
        <v/>
      </c>
      <c r="J38" s="15">
        <f>IF(B38="","",SUMIF('거래내역원장'!D5:D104,B38,'거래내역원장'!J5:J104))</f>
        <v/>
      </c>
      <c r="K38" s="12">
        <f>IF('기사명등록'!B17="","",'기사명등록'!F17)</f>
        <v/>
      </c>
    </row>
    <row r="39" ht="20" customHeight="1">
      <c r="A39" s="10" t="n">
        <v>14</v>
      </c>
      <c r="B39" s="11">
        <f>IF('기사명등록'!B18="","",'기사명등록'!B18)</f>
        <v/>
      </c>
      <c r="C39" s="12">
        <f>IF('기사명등록'!B18="","",'기사명등록'!D18)</f>
        <v/>
      </c>
      <c r="D39" s="13">
        <f>IF(B39="","",SUMIF('거래내역원장'!D5:D104,B39,'거래내역원장'!I5:I104))</f>
        <v/>
      </c>
      <c r="E39" s="13">
        <f>IF(B39="","",SUMIF('장비임대료수금원장'!F5:F54,B39,'장비임대료수금원장'!E5:E54)+N(J39))</f>
        <v/>
      </c>
      <c r="F39" s="13">
        <f>IF(B39="","",N(D39)-N(E39))</f>
        <v/>
      </c>
      <c r="G39" s="14">
        <f>IF(OR(B39="",N(D41)=0),"",N(D39)/D41)</f>
        <v/>
      </c>
      <c r="H39" s="14">
        <f>IF(OR(B39="",N(D39)=0),"",N(E39)/D39)</f>
        <v/>
      </c>
      <c r="I39" s="14">
        <f>IF(OR(B39="",N(D39)=0),"",N(F39)/D39)</f>
        <v/>
      </c>
      <c r="J39" s="15">
        <f>IF(B39="","",SUMIF('거래내역원장'!D5:D104,B39,'거래내역원장'!J5:J104))</f>
        <v/>
      </c>
      <c r="K39" s="12">
        <f>IF('기사명등록'!B18="","",'기사명등록'!F18)</f>
        <v/>
      </c>
    </row>
    <row r="40" ht="20" customHeight="1">
      <c r="A40" s="10" t="n">
        <v>15</v>
      </c>
      <c r="B40" s="11">
        <f>IF('기사명등록'!B19="","",'기사명등록'!B19)</f>
        <v/>
      </c>
      <c r="C40" s="12">
        <f>IF('기사명등록'!B19="","",'기사명등록'!D19)</f>
        <v/>
      </c>
      <c r="D40" s="13">
        <f>IF(B40="","",SUMIF('거래내역원장'!D5:D104,B40,'거래내역원장'!I5:I104))</f>
        <v/>
      </c>
      <c r="E40" s="13">
        <f>IF(B40="","",SUMIF('장비임대료수금원장'!F5:F54,B40,'장비임대료수금원장'!E5:E54)+N(J40))</f>
        <v/>
      </c>
      <c r="F40" s="13">
        <f>IF(B40="","",N(D40)-N(E40))</f>
        <v/>
      </c>
      <c r="G40" s="14">
        <f>IF(OR(B40="",N(D41)=0),"",N(D40)/D41)</f>
        <v/>
      </c>
      <c r="H40" s="14">
        <f>IF(OR(B40="",N(D40)=0),"",N(E40)/D40)</f>
        <v/>
      </c>
      <c r="I40" s="14">
        <f>IF(OR(B40="",N(D40)=0),"",N(F40)/D40)</f>
        <v/>
      </c>
      <c r="J40" s="15">
        <f>IF(B40="","",SUMIF('거래내역원장'!D5:D104,B40,'거래내역원장'!J5:J104))</f>
        <v/>
      </c>
      <c r="K40" s="12">
        <f>IF('기사명등록'!B19="","",'기사명등록'!F19)</f>
        <v/>
      </c>
    </row>
    <row r="41" ht="22" customHeight="1">
      <c r="A41" s="16" t="inlineStr">
        <is>
          <t>총      계</t>
        </is>
      </c>
      <c r="B41" s="17" t="n"/>
      <c r="C41" s="17" t="n"/>
      <c r="D41" s="18">
        <f>SUM(D26:D40)</f>
        <v/>
      </c>
      <c r="E41" s="18">
        <f>SUM(E26:E40)</f>
        <v/>
      </c>
      <c r="F41" s="18">
        <f>SUM(F26:F40)</f>
        <v/>
      </c>
      <c r="G41" s="14">
        <f>IF(N(D41)=0,"",1)</f>
        <v/>
      </c>
      <c r="H41" s="19">
        <f>IF(N(D41)=0,"",E41/D41)</f>
        <v/>
      </c>
      <c r="I41" s="19">
        <f>IF(N(D41)=0,"",F41/D41)</f>
        <v/>
      </c>
      <c r="J41" s="18">
        <f>SUM(J26:J40)</f>
        <v/>
      </c>
      <c r="K41" s="16" t="inlineStr"/>
    </row>
    <row r="42" ht="16" customHeight="1">
      <c r="A42" s="20">
        <f>IF(ROUND(D22-SUM('거래내역원장'!I5:I104),0)=0,"","⚠ 거래내역 금액 합계와 업체별 임대료 합계가 다릅니다 — 거래처등록에 없는 거래처가 거래내역에 있는지 보세요.")</f>
        <v/>
      </c>
    </row>
    <row r="44" ht="34" customHeight="1">
      <c r="A44" s="21" t="inlineStr">
        <is>
          <t>노란 칸 없이 모두 자동입니다. 업체 · 기사 목록은 등록 시트를 따라옵니다. 미수급금 = 장비 임대료 − 기수급금(수금 합 + 유류대).</t>
        </is>
      </c>
    </row>
    <row r="45" ht="19.5" customHeight="1">
      <c r="A45" s="21" t="inlineStr">
        <is>
          <t>원본의 «장비임대율분석 − 기수급금율» 처럼 뜻이 없는 칸은 수금률 · 미수율로 바로잡았습니다.</t>
        </is>
      </c>
    </row>
  </sheetData>
  <mergeCells count="12">
    <mergeCell ref="A3:H3"/>
    <mergeCell ref="A41:C41"/>
    <mergeCell ref="A1:F1"/>
    <mergeCell ref="G1:K1"/>
    <mergeCell ref="A2:K2"/>
    <mergeCell ref="A22:C22"/>
    <mergeCell ref="A24:K24"/>
    <mergeCell ref="A45:K45"/>
    <mergeCell ref="A42:K42"/>
    <mergeCell ref="A44:K44"/>
    <mergeCell ref="A5:K5"/>
    <mergeCell ref="I3:J3"/>
  </mergeCells>
  <printOptions horizontalCentered="1"/>
  <pageMargins left="0.4" right="0.4" top="0.5" bottom="0.5" header="0.2" footer="0.2"/>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P107"/>
  <sheetViews>
    <sheetView showGridLines="0" zoomScale="100" workbookViewId="0">
      <selection activeCell="A1" sqref="A1"/>
    </sheetView>
  </sheetViews>
  <sheetFormatPr baseColWidth="8" defaultRowHeight="15"/>
  <cols>
    <col width="5.5" customWidth="1" min="1" max="1"/>
    <col width="4" customWidth="1" min="2" max="2"/>
    <col width="4" customWidth="1" min="3" max="3"/>
    <col width="9" customWidth="1" min="4" max="4"/>
    <col width="11" customWidth="1" min="5" max="5"/>
    <col width="13" customWidth="1" min="6" max="6"/>
    <col width="6" customWidth="1" min="7" max="7"/>
    <col width="9" customWidth="1" min="8" max="8"/>
    <col width="11" customWidth="1" min="9" max="9"/>
    <col width="9" customWidth="1" min="10" max="10"/>
    <col width="16" customWidth="1" min="11" max="11"/>
    <col width="10" customWidth="1" min="12" max="12"/>
    <col width="8" customWidth="1" min="13" max="13"/>
    <col width="10" customWidth="1" min="14" max="14"/>
    <col width="6" customWidth="1" min="15" max="15"/>
    <col width="6" customWidth="1" min="16" max="16"/>
  </cols>
  <sheetData>
    <row r="1" ht="20" customHeight="1">
      <c r="A1" s="1" t="inlineStr">
        <is>
          <t xml:space="preserve">  K-건설맵  |  k-conmap.com  무료 건설 서식</t>
        </is>
      </c>
      <c r="I1" s="2" t="inlineStr">
        <is>
          <t xml:space="preserve">← 이 1행을 지우고 쓰셔도 됩니다  </t>
        </is>
      </c>
    </row>
    <row r="2" ht="30" customHeight="1">
      <c r="A2" s="22" t="inlineStr">
        <is>
          <t>거 래 내 역 원 장</t>
        </is>
      </c>
    </row>
    <row r="3" ht="24" customHeight="1">
      <c r="A3" s="23" t="inlineStr">
        <is>
          <t>합   계  (거르기 하면 보이는 줄만)</t>
        </is>
      </c>
      <c r="B3" s="17" t="n"/>
      <c r="C3" s="17" t="n"/>
      <c r="D3" s="17" t="n"/>
      <c r="E3" s="24" t="inlineStr">
        <is>
          <t>금    액</t>
        </is>
      </c>
      <c r="F3" s="17" t="n"/>
      <c r="G3" s="18">
        <f>SUBTOTAL(9,I5:I104)</f>
        <v/>
      </c>
      <c r="H3" s="17" t="n"/>
      <c r="I3" s="24" t="inlineStr">
        <is>
          <t>유 류 대</t>
        </is>
      </c>
      <c r="J3" s="17" t="n"/>
      <c r="K3" s="18">
        <f>SUBTOTAL(9,J5:J104)</f>
        <v/>
      </c>
      <c r="L3" s="17" t="n"/>
      <c r="M3" s="4" t="inlineStr"/>
    </row>
    <row r="4" ht="24" customHeight="1">
      <c r="A4" s="8" t="inlineStr">
        <is>
          <t>년</t>
        </is>
      </c>
      <c r="B4" s="8" t="inlineStr">
        <is>
          <t>월</t>
        </is>
      </c>
      <c r="C4" s="8" t="inlineStr">
        <is>
          <t>일</t>
        </is>
      </c>
      <c r="D4" s="8" t="inlineStr">
        <is>
          <t>기 사 명</t>
        </is>
      </c>
      <c r="E4" s="8" t="inlineStr">
        <is>
          <t>장 비 명</t>
        </is>
      </c>
      <c r="F4" s="8" t="inlineStr">
        <is>
          <t>거 래 처</t>
        </is>
      </c>
      <c r="G4" s="8" t="inlineStr">
        <is>
          <t>시간</t>
        </is>
      </c>
      <c r="H4" s="8" t="inlineStr">
        <is>
          <t>단  가</t>
        </is>
      </c>
      <c r="I4" s="8" t="inlineStr">
        <is>
          <t>금    액</t>
        </is>
      </c>
      <c r="J4" s="8" t="inlineStr">
        <is>
          <t>유 류 대</t>
        </is>
      </c>
      <c r="K4" s="8" t="inlineStr">
        <is>
          <t>현 장 명</t>
        </is>
      </c>
      <c r="L4" s="8" t="inlineStr">
        <is>
          <t>비  고</t>
        </is>
      </c>
      <c r="M4" s="9" t="inlineStr">
        <is>
          <t>수금 여부</t>
        </is>
      </c>
      <c r="N4" s="25" t="inlineStr">
        <is>
          <t>날짜(도움)</t>
        </is>
      </c>
      <c r="O4" s="25" t="inlineStr">
        <is>
          <t>청구</t>
        </is>
      </c>
      <c r="P4" s="25" t="inlineStr">
        <is>
          <t>순번</t>
        </is>
      </c>
    </row>
    <row r="5" ht="19" customHeight="1">
      <c r="A5" s="26" t="n"/>
      <c r="B5" s="26" t="n"/>
      <c r="C5" s="26" t="n"/>
      <c r="D5" s="27" t="n"/>
      <c r="E5" s="28" t="n"/>
      <c r="F5" s="28" t="n"/>
      <c r="G5" s="29" t="n"/>
      <c r="H5" s="30" t="n"/>
      <c r="I5" s="31">
        <f>IF(OR(N(G5)=0,IF(N(H5)&gt;0,H5,IFERROR(VLOOKUP(D5,'기사명등록'!B5:E19,4,0),0))=0),"",ROUND(G5*IF(N(H5)&gt;0,H5,IFERROR(VLOOKUP(D5,'기사명등록'!B5:E19,4,0),0)),0))</f>
        <v/>
      </c>
      <c r="J5" s="30" t="n"/>
      <c r="K5" s="32" t="n"/>
      <c r="L5" s="33" t="n"/>
      <c r="M5" s="12">
        <f>IF(OR(F5="",I5=""),"",IF(SUMIF(F5:F5,F5,I5:I5)&lt;=SUMIF('장비임대료수금원장'!D5:D54,F5,'장비임대료수금원장'!E5:E54)+SUMIF(F5:F104,F5,J5:J104),"수금","미수금"))</f>
        <v/>
      </c>
      <c r="N5" s="34">
        <f>IF(OR(N(A5)=0,N(B5)=0,N(C5)=0),"",DATE(A5,B5,C5))</f>
        <v/>
      </c>
      <c r="O5" s="35">
        <f>IF(AND(F5&lt;&gt;"",F5='청구서'!C5,I5&lt;&gt;"",OR(N('청구서'!C6)=0,AND(N5&lt;&gt;"",N(N5)&gt;=N('청구서'!C6))),OR(N('청구서'!D6)=0,AND(N5&lt;&gt;"",N(N5)&lt;=N('청구서'!D6)))),1,0)</f>
        <v/>
      </c>
      <c r="P5" s="35">
        <f>IF(O5=1,SUM(O5:O5),"")</f>
        <v/>
      </c>
    </row>
    <row r="6" ht="19" customHeight="1">
      <c r="A6" s="26" t="n"/>
      <c r="B6" s="26" t="n"/>
      <c r="C6" s="26" t="n"/>
      <c r="D6" s="27" t="n"/>
      <c r="E6" s="28" t="n"/>
      <c r="F6" s="28" t="n"/>
      <c r="G6" s="29" t="n"/>
      <c r="H6" s="30" t="n"/>
      <c r="I6" s="31">
        <f>IF(OR(N(G6)=0,IF(N(H6)&gt;0,H6,IFERROR(VLOOKUP(D6,'기사명등록'!B5:E19,4,0),0))=0),"",ROUND(G6*IF(N(H6)&gt;0,H6,IFERROR(VLOOKUP(D6,'기사명등록'!B5:E19,4,0),0)),0))</f>
        <v/>
      </c>
      <c r="J6" s="30" t="n"/>
      <c r="K6" s="32" t="n"/>
      <c r="L6" s="33" t="n"/>
      <c r="M6" s="12">
        <f>IF(OR(F6="",I6=""),"",IF(SUMIF(F5:F6,F6,I5:I6)&lt;=SUMIF('장비임대료수금원장'!D5:D54,F6,'장비임대료수금원장'!E5:E54)+SUMIF(F5:F104,F6,J5:J104),"수금","미수금"))</f>
        <v/>
      </c>
      <c r="N6" s="34">
        <f>IF(OR(N(A6)=0,N(B6)=0,N(C6)=0),"",DATE(A6,B6,C6))</f>
        <v/>
      </c>
      <c r="O6" s="35">
        <f>IF(AND(F6&lt;&gt;"",F6='청구서'!C5,I6&lt;&gt;"",OR(N('청구서'!C6)=0,AND(N6&lt;&gt;"",N(N6)&gt;=N('청구서'!C6))),OR(N('청구서'!D6)=0,AND(N6&lt;&gt;"",N(N6)&lt;=N('청구서'!D6)))),1,0)</f>
        <v/>
      </c>
      <c r="P6" s="35">
        <f>IF(O6=1,SUM(O5:O6),"")</f>
        <v/>
      </c>
    </row>
    <row r="7" ht="19" customHeight="1">
      <c r="A7" s="26" t="n"/>
      <c r="B7" s="26" t="n"/>
      <c r="C7" s="26" t="n"/>
      <c r="D7" s="27" t="n"/>
      <c r="E7" s="28" t="n"/>
      <c r="F7" s="28" t="n"/>
      <c r="G7" s="29" t="n"/>
      <c r="H7" s="30" t="n"/>
      <c r="I7" s="31">
        <f>IF(OR(N(G7)=0,IF(N(H7)&gt;0,H7,IFERROR(VLOOKUP(D7,'기사명등록'!B5:E19,4,0),0))=0),"",ROUND(G7*IF(N(H7)&gt;0,H7,IFERROR(VLOOKUP(D7,'기사명등록'!B5:E19,4,0),0)),0))</f>
        <v/>
      </c>
      <c r="J7" s="30" t="n"/>
      <c r="K7" s="32" t="n"/>
      <c r="L7" s="33" t="n"/>
      <c r="M7" s="12">
        <f>IF(OR(F7="",I7=""),"",IF(SUMIF(F5:F7,F7,I5:I7)&lt;=SUMIF('장비임대료수금원장'!D5:D54,F7,'장비임대료수금원장'!E5:E54)+SUMIF(F5:F104,F7,J5:J104),"수금","미수금"))</f>
        <v/>
      </c>
      <c r="N7" s="34">
        <f>IF(OR(N(A7)=0,N(B7)=0,N(C7)=0),"",DATE(A7,B7,C7))</f>
        <v/>
      </c>
      <c r="O7" s="35">
        <f>IF(AND(F7&lt;&gt;"",F7='청구서'!C5,I7&lt;&gt;"",OR(N('청구서'!C6)=0,AND(N7&lt;&gt;"",N(N7)&gt;=N('청구서'!C6))),OR(N('청구서'!D6)=0,AND(N7&lt;&gt;"",N(N7)&lt;=N('청구서'!D6)))),1,0)</f>
        <v/>
      </c>
      <c r="P7" s="35">
        <f>IF(O7=1,SUM(O5:O7),"")</f>
        <v/>
      </c>
    </row>
    <row r="8" ht="19" customHeight="1">
      <c r="A8" s="26" t="n"/>
      <c r="B8" s="26" t="n"/>
      <c r="C8" s="26" t="n"/>
      <c r="D8" s="27" t="n"/>
      <c r="E8" s="28" t="n"/>
      <c r="F8" s="28" t="n"/>
      <c r="G8" s="29" t="n"/>
      <c r="H8" s="30" t="n"/>
      <c r="I8" s="31">
        <f>IF(OR(N(G8)=0,IF(N(H8)&gt;0,H8,IFERROR(VLOOKUP(D8,'기사명등록'!B5:E19,4,0),0))=0),"",ROUND(G8*IF(N(H8)&gt;0,H8,IFERROR(VLOOKUP(D8,'기사명등록'!B5:E19,4,0),0)),0))</f>
        <v/>
      </c>
      <c r="J8" s="30" t="n"/>
      <c r="K8" s="32" t="n"/>
      <c r="L8" s="33" t="n"/>
      <c r="M8" s="12">
        <f>IF(OR(F8="",I8=""),"",IF(SUMIF(F5:F8,F8,I5:I8)&lt;=SUMIF('장비임대료수금원장'!D5:D54,F8,'장비임대료수금원장'!E5:E54)+SUMIF(F5:F104,F8,J5:J104),"수금","미수금"))</f>
        <v/>
      </c>
      <c r="N8" s="34">
        <f>IF(OR(N(A8)=0,N(B8)=0,N(C8)=0),"",DATE(A8,B8,C8))</f>
        <v/>
      </c>
      <c r="O8" s="35">
        <f>IF(AND(F8&lt;&gt;"",F8='청구서'!C5,I8&lt;&gt;"",OR(N('청구서'!C6)=0,AND(N8&lt;&gt;"",N(N8)&gt;=N('청구서'!C6))),OR(N('청구서'!D6)=0,AND(N8&lt;&gt;"",N(N8)&lt;=N('청구서'!D6)))),1,0)</f>
        <v/>
      </c>
      <c r="P8" s="35">
        <f>IF(O8=1,SUM(O5:O8),"")</f>
        <v/>
      </c>
    </row>
    <row r="9" ht="19" customHeight="1">
      <c r="A9" s="26" t="n"/>
      <c r="B9" s="26" t="n"/>
      <c r="C9" s="26" t="n"/>
      <c r="D9" s="27" t="n"/>
      <c r="E9" s="28" t="n"/>
      <c r="F9" s="28" t="n"/>
      <c r="G9" s="29" t="n"/>
      <c r="H9" s="30" t="n"/>
      <c r="I9" s="31">
        <f>IF(OR(N(G9)=0,IF(N(H9)&gt;0,H9,IFERROR(VLOOKUP(D9,'기사명등록'!B5:E19,4,0),0))=0),"",ROUND(G9*IF(N(H9)&gt;0,H9,IFERROR(VLOOKUP(D9,'기사명등록'!B5:E19,4,0),0)),0))</f>
        <v/>
      </c>
      <c r="J9" s="30" t="n"/>
      <c r="K9" s="32" t="n"/>
      <c r="L9" s="33" t="n"/>
      <c r="M9" s="12">
        <f>IF(OR(F9="",I9=""),"",IF(SUMIF(F5:F9,F9,I5:I9)&lt;=SUMIF('장비임대료수금원장'!D5:D54,F9,'장비임대료수금원장'!E5:E54)+SUMIF(F5:F104,F9,J5:J104),"수금","미수금"))</f>
        <v/>
      </c>
      <c r="N9" s="34">
        <f>IF(OR(N(A9)=0,N(B9)=0,N(C9)=0),"",DATE(A9,B9,C9))</f>
        <v/>
      </c>
      <c r="O9" s="35">
        <f>IF(AND(F9&lt;&gt;"",F9='청구서'!C5,I9&lt;&gt;"",OR(N('청구서'!C6)=0,AND(N9&lt;&gt;"",N(N9)&gt;=N('청구서'!C6))),OR(N('청구서'!D6)=0,AND(N9&lt;&gt;"",N(N9)&lt;=N('청구서'!D6)))),1,0)</f>
        <v/>
      </c>
      <c r="P9" s="35">
        <f>IF(O9=1,SUM(O5:O9),"")</f>
        <v/>
      </c>
    </row>
    <row r="10" ht="19" customHeight="1">
      <c r="A10" s="26" t="n"/>
      <c r="B10" s="26" t="n"/>
      <c r="C10" s="26" t="n"/>
      <c r="D10" s="27" t="n"/>
      <c r="E10" s="28" t="n"/>
      <c r="F10" s="28" t="n"/>
      <c r="G10" s="29" t="n"/>
      <c r="H10" s="30" t="n"/>
      <c r="I10" s="31">
        <f>IF(OR(N(G10)=0,IF(N(H10)&gt;0,H10,IFERROR(VLOOKUP(D10,'기사명등록'!B5:E19,4,0),0))=0),"",ROUND(G10*IF(N(H10)&gt;0,H10,IFERROR(VLOOKUP(D10,'기사명등록'!B5:E19,4,0),0)),0))</f>
        <v/>
      </c>
      <c r="J10" s="30" t="n"/>
      <c r="K10" s="32" t="n"/>
      <c r="L10" s="33" t="n"/>
      <c r="M10" s="12">
        <f>IF(OR(F10="",I10=""),"",IF(SUMIF(F5:F10,F10,I5:I10)&lt;=SUMIF('장비임대료수금원장'!D5:D54,F10,'장비임대료수금원장'!E5:E54)+SUMIF(F5:F104,F10,J5:J104),"수금","미수금"))</f>
        <v/>
      </c>
      <c r="N10" s="34">
        <f>IF(OR(N(A10)=0,N(B10)=0,N(C10)=0),"",DATE(A10,B10,C10))</f>
        <v/>
      </c>
      <c r="O10" s="35">
        <f>IF(AND(F10&lt;&gt;"",F10='청구서'!C5,I10&lt;&gt;"",OR(N('청구서'!C6)=0,AND(N10&lt;&gt;"",N(N10)&gt;=N('청구서'!C6))),OR(N('청구서'!D6)=0,AND(N10&lt;&gt;"",N(N10)&lt;=N('청구서'!D6)))),1,0)</f>
        <v/>
      </c>
      <c r="P10" s="35">
        <f>IF(O10=1,SUM(O5:O10),"")</f>
        <v/>
      </c>
    </row>
    <row r="11" ht="19" customHeight="1">
      <c r="A11" s="26" t="n"/>
      <c r="B11" s="26" t="n"/>
      <c r="C11" s="26" t="n"/>
      <c r="D11" s="27" t="n"/>
      <c r="E11" s="28" t="n"/>
      <c r="F11" s="28" t="n"/>
      <c r="G11" s="29" t="n"/>
      <c r="H11" s="30" t="n"/>
      <c r="I11" s="31">
        <f>IF(OR(N(G11)=0,IF(N(H11)&gt;0,H11,IFERROR(VLOOKUP(D11,'기사명등록'!B5:E19,4,0),0))=0),"",ROUND(G11*IF(N(H11)&gt;0,H11,IFERROR(VLOOKUP(D11,'기사명등록'!B5:E19,4,0),0)),0))</f>
        <v/>
      </c>
      <c r="J11" s="30" t="n"/>
      <c r="K11" s="32" t="n"/>
      <c r="L11" s="33" t="n"/>
      <c r="M11" s="12">
        <f>IF(OR(F11="",I11=""),"",IF(SUMIF(F5:F11,F11,I5:I11)&lt;=SUMIF('장비임대료수금원장'!D5:D54,F11,'장비임대료수금원장'!E5:E54)+SUMIF(F5:F104,F11,J5:J104),"수금","미수금"))</f>
        <v/>
      </c>
      <c r="N11" s="34">
        <f>IF(OR(N(A11)=0,N(B11)=0,N(C11)=0),"",DATE(A11,B11,C11))</f>
        <v/>
      </c>
      <c r="O11" s="35">
        <f>IF(AND(F11&lt;&gt;"",F11='청구서'!C5,I11&lt;&gt;"",OR(N('청구서'!C6)=0,AND(N11&lt;&gt;"",N(N11)&gt;=N('청구서'!C6))),OR(N('청구서'!D6)=0,AND(N11&lt;&gt;"",N(N11)&lt;=N('청구서'!D6)))),1,0)</f>
        <v/>
      </c>
      <c r="P11" s="35">
        <f>IF(O11=1,SUM(O5:O11),"")</f>
        <v/>
      </c>
    </row>
    <row r="12" ht="19" customHeight="1">
      <c r="A12" s="26" t="n"/>
      <c r="B12" s="26" t="n"/>
      <c r="C12" s="26" t="n"/>
      <c r="D12" s="27" t="n"/>
      <c r="E12" s="28" t="n"/>
      <c r="F12" s="28" t="n"/>
      <c r="G12" s="29" t="n"/>
      <c r="H12" s="30" t="n"/>
      <c r="I12" s="31">
        <f>IF(OR(N(G12)=0,IF(N(H12)&gt;0,H12,IFERROR(VLOOKUP(D12,'기사명등록'!B5:E19,4,0),0))=0),"",ROUND(G12*IF(N(H12)&gt;0,H12,IFERROR(VLOOKUP(D12,'기사명등록'!B5:E19,4,0),0)),0))</f>
        <v/>
      </c>
      <c r="J12" s="30" t="n"/>
      <c r="K12" s="32" t="n"/>
      <c r="L12" s="33" t="n"/>
      <c r="M12" s="12">
        <f>IF(OR(F12="",I12=""),"",IF(SUMIF(F5:F12,F12,I5:I12)&lt;=SUMIF('장비임대료수금원장'!D5:D54,F12,'장비임대료수금원장'!E5:E54)+SUMIF(F5:F104,F12,J5:J104),"수금","미수금"))</f>
        <v/>
      </c>
      <c r="N12" s="34">
        <f>IF(OR(N(A12)=0,N(B12)=0,N(C12)=0),"",DATE(A12,B12,C12))</f>
        <v/>
      </c>
      <c r="O12" s="35">
        <f>IF(AND(F12&lt;&gt;"",F12='청구서'!C5,I12&lt;&gt;"",OR(N('청구서'!C6)=0,AND(N12&lt;&gt;"",N(N12)&gt;=N('청구서'!C6))),OR(N('청구서'!D6)=0,AND(N12&lt;&gt;"",N(N12)&lt;=N('청구서'!D6)))),1,0)</f>
        <v/>
      </c>
      <c r="P12" s="35">
        <f>IF(O12=1,SUM(O5:O12),"")</f>
        <v/>
      </c>
    </row>
    <row r="13" ht="19" customHeight="1">
      <c r="A13" s="26" t="n"/>
      <c r="B13" s="26" t="n"/>
      <c r="C13" s="26" t="n"/>
      <c r="D13" s="27" t="n"/>
      <c r="E13" s="28" t="n"/>
      <c r="F13" s="28" t="n"/>
      <c r="G13" s="29" t="n"/>
      <c r="H13" s="30" t="n"/>
      <c r="I13" s="31">
        <f>IF(OR(N(G13)=0,IF(N(H13)&gt;0,H13,IFERROR(VLOOKUP(D13,'기사명등록'!B5:E19,4,0),0))=0),"",ROUND(G13*IF(N(H13)&gt;0,H13,IFERROR(VLOOKUP(D13,'기사명등록'!B5:E19,4,0),0)),0))</f>
        <v/>
      </c>
      <c r="J13" s="30" t="n"/>
      <c r="K13" s="32" t="n"/>
      <c r="L13" s="33" t="n"/>
      <c r="M13" s="12">
        <f>IF(OR(F13="",I13=""),"",IF(SUMIF(F5:F13,F13,I5:I13)&lt;=SUMIF('장비임대료수금원장'!D5:D54,F13,'장비임대료수금원장'!E5:E54)+SUMIF(F5:F104,F13,J5:J104),"수금","미수금"))</f>
        <v/>
      </c>
      <c r="N13" s="34">
        <f>IF(OR(N(A13)=0,N(B13)=0,N(C13)=0),"",DATE(A13,B13,C13))</f>
        <v/>
      </c>
      <c r="O13" s="35">
        <f>IF(AND(F13&lt;&gt;"",F13='청구서'!C5,I13&lt;&gt;"",OR(N('청구서'!C6)=0,AND(N13&lt;&gt;"",N(N13)&gt;=N('청구서'!C6))),OR(N('청구서'!D6)=0,AND(N13&lt;&gt;"",N(N13)&lt;=N('청구서'!D6)))),1,0)</f>
        <v/>
      </c>
      <c r="P13" s="35">
        <f>IF(O13=1,SUM(O5:O13),"")</f>
        <v/>
      </c>
    </row>
    <row r="14" ht="19" customHeight="1">
      <c r="A14" s="26" t="n"/>
      <c r="B14" s="26" t="n"/>
      <c r="C14" s="26" t="n"/>
      <c r="D14" s="27" t="n"/>
      <c r="E14" s="28" t="n"/>
      <c r="F14" s="28" t="n"/>
      <c r="G14" s="29" t="n"/>
      <c r="H14" s="30" t="n"/>
      <c r="I14" s="31">
        <f>IF(OR(N(G14)=0,IF(N(H14)&gt;0,H14,IFERROR(VLOOKUP(D14,'기사명등록'!B5:E19,4,0),0))=0),"",ROUND(G14*IF(N(H14)&gt;0,H14,IFERROR(VLOOKUP(D14,'기사명등록'!B5:E19,4,0),0)),0))</f>
        <v/>
      </c>
      <c r="J14" s="30" t="n"/>
      <c r="K14" s="32" t="n"/>
      <c r="L14" s="33" t="n"/>
      <c r="M14" s="12">
        <f>IF(OR(F14="",I14=""),"",IF(SUMIF(F5:F14,F14,I5:I14)&lt;=SUMIF('장비임대료수금원장'!D5:D54,F14,'장비임대료수금원장'!E5:E54)+SUMIF(F5:F104,F14,J5:J104),"수금","미수금"))</f>
        <v/>
      </c>
      <c r="N14" s="34">
        <f>IF(OR(N(A14)=0,N(B14)=0,N(C14)=0),"",DATE(A14,B14,C14))</f>
        <v/>
      </c>
      <c r="O14" s="35">
        <f>IF(AND(F14&lt;&gt;"",F14='청구서'!C5,I14&lt;&gt;"",OR(N('청구서'!C6)=0,AND(N14&lt;&gt;"",N(N14)&gt;=N('청구서'!C6))),OR(N('청구서'!D6)=0,AND(N14&lt;&gt;"",N(N14)&lt;=N('청구서'!D6)))),1,0)</f>
        <v/>
      </c>
      <c r="P14" s="35">
        <f>IF(O14=1,SUM(O5:O14),"")</f>
        <v/>
      </c>
    </row>
    <row r="15" ht="19" customHeight="1">
      <c r="A15" s="26" t="n"/>
      <c r="B15" s="26" t="n"/>
      <c r="C15" s="26" t="n"/>
      <c r="D15" s="27" t="n"/>
      <c r="E15" s="28" t="n"/>
      <c r="F15" s="28" t="n"/>
      <c r="G15" s="29" t="n"/>
      <c r="H15" s="30" t="n"/>
      <c r="I15" s="31">
        <f>IF(OR(N(G15)=0,IF(N(H15)&gt;0,H15,IFERROR(VLOOKUP(D15,'기사명등록'!B5:E19,4,0),0))=0),"",ROUND(G15*IF(N(H15)&gt;0,H15,IFERROR(VLOOKUP(D15,'기사명등록'!B5:E19,4,0),0)),0))</f>
        <v/>
      </c>
      <c r="J15" s="30" t="n"/>
      <c r="K15" s="32" t="n"/>
      <c r="L15" s="33" t="n"/>
      <c r="M15" s="12">
        <f>IF(OR(F15="",I15=""),"",IF(SUMIF(F5:F15,F15,I5:I15)&lt;=SUMIF('장비임대료수금원장'!D5:D54,F15,'장비임대료수금원장'!E5:E54)+SUMIF(F5:F104,F15,J5:J104),"수금","미수금"))</f>
        <v/>
      </c>
      <c r="N15" s="34">
        <f>IF(OR(N(A15)=0,N(B15)=0,N(C15)=0),"",DATE(A15,B15,C15))</f>
        <v/>
      </c>
      <c r="O15" s="35">
        <f>IF(AND(F15&lt;&gt;"",F15='청구서'!C5,I15&lt;&gt;"",OR(N('청구서'!C6)=0,AND(N15&lt;&gt;"",N(N15)&gt;=N('청구서'!C6))),OR(N('청구서'!D6)=0,AND(N15&lt;&gt;"",N(N15)&lt;=N('청구서'!D6)))),1,0)</f>
        <v/>
      </c>
      <c r="P15" s="35">
        <f>IF(O15=1,SUM(O5:O15),"")</f>
        <v/>
      </c>
    </row>
    <row r="16" ht="19" customHeight="1">
      <c r="A16" s="26" t="n"/>
      <c r="B16" s="26" t="n"/>
      <c r="C16" s="26" t="n"/>
      <c r="D16" s="27" t="n"/>
      <c r="E16" s="28" t="n"/>
      <c r="F16" s="28" t="n"/>
      <c r="G16" s="29" t="n"/>
      <c r="H16" s="30" t="n"/>
      <c r="I16" s="31">
        <f>IF(OR(N(G16)=0,IF(N(H16)&gt;0,H16,IFERROR(VLOOKUP(D16,'기사명등록'!B5:E19,4,0),0))=0),"",ROUND(G16*IF(N(H16)&gt;0,H16,IFERROR(VLOOKUP(D16,'기사명등록'!B5:E19,4,0),0)),0))</f>
        <v/>
      </c>
      <c r="J16" s="30" t="n"/>
      <c r="K16" s="32" t="n"/>
      <c r="L16" s="33" t="n"/>
      <c r="M16" s="12">
        <f>IF(OR(F16="",I16=""),"",IF(SUMIF(F5:F16,F16,I5:I16)&lt;=SUMIF('장비임대료수금원장'!D5:D54,F16,'장비임대료수금원장'!E5:E54)+SUMIF(F5:F104,F16,J5:J104),"수금","미수금"))</f>
        <v/>
      </c>
      <c r="N16" s="34">
        <f>IF(OR(N(A16)=0,N(B16)=0,N(C16)=0),"",DATE(A16,B16,C16))</f>
        <v/>
      </c>
      <c r="O16" s="35">
        <f>IF(AND(F16&lt;&gt;"",F16='청구서'!C5,I16&lt;&gt;"",OR(N('청구서'!C6)=0,AND(N16&lt;&gt;"",N(N16)&gt;=N('청구서'!C6))),OR(N('청구서'!D6)=0,AND(N16&lt;&gt;"",N(N16)&lt;=N('청구서'!D6)))),1,0)</f>
        <v/>
      </c>
      <c r="P16" s="35">
        <f>IF(O16=1,SUM(O5:O16),"")</f>
        <v/>
      </c>
    </row>
    <row r="17" ht="19" customHeight="1">
      <c r="A17" s="26" t="n"/>
      <c r="B17" s="26" t="n"/>
      <c r="C17" s="26" t="n"/>
      <c r="D17" s="27" t="n"/>
      <c r="E17" s="28" t="n"/>
      <c r="F17" s="28" t="n"/>
      <c r="G17" s="29" t="n"/>
      <c r="H17" s="30" t="n"/>
      <c r="I17" s="31">
        <f>IF(OR(N(G17)=0,IF(N(H17)&gt;0,H17,IFERROR(VLOOKUP(D17,'기사명등록'!B5:E19,4,0),0))=0),"",ROUND(G17*IF(N(H17)&gt;0,H17,IFERROR(VLOOKUP(D17,'기사명등록'!B5:E19,4,0),0)),0))</f>
        <v/>
      </c>
      <c r="J17" s="30" t="n"/>
      <c r="K17" s="32" t="n"/>
      <c r="L17" s="33" t="n"/>
      <c r="M17" s="12">
        <f>IF(OR(F17="",I17=""),"",IF(SUMIF(F5:F17,F17,I5:I17)&lt;=SUMIF('장비임대료수금원장'!D5:D54,F17,'장비임대료수금원장'!E5:E54)+SUMIF(F5:F104,F17,J5:J104),"수금","미수금"))</f>
        <v/>
      </c>
      <c r="N17" s="34">
        <f>IF(OR(N(A17)=0,N(B17)=0,N(C17)=0),"",DATE(A17,B17,C17))</f>
        <v/>
      </c>
      <c r="O17" s="35">
        <f>IF(AND(F17&lt;&gt;"",F17='청구서'!C5,I17&lt;&gt;"",OR(N('청구서'!C6)=0,AND(N17&lt;&gt;"",N(N17)&gt;=N('청구서'!C6))),OR(N('청구서'!D6)=0,AND(N17&lt;&gt;"",N(N17)&lt;=N('청구서'!D6)))),1,0)</f>
        <v/>
      </c>
      <c r="P17" s="35">
        <f>IF(O17=1,SUM(O5:O17),"")</f>
        <v/>
      </c>
    </row>
    <row r="18" ht="19" customHeight="1">
      <c r="A18" s="26" t="n"/>
      <c r="B18" s="26" t="n"/>
      <c r="C18" s="26" t="n"/>
      <c r="D18" s="27" t="n"/>
      <c r="E18" s="28" t="n"/>
      <c r="F18" s="28" t="n"/>
      <c r="G18" s="29" t="n"/>
      <c r="H18" s="30" t="n"/>
      <c r="I18" s="31">
        <f>IF(OR(N(G18)=0,IF(N(H18)&gt;0,H18,IFERROR(VLOOKUP(D18,'기사명등록'!B5:E19,4,0),0))=0),"",ROUND(G18*IF(N(H18)&gt;0,H18,IFERROR(VLOOKUP(D18,'기사명등록'!B5:E19,4,0),0)),0))</f>
        <v/>
      </c>
      <c r="J18" s="30" t="n"/>
      <c r="K18" s="32" t="n"/>
      <c r="L18" s="33" t="n"/>
      <c r="M18" s="12">
        <f>IF(OR(F18="",I18=""),"",IF(SUMIF(F5:F18,F18,I5:I18)&lt;=SUMIF('장비임대료수금원장'!D5:D54,F18,'장비임대료수금원장'!E5:E54)+SUMIF(F5:F104,F18,J5:J104),"수금","미수금"))</f>
        <v/>
      </c>
      <c r="N18" s="34">
        <f>IF(OR(N(A18)=0,N(B18)=0,N(C18)=0),"",DATE(A18,B18,C18))</f>
        <v/>
      </c>
      <c r="O18" s="35">
        <f>IF(AND(F18&lt;&gt;"",F18='청구서'!C5,I18&lt;&gt;"",OR(N('청구서'!C6)=0,AND(N18&lt;&gt;"",N(N18)&gt;=N('청구서'!C6))),OR(N('청구서'!D6)=0,AND(N18&lt;&gt;"",N(N18)&lt;=N('청구서'!D6)))),1,0)</f>
        <v/>
      </c>
      <c r="P18" s="35">
        <f>IF(O18=1,SUM(O5:O18),"")</f>
        <v/>
      </c>
    </row>
    <row r="19" ht="19" customHeight="1">
      <c r="A19" s="26" t="n"/>
      <c r="B19" s="26" t="n"/>
      <c r="C19" s="26" t="n"/>
      <c r="D19" s="27" t="n"/>
      <c r="E19" s="28" t="n"/>
      <c r="F19" s="28" t="n"/>
      <c r="G19" s="29" t="n"/>
      <c r="H19" s="30" t="n"/>
      <c r="I19" s="31">
        <f>IF(OR(N(G19)=0,IF(N(H19)&gt;0,H19,IFERROR(VLOOKUP(D19,'기사명등록'!B5:E19,4,0),0))=0),"",ROUND(G19*IF(N(H19)&gt;0,H19,IFERROR(VLOOKUP(D19,'기사명등록'!B5:E19,4,0),0)),0))</f>
        <v/>
      </c>
      <c r="J19" s="30" t="n"/>
      <c r="K19" s="32" t="n"/>
      <c r="L19" s="33" t="n"/>
      <c r="M19" s="12">
        <f>IF(OR(F19="",I19=""),"",IF(SUMIF(F5:F19,F19,I5:I19)&lt;=SUMIF('장비임대료수금원장'!D5:D54,F19,'장비임대료수금원장'!E5:E54)+SUMIF(F5:F104,F19,J5:J104),"수금","미수금"))</f>
        <v/>
      </c>
      <c r="N19" s="34">
        <f>IF(OR(N(A19)=0,N(B19)=0,N(C19)=0),"",DATE(A19,B19,C19))</f>
        <v/>
      </c>
      <c r="O19" s="35">
        <f>IF(AND(F19&lt;&gt;"",F19='청구서'!C5,I19&lt;&gt;"",OR(N('청구서'!C6)=0,AND(N19&lt;&gt;"",N(N19)&gt;=N('청구서'!C6))),OR(N('청구서'!D6)=0,AND(N19&lt;&gt;"",N(N19)&lt;=N('청구서'!D6)))),1,0)</f>
        <v/>
      </c>
      <c r="P19" s="35">
        <f>IF(O19=1,SUM(O5:O19),"")</f>
        <v/>
      </c>
    </row>
    <row r="20" ht="19" customHeight="1">
      <c r="A20" s="26" t="n"/>
      <c r="B20" s="26" t="n"/>
      <c r="C20" s="26" t="n"/>
      <c r="D20" s="27" t="n"/>
      <c r="E20" s="28" t="n"/>
      <c r="F20" s="28" t="n"/>
      <c r="G20" s="29" t="n"/>
      <c r="H20" s="30" t="n"/>
      <c r="I20" s="31">
        <f>IF(OR(N(G20)=0,IF(N(H20)&gt;0,H20,IFERROR(VLOOKUP(D20,'기사명등록'!B5:E19,4,0),0))=0),"",ROUND(G20*IF(N(H20)&gt;0,H20,IFERROR(VLOOKUP(D20,'기사명등록'!B5:E19,4,0),0)),0))</f>
        <v/>
      </c>
      <c r="J20" s="30" t="n"/>
      <c r="K20" s="32" t="n"/>
      <c r="L20" s="33" t="n"/>
      <c r="M20" s="12">
        <f>IF(OR(F20="",I20=""),"",IF(SUMIF(F5:F20,F20,I5:I20)&lt;=SUMIF('장비임대료수금원장'!D5:D54,F20,'장비임대료수금원장'!E5:E54)+SUMIF(F5:F104,F20,J5:J104),"수금","미수금"))</f>
        <v/>
      </c>
      <c r="N20" s="34">
        <f>IF(OR(N(A20)=0,N(B20)=0,N(C20)=0),"",DATE(A20,B20,C20))</f>
        <v/>
      </c>
      <c r="O20" s="35">
        <f>IF(AND(F20&lt;&gt;"",F20='청구서'!C5,I20&lt;&gt;"",OR(N('청구서'!C6)=0,AND(N20&lt;&gt;"",N(N20)&gt;=N('청구서'!C6))),OR(N('청구서'!D6)=0,AND(N20&lt;&gt;"",N(N20)&lt;=N('청구서'!D6)))),1,0)</f>
        <v/>
      </c>
      <c r="P20" s="35">
        <f>IF(O20=1,SUM(O5:O20),"")</f>
        <v/>
      </c>
    </row>
    <row r="21" ht="19" customHeight="1">
      <c r="A21" s="26" t="n"/>
      <c r="B21" s="26" t="n"/>
      <c r="C21" s="26" t="n"/>
      <c r="D21" s="27" t="n"/>
      <c r="E21" s="28" t="n"/>
      <c r="F21" s="28" t="n"/>
      <c r="G21" s="29" t="n"/>
      <c r="H21" s="30" t="n"/>
      <c r="I21" s="31">
        <f>IF(OR(N(G21)=0,IF(N(H21)&gt;0,H21,IFERROR(VLOOKUP(D21,'기사명등록'!B5:E19,4,0),0))=0),"",ROUND(G21*IF(N(H21)&gt;0,H21,IFERROR(VLOOKUP(D21,'기사명등록'!B5:E19,4,0),0)),0))</f>
        <v/>
      </c>
      <c r="J21" s="30" t="n"/>
      <c r="K21" s="32" t="n"/>
      <c r="L21" s="33" t="n"/>
      <c r="M21" s="12">
        <f>IF(OR(F21="",I21=""),"",IF(SUMIF(F5:F21,F21,I5:I21)&lt;=SUMIF('장비임대료수금원장'!D5:D54,F21,'장비임대료수금원장'!E5:E54)+SUMIF(F5:F104,F21,J5:J104),"수금","미수금"))</f>
        <v/>
      </c>
      <c r="N21" s="34">
        <f>IF(OR(N(A21)=0,N(B21)=0,N(C21)=0),"",DATE(A21,B21,C21))</f>
        <v/>
      </c>
      <c r="O21" s="35">
        <f>IF(AND(F21&lt;&gt;"",F21='청구서'!C5,I21&lt;&gt;"",OR(N('청구서'!C6)=0,AND(N21&lt;&gt;"",N(N21)&gt;=N('청구서'!C6))),OR(N('청구서'!D6)=0,AND(N21&lt;&gt;"",N(N21)&lt;=N('청구서'!D6)))),1,0)</f>
        <v/>
      </c>
      <c r="P21" s="35">
        <f>IF(O21=1,SUM(O5:O21),"")</f>
        <v/>
      </c>
    </row>
    <row r="22" ht="19" customHeight="1">
      <c r="A22" s="26" t="n"/>
      <c r="B22" s="26" t="n"/>
      <c r="C22" s="26" t="n"/>
      <c r="D22" s="27" t="n"/>
      <c r="E22" s="28" t="n"/>
      <c r="F22" s="28" t="n"/>
      <c r="G22" s="29" t="n"/>
      <c r="H22" s="30" t="n"/>
      <c r="I22" s="31">
        <f>IF(OR(N(G22)=0,IF(N(H22)&gt;0,H22,IFERROR(VLOOKUP(D22,'기사명등록'!B5:E19,4,0),0))=0),"",ROUND(G22*IF(N(H22)&gt;0,H22,IFERROR(VLOOKUP(D22,'기사명등록'!B5:E19,4,0),0)),0))</f>
        <v/>
      </c>
      <c r="J22" s="30" t="n"/>
      <c r="K22" s="32" t="n"/>
      <c r="L22" s="33" t="n"/>
      <c r="M22" s="12">
        <f>IF(OR(F22="",I22=""),"",IF(SUMIF(F5:F22,F22,I5:I22)&lt;=SUMIF('장비임대료수금원장'!D5:D54,F22,'장비임대료수금원장'!E5:E54)+SUMIF(F5:F104,F22,J5:J104),"수금","미수금"))</f>
        <v/>
      </c>
      <c r="N22" s="34">
        <f>IF(OR(N(A22)=0,N(B22)=0,N(C22)=0),"",DATE(A22,B22,C22))</f>
        <v/>
      </c>
      <c r="O22" s="35">
        <f>IF(AND(F22&lt;&gt;"",F22='청구서'!C5,I22&lt;&gt;"",OR(N('청구서'!C6)=0,AND(N22&lt;&gt;"",N(N22)&gt;=N('청구서'!C6))),OR(N('청구서'!D6)=0,AND(N22&lt;&gt;"",N(N22)&lt;=N('청구서'!D6)))),1,0)</f>
        <v/>
      </c>
      <c r="P22" s="35">
        <f>IF(O22=1,SUM(O5:O22),"")</f>
        <v/>
      </c>
    </row>
    <row r="23" ht="19" customHeight="1">
      <c r="A23" s="26" t="n"/>
      <c r="B23" s="26" t="n"/>
      <c r="C23" s="26" t="n"/>
      <c r="D23" s="27" t="n"/>
      <c r="E23" s="28" t="n"/>
      <c r="F23" s="28" t="n"/>
      <c r="G23" s="29" t="n"/>
      <c r="H23" s="30" t="n"/>
      <c r="I23" s="31">
        <f>IF(OR(N(G23)=0,IF(N(H23)&gt;0,H23,IFERROR(VLOOKUP(D23,'기사명등록'!B5:E19,4,0),0))=0),"",ROUND(G23*IF(N(H23)&gt;0,H23,IFERROR(VLOOKUP(D23,'기사명등록'!B5:E19,4,0),0)),0))</f>
        <v/>
      </c>
      <c r="J23" s="30" t="n"/>
      <c r="K23" s="32" t="n"/>
      <c r="L23" s="33" t="n"/>
      <c r="M23" s="12">
        <f>IF(OR(F23="",I23=""),"",IF(SUMIF(F5:F23,F23,I5:I23)&lt;=SUMIF('장비임대료수금원장'!D5:D54,F23,'장비임대료수금원장'!E5:E54)+SUMIF(F5:F104,F23,J5:J104),"수금","미수금"))</f>
        <v/>
      </c>
      <c r="N23" s="34">
        <f>IF(OR(N(A23)=0,N(B23)=0,N(C23)=0),"",DATE(A23,B23,C23))</f>
        <v/>
      </c>
      <c r="O23" s="35">
        <f>IF(AND(F23&lt;&gt;"",F23='청구서'!C5,I23&lt;&gt;"",OR(N('청구서'!C6)=0,AND(N23&lt;&gt;"",N(N23)&gt;=N('청구서'!C6))),OR(N('청구서'!D6)=0,AND(N23&lt;&gt;"",N(N23)&lt;=N('청구서'!D6)))),1,0)</f>
        <v/>
      </c>
      <c r="P23" s="35">
        <f>IF(O23=1,SUM(O5:O23),"")</f>
        <v/>
      </c>
    </row>
    <row r="24" ht="19" customHeight="1">
      <c r="A24" s="26" t="n"/>
      <c r="B24" s="26" t="n"/>
      <c r="C24" s="26" t="n"/>
      <c r="D24" s="27" t="n"/>
      <c r="E24" s="28" t="n"/>
      <c r="F24" s="28" t="n"/>
      <c r="G24" s="29" t="n"/>
      <c r="H24" s="30" t="n"/>
      <c r="I24" s="31">
        <f>IF(OR(N(G24)=0,IF(N(H24)&gt;0,H24,IFERROR(VLOOKUP(D24,'기사명등록'!B5:E19,4,0),0))=0),"",ROUND(G24*IF(N(H24)&gt;0,H24,IFERROR(VLOOKUP(D24,'기사명등록'!B5:E19,4,0),0)),0))</f>
        <v/>
      </c>
      <c r="J24" s="30" t="n"/>
      <c r="K24" s="32" t="n"/>
      <c r="L24" s="33" t="n"/>
      <c r="M24" s="12">
        <f>IF(OR(F24="",I24=""),"",IF(SUMIF(F5:F24,F24,I5:I24)&lt;=SUMIF('장비임대료수금원장'!D5:D54,F24,'장비임대료수금원장'!E5:E54)+SUMIF(F5:F104,F24,J5:J104),"수금","미수금"))</f>
        <v/>
      </c>
      <c r="N24" s="34">
        <f>IF(OR(N(A24)=0,N(B24)=0,N(C24)=0),"",DATE(A24,B24,C24))</f>
        <v/>
      </c>
      <c r="O24" s="35">
        <f>IF(AND(F24&lt;&gt;"",F24='청구서'!C5,I24&lt;&gt;"",OR(N('청구서'!C6)=0,AND(N24&lt;&gt;"",N(N24)&gt;=N('청구서'!C6))),OR(N('청구서'!D6)=0,AND(N24&lt;&gt;"",N(N24)&lt;=N('청구서'!D6)))),1,0)</f>
        <v/>
      </c>
      <c r="P24" s="35">
        <f>IF(O24=1,SUM(O5:O24),"")</f>
        <v/>
      </c>
    </row>
    <row r="25" ht="19" customHeight="1">
      <c r="A25" s="26" t="n"/>
      <c r="B25" s="26" t="n"/>
      <c r="C25" s="26" t="n"/>
      <c r="D25" s="27" t="n"/>
      <c r="E25" s="28" t="n"/>
      <c r="F25" s="28" t="n"/>
      <c r="G25" s="29" t="n"/>
      <c r="H25" s="30" t="n"/>
      <c r="I25" s="31">
        <f>IF(OR(N(G25)=0,IF(N(H25)&gt;0,H25,IFERROR(VLOOKUP(D25,'기사명등록'!B5:E19,4,0),0))=0),"",ROUND(G25*IF(N(H25)&gt;0,H25,IFERROR(VLOOKUP(D25,'기사명등록'!B5:E19,4,0),0)),0))</f>
        <v/>
      </c>
      <c r="J25" s="30" t="n"/>
      <c r="K25" s="32" t="n"/>
      <c r="L25" s="33" t="n"/>
      <c r="M25" s="12">
        <f>IF(OR(F25="",I25=""),"",IF(SUMIF(F5:F25,F25,I5:I25)&lt;=SUMIF('장비임대료수금원장'!D5:D54,F25,'장비임대료수금원장'!E5:E54)+SUMIF(F5:F104,F25,J5:J104),"수금","미수금"))</f>
        <v/>
      </c>
      <c r="N25" s="34">
        <f>IF(OR(N(A25)=0,N(B25)=0,N(C25)=0),"",DATE(A25,B25,C25))</f>
        <v/>
      </c>
      <c r="O25" s="35">
        <f>IF(AND(F25&lt;&gt;"",F25='청구서'!C5,I25&lt;&gt;"",OR(N('청구서'!C6)=0,AND(N25&lt;&gt;"",N(N25)&gt;=N('청구서'!C6))),OR(N('청구서'!D6)=0,AND(N25&lt;&gt;"",N(N25)&lt;=N('청구서'!D6)))),1,0)</f>
        <v/>
      </c>
      <c r="P25" s="35">
        <f>IF(O25=1,SUM(O5:O25),"")</f>
        <v/>
      </c>
    </row>
    <row r="26" ht="19" customHeight="1">
      <c r="A26" s="26" t="n"/>
      <c r="B26" s="26" t="n"/>
      <c r="C26" s="26" t="n"/>
      <c r="D26" s="27" t="n"/>
      <c r="E26" s="28" t="n"/>
      <c r="F26" s="28" t="n"/>
      <c r="G26" s="29" t="n"/>
      <c r="H26" s="30" t="n"/>
      <c r="I26" s="31">
        <f>IF(OR(N(G26)=0,IF(N(H26)&gt;0,H26,IFERROR(VLOOKUP(D26,'기사명등록'!B5:E19,4,0),0))=0),"",ROUND(G26*IF(N(H26)&gt;0,H26,IFERROR(VLOOKUP(D26,'기사명등록'!B5:E19,4,0),0)),0))</f>
        <v/>
      </c>
      <c r="J26" s="30" t="n"/>
      <c r="K26" s="32" t="n"/>
      <c r="L26" s="33" t="n"/>
      <c r="M26" s="12">
        <f>IF(OR(F26="",I26=""),"",IF(SUMIF(F5:F26,F26,I5:I26)&lt;=SUMIF('장비임대료수금원장'!D5:D54,F26,'장비임대료수금원장'!E5:E54)+SUMIF(F5:F104,F26,J5:J104),"수금","미수금"))</f>
        <v/>
      </c>
      <c r="N26" s="34">
        <f>IF(OR(N(A26)=0,N(B26)=0,N(C26)=0),"",DATE(A26,B26,C26))</f>
        <v/>
      </c>
      <c r="O26" s="35">
        <f>IF(AND(F26&lt;&gt;"",F26='청구서'!C5,I26&lt;&gt;"",OR(N('청구서'!C6)=0,AND(N26&lt;&gt;"",N(N26)&gt;=N('청구서'!C6))),OR(N('청구서'!D6)=0,AND(N26&lt;&gt;"",N(N26)&lt;=N('청구서'!D6)))),1,0)</f>
        <v/>
      </c>
      <c r="P26" s="35">
        <f>IF(O26=1,SUM(O5:O26),"")</f>
        <v/>
      </c>
    </row>
    <row r="27" ht="19" customHeight="1">
      <c r="A27" s="26" t="n"/>
      <c r="B27" s="26" t="n"/>
      <c r="C27" s="26" t="n"/>
      <c r="D27" s="27" t="n"/>
      <c r="E27" s="28" t="n"/>
      <c r="F27" s="28" t="n"/>
      <c r="G27" s="29" t="n"/>
      <c r="H27" s="30" t="n"/>
      <c r="I27" s="31">
        <f>IF(OR(N(G27)=0,IF(N(H27)&gt;0,H27,IFERROR(VLOOKUP(D27,'기사명등록'!B5:E19,4,0),0))=0),"",ROUND(G27*IF(N(H27)&gt;0,H27,IFERROR(VLOOKUP(D27,'기사명등록'!B5:E19,4,0),0)),0))</f>
        <v/>
      </c>
      <c r="J27" s="30" t="n"/>
      <c r="K27" s="32" t="n"/>
      <c r="L27" s="33" t="n"/>
      <c r="M27" s="12">
        <f>IF(OR(F27="",I27=""),"",IF(SUMIF(F5:F27,F27,I5:I27)&lt;=SUMIF('장비임대료수금원장'!D5:D54,F27,'장비임대료수금원장'!E5:E54)+SUMIF(F5:F104,F27,J5:J104),"수금","미수금"))</f>
        <v/>
      </c>
      <c r="N27" s="34">
        <f>IF(OR(N(A27)=0,N(B27)=0,N(C27)=0),"",DATE(A27,B27,C27))</f>
        <v/>
      </c>
      <c r="O27" s="35">
        <f>IF(AND(F27&lt;&gt;"",F27='청구서'!C5,I27&lt;&gt;"",OR(N('청구서'!C6)=0,AND(N27&lt;&gt;"",N(N27)&gt;=N('청구서'!C6))),OR(N('청구서'!D6)=0,AND(N27&lt;&gt;"",N(N27)&lt;=N('청구서'!D6)))),1,0)</f>
        <v/>
      </c>
      <c r="P27" s="35">
        <f>IF(O27=1,SUM(O5:O27),"")</f>
        <v/>
      </c>
    </row>
    <row r="28" ht="19" customHeight="1">
      <c r="A28" s="26" t="n"/>
      <c r="B28" s="26" t="n"/>
      <c r="C28" s="26" t="n"/>
      <c r="D28" s="27" t="n"/>
      <c r="E28" s="28" t="n"/>
      <c r="F28" s="28" t="n"/>
      <c r="G28" s="29" t="n"/>
      <c r="H28" s="30" t="n"/>
      <c r="I28" s="31">
        <f>IF(OR(N(G28)=0,IF(N(H28)&gt;0,H28,IFERROR(VLOOKUP(D28,'기사명등록'!B5:E19,4,0),0))=0),"",ROUND(G28*IF(N(H28)&gt;0,H28,IFERROR(VLOOKUP(D28,'기사명등록'!B5:E19,4,0),0)),0))</f>
        <v/>
      </c>
      <c r="J28" s="30" t="n"/>
      <c r="K28" s="32" t="n"/>
      <c r="L28" s="33" t="n"/>
      <c r="M28" s="12">
        <f>IF(OR(F28="",I28=""),"",IF(SUMIF(F5:F28,F28,I5:I28)&lt;=SUMIF('장비임대료수금원장'!D5:D54,F28,'장비임대료수금원장'!E5:E54)+SUMIF(F5:F104,F28,J5:J104),"수금","미수금"))</f>
        <v/>
      </c>
      <c r="N28" s="34">
        <f>IF(OR(N(A28)=0,N(B28)=0,N(C28)=0),"",DATE(A28,B28,C28))</f>
        <v/>
      </c>
      <c r="O28" s="35">
        <f>IF(AND(F28&lt;&gt;"",F28='청구서'!C5,I28&lt;&gt;"",OR(N('청구서'!C6)=0,AND(N28&lt;&gt;"",N(N28)&gt;=N('청구서'!C6))),OR(N('청구서'!D6)=0,AND(N28&lt;&gt;"",N(N28)&lt;=N('청구서'!D6)))),1,0)</f>
        <v/>
      </c>
      <c r="P28" s="35">
        <f>IF(O28=1,SUM(O5:O28),"")</f>
        <v/>
      </c>
    </row>
    <row r="29" ht="19" customHeight="1">
      <c r="A29" s="26" t="n"/>
      <c r="B29" s="26" t="n"/>
      <c r="C29" s="26" t="n"/>
      <c r="D29" s="27" t="n"/>
      <c r="E29" s="28" t="n"/>
      <c r="F29" s="28" t="n"/>
      <c r="G29" s="29" t="n"/>
      <c r="H29" s="30" t="n"/>
      <c r="I29" s="31">
        <f>IF(OR(N(G29)=0,IF(N(H29)&gt;0,H29,IFERROR(VLOOKUP(D29,'기사명등록'!B5:E19,4,0),0))=0),"",ROUND(G29*IF(N(H29)&gt;0,H29,IFERROR(VLOOKUP(D29,'기사명등록'!B5:E19,4,0),0)),0))</f>
        <v/>
      </c>
      <c r="J29" s="30" t="n"/>
      <c r="K29" s="32" t="n"/>
      <c r="L29" s="33" t="n"/>
      <c r="M29" s="12">
        <f>IF(OR(F29="",I29=""),"",IF(SUMIF(F5:F29,F29,I5:I29)&lt;=SUMIF('장비임대료수금원장'!D5:D54,F29,'장비임대료수금원장'!E5:E54)+SUMIF(F5:F104,F29,J5:J104),"수금","미수금"))</f>
        <v/>
      </c>
      <c r="N29" s="34">
        <f>IF(OR(N(A29)=0,N(B29)=0,N(C29)=0),"",DATE(A29,B29,C29))</f>
        <v/>
      </c>
      <c r="O29" s="35">
        <f>IF(AND(F29&lt;&gt;"",F29='청구서'!C5,I29&lt;&gt;"",OR(N('청구서'!C6)=0,AND(N29&lt;&gt;"",N(N29)&gt;=N('청구서'!C6))),OR(N('청구서'!D6)=0,AND(N29&lt;&gt;"",N(N29)&lt;=N('청구서'!D6)))),1,0)</f>
        <v/>
      </c>
      <c r="P29" s="35">
        <f>IF(O29=1,SUM(O5:O29),"")</f>
        <v/>
      </c>
    </row>
    <row r="30" ht="19" customHeight="1">
      <c r="A30" s="26" t="n"/>
      <c r="B30" s="26" t="n"/>
      <c r="C30" s="26" t="n"/>
      <c r="D30" s="27" t="n"/>
      <c r="E30" s="28" t="n"/>
      <c r="F30" s="28" t="n"/>
      <c r="G30" s="29" t="n"/>
      <c r="H30" s="30" t="n"/>
      <c r="I30" s="31">
        <f>IF(OR(N(G30)=0,IF(N(H30)&gt;0,H30,IFERROR(VLOOKUP(D30,'기사명등록'!B5:E19,4,0),0))=0),"",ROUND(G30*IF(N(H30)&gt;0,H30,IFERROR(VLOOKUP(D30,'기사명등록'!B5:E19,4,0),0)),0))</f>
        <v/>
      </c>
      <c r="J30" s="30" t="n"/>
      <c r="K30" s="32" t="n"/>
      <c r="L30" s="33" t="n"/>
      <c r="M30" s="12">
        <f>IF(OR(F30="",I30=""),"",IF(SUMIF(F5:F30,F30,I5:I30)&lt;=SUMIF('장비임대료수금원장'!D5:D54,F30,'장비임대료수금원장'!E5:E54)+SUMIF(F5:F104,F30,J5:J104),"수금","미수금"))</f>
        <v/>
      </c>
      <c r="N30" s="34">
        <f>IF(OR(N(A30)=0,N(B30)=0,N(C30)=0),"",DATE(A30,B30,C30))</f>
        <v/>
      </c>
      <c r="O30" s="35">
        <f>IF(AND(F30&lt;&gt;"",F30='청구서'!C5,I30&lt;&gt;"",OR(N('청구서'!C6)=0,AND(N30&lt;&gt;"",N(N30)&gt;=N('청구서'!C6))),OR(N('청구서'!D6)=0,AND(N30&lt;&gt;"",N(N30)&lt;=N('청구서'!D6)))),1,0)</f>
        <v/>
      </c>
      <c r="P30" s="35">
        <f>IF(O30=1,SUM(O5:O30),"")</f>
        <v/>
      </c>
    </row>
    <row r="31" ht="19" customHeight="1">
      <c r="A31" s="26" t="n"/>
      <c r="B31" s="26" t="n"/>
      <c r="C31" s="26" t="n"/>
      <c r="D31" s="27" t="n"/>
      <c r="E31" s="28" t="n"/>
      <c r="F31" s="28" t="n"/>
      <c r="G31" s="29" t="n"/>
      <c r="H31" s="30" t="n"/>
      <c r="I31" s="31">
        <f>IF(OR(N(G31)=0,IF(N(H31)&gt;0,H31,IFERROR(VLOOKUP(D31,'기사명등록'!B5:E19,4,0),0))=0),"",ROUND(G31*IF(N(H31)&gt;0,H31,IFERROR(VLOOKUP(D31,'기사명등록'!B5:E19,4,0),0)),0))</f>
        <v/>
      </c>
      <c r="J31" s="30" t="n"/>
      <c r="K31" s="32" t="n"/>
      <c r="L31" s="33" t="n"/>
      <c r="M31" s="12">
        <f>IF(OR(F31="",I31=""),"",IF(SUMIF(F5:F31,F31,I5:I31)&lt;=SUMIF('장비임대료수금원장'!D5:D54,F31,'장비임대료수금원장'!E5:E54)+SUMIF(F5:F104,F31,J5:J104),"수금","미수금"))</f>
        <v/>
      </c>
      <c r="N31" s="34">
        <f>IF(OR(N(A31)=0,N(B31)=0,N(C31)=0),"",DATE(A31,B31,C31))</f>
        <v/>
      </c>
      <c r="O31" s="35">
        <f>IF(AND(F31&lt;&gt;"",F31='청구서'!C5,I31&lt;&gt;"",OR(N('청구서'!C6)=0,AND(N31&lt;&gt;"",N(N31)&gt;=N('청구서'!C6))),OR(N('청구서'!D6)=0,AND(N31&lt;&gt;"",N(N31)&lt;=N('청구서'!D6)))),1,0)</f>
        <v/>
      </c>
      <c r="P31" s="35">
        <f>IF(O31=1,SUM(O5:O31),"")</f>
        <v/>
      </c>
    </row>
    <row r="32" ht="19" customHeight="1">
      <c r="A32" s="26" t="n"/>
      <c r="B32" s="26" t="n"/>
      <c r="C32" s="26" t="n"/>
      <c r="D32" s="27" t="n"/>
      <c r="E32" s="28" t="n"/>
      <c r="F32" s="28" t="n"/>
      <c r="G32" s="29" t="n"/>
      <c r="H32" s="30" t="n"/>
      <c r="I32" s="31">
        <f>IF(OR(N(G32)=0,IF(N(H32)&gt;0,H32,IFERROR(VLOOKUP(D32,'기사명등록'!B5:E19,4,0),0))=0),"",ROUND(G32*IF(N(H32)&gt;0,H32,IFERROR(VLOOKUP(D32,'기사명등록'!B5:E19,4,0),0)),0))</f>
        <v/>
      </c>
      <c r="J32" s="30" t="n"/>
      <c r="K32" s="32" t="n"/>
      <c r="L32" s="33" t="n"/>
      <c r="M32" s="12">
        <f>IF(OR(F32="",I32=""),"",IF(SUMIF(F5:F32,F32,I5:I32)&lt;=SUMIF('장비임대료수금원장'!D5:D54,F32,'장비임대료수금원장'!E5:E54)+SUMIF(F5:F104,F32,J5:J104),"수금","미수금"))</f>
        <v/>
      </c>
      <c r="N32" s="34">
        <f>IF(OR(N(A32)=0,N(B32)=0,N(C32)=0),"",DATE(A32,B32,C32))</f>
        <v/>
      </c>
      <c r="O32" s="35">
        <f>IF(AND(F32&lt;&gt;"",F32='청구서'!C5,I32&lt;&gt;"",OR(N('청구서'!C6)=0,AND(N32&lt;&gt;"",N(N32)&gt;=N('청구서'!C6))),OR(N('청구서'!D6)=0,AND(N32&lt;&gt;"",N(N32)&lt;=N('청구서'!D6)))),1,0)</f>
        <v/>
      </c>
      <c r="P32" s="35">
        <f>IF(O32=1,SUM(O5:O32),"")</f>
        <v/>
      </c>
    </row>
    <row r="33" ht="19" customHeight="1">
      <c r="A33" s="26" t="n"/>
      <c r="B33" s="26" t="n"/>
      <c r="C33" s="26" t="n"/>
      <c r="D33" s="27" t="n"/>
      <c r="E33" s="28" t="n"/>
      <c r="F33" s="28" t="n"/>
      <c r="G33" s="29" t="n"/>
      <c r="H33" s="30" t="n"/>
      <c r="I33" s="31">
        <f>IF(OR(N(G33)=0,IF(N(H33)&gt;0,H33,IFERROR(VLOOKUP(D33,'기사명등록'!B5:E19,4,0),0))=0),"",ROUND(G33*IF(N(H33)&gt;0,H33,IFERROR(VLOOKUP(D33,'기사명등록'!B5:E19,4,0),0)),0))</f>
        <v/>
      </c>
      <c r="J33" s="30" t="n"/>
      <c r="K33" s="32" t="n"/>
      <c r="L33" s="33" t="n"/>
      <c r="M33" s="12">
        <f>IF(OR(F33="",I33=""),"",IF(SUMIF(F5:F33,F33,I5:I33)&lt;=SUMIF('장비임대료수금원장'!D5:D54,F33,'장비임대료수금원장'!E5:E54)+SUMIF(F5:F104,F33,J5:J104),"수금","미수금"))</f>
        <v/>
      </c>
      <c r="N33" s="34">
        <f>IF(OR(N(A33)=0,N(B33)=0,N(C33)=0),"",DATE(A33,B33,C33))</f>
        <v/>
      </c>
      <c r="O33" s="35">
        <f>IF(AND(F33&lt;&gt;"",F33='청구서'!C5,I33&lt;&gt;"",OR(N('청구서'!C6)=0,AND(N33&lt;&gt;"",N(N33)&gt;=N('청구서'!C6))),OR(N('청구서'!D6)=0,AND(N33&lt;&gt;"",N(N33)&lt;=N('청구서'!D6)))),1,0)</f>
        <v/>
      </c>
      <c r="P33" s="35">
        <f>IF(O33=1,SUM(O5:O33),"")</f>
        <v/>
      </c>
    </row>
    <row r="34" ht="19" customHeight="1">
      <c r="A34" s="26" t="n"/>
      <c r="B34" s="26" t="n"/>
      <c r="C34" s="26" t="n"/>
      <c r="D34" s="27" t="n"/>
      <c r="E34" s="28" t="n"/>
      <c r="F34" s="28" t="n"/>
      <c r="G34" s="29" t="n"/>
      <c r="H34" s="30" t="n"/>
      <c r="I34" s="31">
        <f>IF(OR(N(G34)=0,IF(N(H34)&gt;0,H34,IFERROR(VLOOKUP(D34,'기사명등록'!B5:E19,4,0),0))=0),"",ROUND(G34*IF(N(H34)&gt;0,H34,IFERROR(VLOOKUP(D34,'기사명등록'!B5:E19,4,0),0)),0))</f>
        <v/>
      </c>
      <c r="J34" s="30" t="n"/>
      <c r="K34" s="32" t="n"/>
      <c r="L34" s="33" t="n"/>
      <c r="M34" s="12">
        <f>IF(OR(F34="",I34=""),"",IF(SUMIF(F5:F34,F34,I5:I34)&lt;=SUMIF('장비임대료수금원장'!D5:D54,F34,'장비임대료수금원장'!E5:E54)+SUMIF(F5:F104,F34,J5:J104),"수금","미수금"))</f>
        <v/>
      </c>
      <c r="N34" s="34">
        <f>IF(OR(N(A34)=0,N(B34)=0,N(C34)=0),"",DATE(A34,B34,C34))</f>
        <v/>
      </c>
      <c r="O34" s="35">
        <f>IF(AND(F34&lt;&gt;"",F34='청구서'!C5,I34&lt;&gt;"",OR(N('청구서'!C6)=0,AND(N34&lt;&gt;"",N(N34)&gt;=N('청구서'!C6))),OR(N('청구서'!D6)=0,AND(N34&lt;&gt;"",N(N34)&lt;=N('청구서'!D6)))),1,0)</f>
        <v/>
      </c>
      <c r="P34" s="35">
        <f>IF(O34=1,SUM(O5:O34),"")</f>
        <v/>
      </c>
    </row>
    <row r="35" ht="19" customHeight="1">
      <c r="A35" s="26" t="n"/>
      <c r="B35" s="26" t="n"/>
      <c r="C35" s="26" t="n"/>
      <c r="D35" s="27" t="n"/>
      <c r="E35" s="28" t="n"/>
      <c r="F35" s="28" t="n"/>
      <c r="G35" s="29" t="n"/>
      <c r="H35" s="30" t="n"/>
      <c r="I35" s="31">
        <f>IF(OR(N(G35)=0,IF(N(H35)&gt;0,H35,IFERROR(VLOOKUP(D35,'기사명등록'!B5:E19,4,0),0))=0),"",ROUND(G35*IF(N(H35)&gt;0,H35,IFERROR(VLOOKUP(D35,'기사명등록'!B5:E19,4,0),0)),0))</f>
        <v/>
      </c>
      <c r="J35" s="30" t="n"/>
      <c r="K35" s="32" t="n"/>
      <c r="L35" s="33" t="n"/>
      <c r="M35" s="12">
        <f>IF(OR(F35="",I35=""),"",IF(SUMIF(F5:F35,F35,I5:I35)&lt;=SUMIF('장비임대료수금원장'!D5:D54,F35,'장비임대료수금원장'!E5:E54)+SUMIF(F5:F104,F35,J5:J104),"수금","미수금"))</f>
        <v/>
      </c>
      <c r="N35" s="34">
        <f>IF(OR(N(A35)=0,N(B35)=0,N(C35)=0),"",DATE(A35,B35,C35))</f>
        <v/>
      </c>
      <c r="O35" s="35">
        <f>IF(AND(F35&lt;&gt;"",F35='청구서'!C5,I35&lt;&gt;"",OR(N('청구서'!C6)=0,AND(N35&lt;&gt;"",N(N35)&gt;=N('청구서'!C6))),OR(N('청구서'!D6)=0,AND(N35&lt;&gt;"",N(N35)&lt;=N('청구서'!D6)))),1,0)</f>
        <v/>
      </c>
      <c r="P35" s="35">
        <f>IF(O35=1,SUM(O5:O35),"")</f>
        <v/>
      </c>
    </row>
    <row r="36" ht="19" customHeight="1">
      <c r="A36" s="26" t="n"/>
      <c r="B36" s="26" t="n"/>
      <c r="C36" s="26" t="n"/>
      <c r="D36" s="27" t="n"/>
      <c r="E36" s="28" t="n"/>
      <c r="F36" s="28" t="n"/>
      <c r="G36" s="29" t="n"/>
      <c r="H36" s="30" t="n"/>
      <c r="I36" s="31">
        <f>IF(OR(N(G36)=0,IF(N(H36)&gt;0,H36,IFERROR(VLOOKUP(D36,'기사명등록'!B5:E19,4,0),0))=0),"",ROUND(G36*IF(N(H36)&gt;0,H36,IFERROR(VLOOKUP(D36,'기사명등록'!B5:E19,4,0),0)),0))</f>
        <v/>
      </c>
      <c r="J36" s="30" t="n"/>
      <c r="K36" s="32" t="n"/>
      <c r="L36" s="33" t="n"/>
      <c r="M36" s="12">
        <f>IF(OR(F36="",I36=""),"",IF(SUMIF(F5:F36,F36,I5:I36)&lt;=SUMIF('장비임대료수금원장'!D5:D54,F36,'장비임대료수금원장'!E5:E54)+SUMIF(F5:F104,F36,J5:J104),"수금","미수금"))</f>
        <v/>
      </c>
      <c r="N36" s="34">
        <f>IF(OR(N(A36)=0,N(B36)=0,N(C36)=0),"",DATE(A36,B36,C36))</f>
        <v/>
      </c>
      <c r="O36" s="35">
        <f>IF(AND(F36&lt;&gt;"",F36='청구서'!C5,I36&lt;&gt;"",OR(N('청구서'!C6)=0,AND(N36&lt;&gt;"",N(N36)&gt;=N('청구서'!C6))),OR(N('청구서'!D6)=0,AND(N36&lt;&gt;"",N(N36)&lt;=N('청구서'!D6)))),1,0)</f>
        <v/>
      </c>
      <c r="P36" s="35">
        <f>IF(O36=1,SUM(O5:O36),"")</f>
        <v/>
      </c>
    </row>
    <row r="37" ht="19" customHeight="1">
      <c r="A37" s="26" t="n"/>
      <c r="B37" s="26" t="n"/>
      <c r="C37" s="26" t="n"/>
      <c r="D37" s="27" t="n"/>
      <c r="E37" s="28" t="n"/>
      <c r="F37" s="28" t="n"/>
      <c r="G37" s="29" t="n"/>
      <c r="H37" s="30" t="n"/>
      <c r="I37" s="31">
        <f>IF(OR(N(G37)=0,IF(N(H37)&gt;0,H37,IFERROR(VLOOKUP(D37,'기사명등록'!B5:E19,4,0),0))=0),"",ROUND(G37*IF(N(H37)&gt;0,H37,IFERROR(VLOOKUP(D37,'기사명등록'!B5:E19,4,0),0)),0))</f>
        <v/>
      </c>
      <c r="J37" s="30" t="n"/>
      <c r="K37" s="32" t="n"/>
      <c r="L37" s="33" t="n"/>
      <c r="M37" s="12">
        <f>IF(OR(F37="",I37=""),"",IF(SUMIF(F5:F37,F37,I5:I37)&lt;=SUMIF('장비임대료수금원장'!D5:D54,F37,'장비임대료수금원장'!E5:E54)+SUMIF(F5:F104,F37,J5:J104),"수금","미수금"))</f>
        <v/>
      </c>
      <c r="N37" s="34">
        <f>IF(OR(N(A37)=0,N(B37)=0,N(C37)=0),"",DATE(A37,B37,C37))</f>
        <v/>
      </c>
      <c r="O37" s="35">
        <f>IF(AND(F37&lt;&gt;"",F37='청구서'!C5,I37&lt;&gt;"",OR(N('청구서'!C6)=0,AND(N37&lt;&gt;"",N(N37)&gt;=N('청구서'!C6))),OR(N('청구서'!D6)=0,AND(N37&lt;&gt;"",N(N37)&lt;=N('청구서'!D6)))),1,0)</f>
        <v/>
      </c>
      <c r="P37" s="35">
        <f>IF(O37=1,SUM(O5:O37),"")</f>
        <v/>
      </c>
    </row>
    <row r="38" ht="19" customHeight="1">
      <c r="A38" s="26" t="n"/>
      <c r="B38" s="26" t="n"/>
      <c r="C38" s="26" t="n"/>
      <c r="D38" s="27" t="n"/>
      <c r="E38" s="28" t="n"/>
      <c r="F38" s="28" t="n"/>
      <c r="G38" s="29" t="n"/>
      <c r="H38" s="30" t="n"/>
      <c r="I38" s="31">
        <f>IF(OR(N(G38)=0,IF(N(H38)&gt;0,H38,IFERROR(VLOOKUP(D38,'기사명등록'!B5:E19,4,0),0))=0),"",ROUND(G38*IF(N(H38)&gt;0,H38,IFERROR(VLOOKUP(D38,'기사명등록'!B5:E19,4,0),0)),0))</f>
        <v/>
      </c>
      <c r="J38" s="30" t="n"/>
      <c r="K38" s="32" t="n"/>
      <c r="L38" s="33" t="n"/>
      <c r="M38" s="12">
        <f>IF(OR(F38="",I38=""),"",IF(SUMIF(F5:F38,F38,I5:I38)&lt;=SUMIF('장비임대료수금원장'!D5:D54,F38,'장비임대료수금원장'!E5:E54)+SUMIF(F5:F104,F38,J5:J104),"수금","미수금"))</f>
        <v/>
      </c>
      <c r="N38" s="34">
        <f>IF(OR(N(A38)=0,N(B38)=0,N(C38)=0),"",DATE(A38,B38,C38))</f>
        <v/>
      </c>
      <c r="O38" s="35">
        <f>IF(AND(F38&lt;&gt;"",F38='청구서'!C5,I38&lt;&gt;"",OR(N('청구서'!C6)=0,AND(N38&lt;&gt;"",N(N38)&gt;=N('청구서'!C6))),OR(N('청구서'!D6)=0,AND(N38&lt;&gt;"",N(N38)&lt;=N('청구서'!D6)))),1,0)</f>
        <v/>
      </c>
      <c r="P38" s="35">
        <f>IF(O38=1,SUM(O5:O38),"")</f>
        <v/>
      </c>
    </row>
    <row r="39" ht="19" customHeight="1">
      <c r="A39" s="26" t="n"/>
      <c r="B39" s="26" t="n"/>
      <c r="C39" s="26" t="n"/>
      <c r="D39" s="27" t="n"/>
      <c r="E39" s="28" t="n"/>
      <c r="F39" s="28" t="n"/>
      <c r="G39" s="29" t="n"/>
      <c r="H39" s="30" t="n"/>
      <c r="I39" s="31">
        <f>IF(OR(N(G39)=0,IF(N(H39)&gt;0,H39,IFERROR(VLOOKUP(D39,'기사명등록'!B5:E19,4,0),0))=0),"",ROUND(G39*IF(N(H39)&gt;0,H39,IFERROR(VLOOKUP(D39,'기사명등록'!B5:E19,4,0),0)),0))</f>
        <v/>
      </c>
      <c r="J39" s="30" t="n"/>
      <c r="K39" s="32" t="n"/>
      <c r="L39" s="33" t="n"/>
      <c r="M39" s="12">
        <f>IF(OR(F39="",I39=""),"",IF(SUMIF(F5:F39,F39,I5:I39)&lt;=SUMIF('장비임대료수금원장'!D5:D54,F39,'장비임대료수금원장'!E5:E54)+SUMIF(F5:F104,F39,J5:J104),"수금","미수금"))</f>
        <v/>
      </c>
      <c r="N39" s="34">
        <f>IF(OR(N(A39)=0,N(B39)=0,N(C39)=0),"",DATE(A39,B39,C39))</f>
        <v/>
      </c>
      <c r="O39" s="35">
        <f>IF(AND(F39&lt;&gt;"",F39='청구서'!C5,I39&lt;&gt;"",OR(N('청구서'!C6)=0,AND(N39&lt;&gt;"",N(N39)&gt;=N('청구서'!C6))),OR(N('청구서'!D6)=0,AND(N39&lt;&gt;"",N(N39)&lt;=N('청구서'!D6)))),1,0)</f>
        <v/>
      </c>
      <c r="P39" s="35">
        <f>IF(O39=1,SUM(O5:O39),"")</f>
        <v/>
      </c>
    </row>
    <row r="40" ht="19" customHeight="1">
      <c r="A40" s="26" t="n"/>
      <c r="B40" s="26" t="n"/>
      <c r="C40" s="26" t="n"/>
      <c r="D40" s="27" t="n"/>
      <c r="E40" s="28" t="n"/>
      <c r="F40" s="28" t="n"/>
      <c r="G40" s="29" t="n"/>
      <c r="H40" s="30" t="n"/>
      <c r="I40" s="31">
        <f>IF(OR(N(G40)=0,IF(N(H40)&gt;0,H40,IFERROR(VLOOKUP(D40,'기사명등록'!B5:E19,4,0),0))=0),"",ROUND(G40*IF(N(H40)&gt;0,H40,IFERROR(VLOOKUP(D40,'기사명등록'!B5:E19,4,0),0)),0))</f>
        <v/>
      </c>
      <c r="J40" s="30" t="n"/>
      <c r="K40" s="32" t="n"/>
      <c r="L40" s="33" t="n"/>
      <c r="M40" s="12">
        <f>IF(OR(F40="",I40=""),"",IF(SUMIF(F5:F40,F40,I5:I40)&lt;=SUMIF('장비임대료수금원장'!D5:D54,F40,'장비임대료수금원장'!E5:E54)+SUMIF(F5:F104,F40,J5:J104),"수금","미수금"))</f>
        <v/>
      </c>
      <c r="N40" s="34">
        <f>IF(OR(N(A40)=0,N(B40)=0,N(C40)=0),"",DATE(A40,B40,C40))</f>
        <v/>
      </c>
      <c r="O40" s="35">
        <f>IF(AND(F40&lt;&gt;"",F40='청구서'!C5,I40&lt;&gt;"",OR(N('청구서'!C6)=0,AND(N40&lt;&gt;"",N(N40)&gt;=N('청구서'!C6))),OR(N('청구서'!D6)=0,AND(N40&lt;&gt;"",N(N40)&lt;=N('청구서'!D6)))),1,0)</f>
        <v/>
      </c>
      <c r="P40" s="35">
        <f>IF(O40=1,SUM(O5:O40),"")</f>
        <v/>
      </c>
    </row>
    <row r="41" ht="19" customHeight="1">
      <c r="A41" s="26" t="n"/>
      <c r="B41" s="26" t="n"/>
      <c r="C41" s="26" t="n"/>
      <c r="D41" s="27" t="n"/>
      <c r="E41" s="28" t="n"/>
      <c r="F41" s="28" t="n"/>
      <c r="G41" s="29" t="n"/>
      <c r="H41" s="30" t="n"/>
      <c r="I41" s="31">
        <f>IF(OR(N(G41)=0,IF(N(H41)&gt;0,H41,IFERROR(VLOOKUP(D41,'기사명등록'!B5:E19,4,0),0))=0),"",ROUND(G41*IF(N(H41)&gt;0,H41,IFERROR(VLOOKUP(D41,'기사명등록'!B5:E19,4,0),0)),0))</f>
        <v/>
      </c>
      <c r="J41" s="30" t="n"/>
      <c r="K41" s="32" t="n"/>
      <c r="L41" s="33" t="n"/>
      <c r="M41" s="12">
        <f>IF(OR(F41="",I41=""),"",IF(SUMIF(F5:F41,F41,I5:I41)&lt;=SUMIF('장비임대료수금원장'!D5:D54,F41,'장비임대료수금원장'!E5:E54)+SUMIF(F5:F104,F41,J5:J104),"수금","미수금"))</f>
        <v/>
      </c>
      <c r="N41" s="34">
        <f>IF(OR(N(A41)=0,N(B41)=0,N(C41)=0),"",DATE(A41,B41,C41))</f>
        <v/>
      </c>
      <c r="O41" s="35">
        <f>IF(AND(F41&lt;&gt;"",F41='청구서'!C5,I41&lt;&gt;"",OR(N('청구서'!C6)=0,AND(N41&lt;&gt;"",N(N41)&gt;=N('청구서'!C6))),OR(N('청구서'!D6)=0,AND(N41&lt;&gt;"",N(N41)&lt;=N('청구서'!D6)))),1,0)</f>
        <v/>
      </c>
      <c r="P41" s="35">
        <f>IF(O41=1,SUM(O5:O41),"")</f>
        <v/>
      </c>
    </row>
    <row r="42" ht="19" customHeight="1">
      <c r="A42" s="26" t="n"/>
      <c r="B42" s="26" t="n"/>
      <c r="C42" s="26" t="n"/>
      <c r="D42" s="27" t="n"/>
      <c r="E42" s="28" t="n"/>
      <c r="F42" s="28" t="n"/>
      <c r="G42" s="29" t="n"/>
      <c r="H42" s="30" t="n"/>
      <c r="I42" s="31">
        <f>IF(OR(N(G42)=0,IF(N(H42)&gt;0,H42,IFERROR(VLOOKUP(D42,'기사명등록'!B5:E19,4,0),0))=0),"",ROUND(G42*IF(N(H42)&gt;0,H42,IFERROR(VLOOKUP(D42,'기사명등록'!B5:E19,4,0),0)),0))</f>
        <v/>
      </c>
      <c r="J42" s="30" t="n"/>
      <c r="K42" s="32" t="n"/>
      <c r="L42" s="33" t="n"/>
      <c r="M42" s="12">
        <f>IF(OR(F42="",I42=""),"",IF(SUMIF(F5:F42,F42,I5:I42)&lt;=SUMIF('장비임대료수금원장'!D5:D54,F42,'장비임대료수금원장'!E5:E54)+SUMIF(F5:F104,F42,J5:J104),"수금","미수금"))</f>
        <v/>
      </c>
      <c r="N42" s="34">
        <f>IF(OR(N(A42)=0,N(B42)=0,N(C42)=0),"",DATE(A42,B42,C42))</f>
        <v/>
      </c>
      <c r="O42" s="35">
        <f>IF(AND(F42&lt;&gt;"",F42='청구서'!C5,I42&lt;&gt;"",OR(N('청구서'!C6)=0,AND(N42&lt;&gt;"",N(N42)&gt;=N('청구서'!C6))),OR(N('청구서'!D6)=0,AND(N42&lt;&gt;"",N(N42)&lt;=N('청구서'!D6)))),1,0)</f>
        <v/>
      </c>
      <c r="P42" s="35">
        <f>IF(O42=1,SUM(O5:O42),"")</f>
        <v/>
      </c>
    </row>
    <row r="43" ht="19" customHeight="1">
      <c r="A43" s="26" t="n"/>
      <c r="B43" s="26" t="n"/>
      <c r="C43" s="26" t="n"/>
      <c r="D43" s="27" t="n"/>
      <c r="E43" s="28" t="n"/>
      <c r="F43" s="28" t="n"/>
      <c r="G43" s="29" t="n"/>
      <c r="H43" s="30" t="n"/>
      <c r="I43" s="31">
        <f>IF(OR(N(G43)=0,IF(N(H43)&gt;0,H43,IFERROR(VLOOKUP(D43,'기사명등록'!B5:E19,4,0),0))=0),"",ROUND(G43*IF(N(H43)&gt;0,H43,IFERROR(VLOOKUP(D43,'기사명등록'!B5:E19,4,0),0)),0))</f>
        <v/>
      </c>
      <c r="J43" s="30" t="n"/>
      <c r="K43" s="32" t="n"/>
      <c r="L43" s="33" t="n"/>
      <c r="M43" s="12">
        <f>IF(OR(F43="",I43=""),"",IF(SUMIF(F5:F43,F43,I5:I43)&lt;=SUMIF('장비임대료수금원장'!D5:D54,F43,'장비임대료수금원장'!E5:E54)+SUMIF(F5:F104,F43,J5:J104),"수금","미수금"))</f>
        <v/>
      </c>
      <c r="N43" s="34">
        <f>IF(OR(N(A43)=0,N(B43)=0,N(C43)=0),"",DATE(A43,B43,C43))</f>
        <v/>
      </c>
      <c r="O43" s="35">
        <f>IF(AND(F43&lt;&gt;"",F43='청구서'!C5,I43&lt;&gt;"",OR(N('청구서'!C6)=0,AND(N43&lt;&gt;"",N(N43)&gt;=N('청구서'!C6))),OR(N('청구서'!D6)=0,AND(N43&lt;&gt;"",N(N43)&lt;=N('청구서'!D6)))),1,0)</f>
        <v/>
      </c>
      <c r="P43" s="35">
        <f>IF(O43=1,SUM(O5:O43),"")</f>
        <v/>
      </c>
    </row>
    <row r="44" ht="19" customHeight="1">
      <c r="A44" s="26" t="n"/>
      <c r="B44" s="26" t="n"/>
      <c r="C44" s="26" t="n"/>
      <c r="D44" s="27" t="n"/>
      <c r="E44" s="28" t="n"/>
      <c r="F44" s="28" t="n"/>
      <c r="G44" s="29" t="n"/>
      <c r="H44" s="30" t="n"/>
      <c r="I44" s="31">
        <f>IF(OR(N(G44)=0,IF(N(H44)&gt;0,H44,IFERROR(VLOOKUP(D44,'기사명등록'!B5:E19,4,0),0))=0),"",ROUND(G44*IF(N(H44)&gt;0,H44,IFERROR(VLOOKUP(D44,'기사명등록'!B5:E19,4,0),0)),0))</f>
        <v/>
      </c>
      <c r="J44" s="30" t="n"/>
      <c r="K44" s="32" t="n"/>
      <c r="L44" s="33" t="n"/>
      <c r="M44" s="12">
        <f>IF(OR(F44="",I44=""),"",IF(SUMIF(F5:F44,F44,I5:I44)&lt;=SUMIF('장비임대료수금원장'!D5:D54,F44,'장비임대료수금원장'!E5:E54)+SUMIF(F5:F104,F44,J5:J104),"수금","미수금"))</f>
        <v/>
      </c>
      <c r="N44" s="34">
        <f>IF(OR(N(A44)=0,N(B44)=0,N(C44)=0),"",DATE(A44,B44,C44))</f>
        <v/>
      </c>
      <c r="O44" s="35">
        <f>IF(AND(F44&lt;&gt;"",F44='청구서'!C5,I44&lt;&gt;"",OR(N('청구서'!C6)=0,AND(N44&lt;&gt;"",N(N44)&gt;=N('청구서'!C6))),OR(N('청구서'!D6)=0,AND(N44&lt;&gt;"",N(N44)&lt;=N('청구서'!D6)))),1,0)</f>
        <v/>
      </c>
      <c r="P44" s="35">
        <f>IF(O44=1,SUM(O5:O44),"")</f>
        <v/>
      </c>
    </row>
    <row r="45" ht="19" customHeight="1">
      <c r="A45" s="26" t="n"/>
      <c r="B45" s="26" t="n"/>
      <c r="C45" s="26" t="n"/>
      <c r="D45" s="27" t="n"/>
      <c r="E45" s="28" t="n"/>
      <c r="F45" s="28" t="n"/>
      <c r="G45" s="29" t="n"/>
      <c r="H45" s="30" t="n"/>
      <c r="I45" s="31">
        <f>IF(OR(N(G45)=0,IF(N(H45)&gt;0,H45,IFERROR(VLOOKUP(D45,'기사명등록'!B5:E19,4,0),0))=0),"",ROUND(G45*IF(N(H45)&gt;0,H45,IFERROR(VLOOKUP(D45,'기사명등록'!B5:E19,4,0),0)),0))</f>
        <v/>
      </c>
      <c r="J45" s="30" t="n"/>
      <c r="K45" s="32" t="n"/>
      <c r="L45" s="33" t="n"/>
      <c r="M45" s="12">
        <f>IF(OR(F45="",I45=""),"",IF(SUMIF(F5:F45,F45,I5:I45)&lt;=SUMIF('장비임대료수금원장'!D5:D54,F45,'장비임대료수금원장'!E5:E54)+SUMIF(F5:F104,F45,J5:J104),"수금","미수금"))</f>
        <v/>
      </c>
      <c r="N45" s="34">
        <f>IF(OR(N(A45)=0,N(B45)=0,N(C45)=0),"",DATE(A45,B45,C45))</f>
        <v/>
      </c>
      <c r="O45" s="35">
        <f>IF(AND(F45&lt;&gt;"",F45='청구서'!C5,I45&lt;&gt;"",OR(N('청구서'!C6)=0,AND(N45&lt;&gt;"",N(N45)&gt;=N('청구서'!C6))),OR(N('청구서'!D6)=0,AND(N45&lt;&gt;"",N(N45)&lt;=N('청구서'!D6)))),1,0)</f>
        <v/>
      </c>
      <c r="P45" s="35">
        <f>IF(O45=1,SUM(O5:O45),"")</f>
        <v/>
      </c>
    </row>
    <row r="46" ht="19" customHeight="1">
      <c r="A46" s="26" t="n"/>
      <c r="B46" s="26" t="n"/>
      <c r="C46" s="26" t="n"/>
      <c r="D46" s="27" t="n"/>
      <c r="E46" s="28" t="n"/>
      <c r="F46" s="28" t="n"/>
      <c r="G46" s="29" t="n"/>
      <c r="H46" s="30" t="n"/>
      <c r="I46" s="31">
        <f>IF(OR(N(G46)=0,IF(N(H46)&gt;0,H46,IFERROR(VLOOKUP(D46,'기사명등록'!B5:E19,4,0),0))=0),"",ROUND(G46*IF(N(H46)&gt;0,H46,IFERROR(VLOOKUP(D46,'기사명등록'!B5:E19,4,0),0)),0))</f>
        <v/>
      </c>
      <c r="J46" s="30" t="n"/>
      <c r="K46" s="32" t="n"/>
      <c r="L46" s="33" t="n"/>
      <c r="M46" s="12">
        <f>IF(OR(F46="",I46=""),"",IF(SUMIF(F5:F46,F46,I5:I46)&lt;=SUMIF('장비임대료수금원장'!D5:D54,F46,'장비임대료수금원장'!E5:E54)+SUMIF(F5:F104,F46,J5:J104),"수금","미수금"))</f>
        <v/>
      </c>
      <c r="N46" s="34">
        <f>IF(OR(N(A46)=0,N(B46)=0,N(C46)=0),"",DATE(A46,B46,C46))</f>
        <v/>
      </c>
      <c r="O46" s="35">
        <f>IF(AND(F46&lt;&gt;"",F46='청구서'!C5,I46&lt;&gt;"",OR(N('청구서'!C6)=0,AND(N46&lt;&gt;"",N(N46)&gt;=N('청구서'!C6))),OR(N('청구서'!D6)=0,AND(N46&lt;&gt;"",N(N46)&lt;=N('청구서'!D6)))),1,0)</f>
        <v/>
      </c>
      <c r="P46" s="35">
        <f>IF(O46=1,SUM(O5:O46),"")</f>
        <v/>
      </c>
    </row>
    <row r="47" ht="19" customHeight="1">
      <c r="A47" s="26" t="n"/>
      <c r="B47" s="26" t="n"/>
      <c r="C47" s="26" t="n"/>
      <c r="D47" s="27" t="n"/>
      <c r="E47" s="28" t="n"/>
      <c r="F47" s="28" t="n"/>
      <c r="G47" s="29" t="n"/>
      <c r="H47" s="30" t="n"/>
      <c r="I47" s="31">
        <f>IF(OR(N(G47)=0,IF(N(H47)&gt;0,H47,IFERROR(VLOOKUP(D47,'기사명등록'!B5:E19,4,0),0))=0),"",ROUND(G47*IF(N(H47)&gt;0,H47,IFERROR(VLOOKUP(D47,'기사명등록'!B5:E19,4,0),0)),0))</f>
        <v/>
      </c>
      <c r="J47" s="30" t="n"/>
      <c r="K47" s="32" t="n"/>
      <c r="L47" s="33" t="n"/>
      <c r="M47" s="12">
        <f>IF(OR(F47="",I47=""),"",IF(SUMIF(F5:F47,F47,I5:I47)&lt;=SUMIF('장비임대료수금원장'!D5:D54,F47,'장비임대료수금원장'!E5:E54)+SUMIF(F5:F104,F47,J5:J104),"수금","미수금"))</f>
        <v/>
      </c>
      <c r="N47" s="34">
        <f>IF(OR(N(A47)=0,N(B47)=0,N(C47)=0),"",DATE(A47,B47,C47))</f>
        <v/>
      </c>
      <c r="O47" s="35">
        <f>IF(AND(F47&lt;&gt;"",F47='청구서'!C5,I47&lt;&gt;"",OR(N('청구서'!C6)=0,AND(N47&lt;&gt;"",N(N47)&gt;=N('청구서'!C6))),OR(N('청구서'!D6)=0,AND(N47&lt;&gt;"",N(N47)&lt;=N('청구서'!D6)))),1,0)</f>
        <v/>
      </c>
      <c r="P47" s="35">
        <f>IF(O47=1,SUM(O5:O47),"")</f>
        <v/>
      </c>
    </row>
    <row r="48" ht="19" customHeight="1">
      <c r="A48" s="26" t="n"/>
      <c r="B48" s="26" t="n"/>
      <c r="C48" s="26" t="n"/>
      <c r="D48" s="27" t="n"/>
      <c r="E48" s="28" t="n"/>
      <c r="F48" s="28" t="n"/>
      <c r="G48" s="29" t="n"/>
      <c r="H48" s="30" t="n"/>
      <c r="I48" s="31">
        <f>IF(OR(N(G48)=0,IF(N(H48)&gt;0,H48,IFERROR(VLOOKUP(D48,'기사명등록'!B5:E19,4,0),0))=0),"",ROUND(G48*IF(N(H48)&gt;0,H48,IFERROR(VLOOKUP(D48,'기사명등록'!B5:E19,4,0),0)),0))</f>
        <v/>
      </c>
      <c r="J48" s="30" t="n"/>
      <c r="K48" s="32" t="n"/>
      <c r="L48" s="33" t="n"/>
      <c r="M48" s="12">
        <f>IF(OR(F48="",I48=""),"",IF(SUMIF(F5:F48,F48,I5:I48)&lt;=SUMIF('장비임대료수금원장'!D5:D54,F48,'장비임대료수금원장'!E5:E54)+SUMIF(F5:F104,F48,J5:J104),"수금","미수금"))</f>
        <v/>
      </c>
      <c r="N48" s="34">
        <f>IF(OR(N(A48)=0,N(B48)=0,N(C48)=0),"",DATE(A48,B48,C48))</f>
        <v/>
      </c>
      <c r="O48" s="35">
        <f>IF(AND(F48&lt;&gt;"",F48='청구서'!C5,I48&lt;&gt;"",OR(N('청구서'!C6)=0,AND(N48&lt;&gt;"",N(N48)&gt;=N('청구서'!C6))),OR(N('청구서'!D6)=0,AND(N48&lt;&gt;"",N(N48)&lt;=N('청구서'!D6)))),1,0)</f>
        <v/>
      </c>
      <c r="P48" s="35">
        <f>IF(O48=1,SUM(O5:O48),"")</f>
        <v/>
      </c>
    </row>
    <row r="49" ht="19" customHeight="1">
      <c r="A49" s="26" t="n"/>
      <c r="B49" s="26" t="n"/>
      <c r="C49" s="26" t="n"/>
      <c r="D49" s="27" t="n"/>
      <c r="E49" s="28" t="n"/>
      <c r="F49" s="28" t="n"/>
      <c r="G49" s="29" t="n"/>
      <c r="H49" s="30" t="n"/>
      <c r="I49" s="31">
        <f>IF(OR(N(G49)=0,IF(N(H49)&gt;0,H49,IFERROR(VLOOKUP(D49,'기사명등록'!B5:E19,4,0),0))=0),"",ROUND(G49*IF(N(H49)&gt;0,H49,IFERROR(VLOOKUP(D49,'기사명등록'!B5:E19,4,0),0)),0))</f>
        <v/>
      </c>
      <c r="J49" s="30" t="n"/>
      <c r="K49" s="32" t="n"/>
      <c r="L49" s="33" t="n"/>
      <c r="M49" s="12">
        <f>IF(OR(F49="",I49=""),"",IF(SUMIF(F5:F49,F49,I5:I49)&lt;=SUMIF('장비임대료수금원장'!D5:D54,F49,'장비임대료수금원장'!E5:E54)+SUMIF(F5:F104,F49,J5:J104),"수금","미수금"))</f>
        <v/>
      </c>
      <c r="N49" s="34">
        <f>IF(OR(N(A49)=0,N(B49)=0,N(C49)=0),"",DATE(A49,B49,C49))</f>
        <v/>
      </c>
      <c r="O49" s="35">
        <f>IF(AND(F49&lt;&gt;"",F49='청구서'!C5,I49&lt;&gt;"",OR(N('청구서'!C6)=0,AND(N49&lt;&gt;"",N(N49)&gt;=N('청구서'!C6))),OR(N('청구서'!D6)=0,AND(N49&lt;&gt;"",N(N49)&lt;=N('청구서'!D6)))),1,0)</f>
        <v/>
      </c>
      <c r="P49" s="35">
        <f>IF(O49=1,SUM(O5:O49),"")</f>
        <v/>
      </c>
    </row>
    <row r="50" ht="19" customHeight="1">
      <c r="A50" s="26" t="n"/>
      <c r="B50" s="26" t="n"/>
      <c r="C50" s="26" t="n"/>
      <c r="D50" s="27" t="n"/>
      <c r="E50" s="28" t="n"/>
      <c r="F50" s="28" t="n"/>
      <c r="G50" s="29" t="n"/>
      <c r="H50" s="30" t="n"/>
      <c r="I50" s="31">
        <f>IF(OR(N(G50)=0,IF(N(H50)&gt;0,H50,IFERROR(VLOOKUP(D50,'기사명등록'!B5:E19,4,0),0))=0),"",ROUND(G50*IF(N(H50)&gt;0,H50,IFERROR(VLOOKUP(D50,'기사명등록'!B5:E19,4,0),0)),0))</f>
        <v/>
      </c>
      <c r="J50" s="30" t="n"/>
      <c r="K50" s="32" t="n"/>
      <c r="L50" s="33" t="n"/>
      <c r="M50" s="12">
        <f>IF(OR(F50="",I50=""),"",IF(SUMIF(F5:F50,F50,I5:I50)&lt;=SUMIF('장비임대료수금원장'!D5:D54,F50,'장비임대료수금원장'!E5:E54)+SUMIF(F5:F104,F50,J5:J104),"수금","미수금"))</f>
        <v/>
      </c>
      <c r="N50" s="34">
        <f>IF(OR(N(A50)=0,N(B50)=0,N(C50)=0),"",DATE(A50,B50,C50))</f>
        <v/>
      </c>
      <c r="O50" s="35">
        <f>IF(AND(F50&lt;&gt;"",F50='청구서'!C5,I50&lt;&gt;"",OR(N('청구서'!C6)=0,AND(N50&lt;&gt;"",N(N50)&gt;=N('청구서'!C6))),OR(N('청구서'!D6)=0,AND(N50&lt;&gt;"",N(N50)&lt;=N('청구서'!D6)))),1,0)</f>
        <v/>
      </c>
      <c r="P50" s="35">
        <f>IF(O50=1,SUM(O5:O50),"")</f>
        <v/>
      </c>
    </row>
    <row r="51" ht="19" customHeight="1">
      <c r="A51" s="26" t="n"/>
      <c r="B51" s="26" t="n"/>
      <c r="C51" s="26" t="n"/>
      <c r="D51" s="27" t="n"/>
      <c r="E51" s="28" t="n"/>
      <c r="F51" s="28" t="n"/>
      <c r="G51" s="29" t="n"/>
      <c r="H51" s="30" t="n"/>
      <c r="I51" s="31">
        <f>IF(OR(N(G51)=0,IF(N(H51)&gt;0,H51,IFERROR(VLOOKUP(D51,'기사명등록'!B5:E19,4,0),0))=0),"",ROUND(G51*IF(N(H51)&gt;0,H51,IFERROR(VLOOKUP(D51,'기사명등록'!B5:E19,4,0),0)),0))</f>
        <v/>
      </c>
      <c r="J51" s="30" t="n"/>
      <c r="K51" s="32" t="n"/>
      <c r="L51" s="33" t="n"/>
      <c r="M51" s="12">
        <f>IF(OR(F51="",I51=""),"",IF(SUMIF(F5:F51,F51,I5:I51)&lt;=SUMIF('장비임대료수금원장'!D5:D54,F51,'장비임대료수금원장'!E5:E54)+SUMIF(F5:F104,F51,J5:J104),"수금","미수금"))</f>
        <v/>
      </c>
      <c r="N51" s="34">
        <f>IF(OR(N(A51)=0,N(B51)=0,N(C51)=0),"",DATE(A51,B51,C51))</f>
        <v/>
      </c>
      <c r="O51" s="35">
        <f>IF(AND(F51&lt;&gt;"",F51='청구서'!C5,I51&lt;&gt;"",OR(N('청구서'!C6)=0,AND(N51&lt;&gt;"",N(N51)&gt;=N('청구서'!C6))),OR(N('청구서'!D6)=0,AND(N51&lt;&gt;"",N(N51)&lt;=N('청구서'!D6)))),1,0)</f>
        <v/>
      </c>
      <c r="P51" s="35">
        <f>IF(O51=1,SUM(O5:O51),"")</f>
        <v/>
      </c>
    </row>
    <row r="52" ht="19" customHeight="1">
      <c r="A52" s="26" t="n"/>
      <c r="B52" s="26" t="n"/>
      <c r="C52" s="26" t="n"/>
      <c r="D52" s="27" t="n"/>
      <c r="E52" s="28" t="n"/>
      <c r="F52" s="28" t="n"/>
      <c r="G52" s="29" t="n"/>
      <c r="H52" s="30" t="n"/>
      <c r="I52" s="31">
        <f>IF(OR(N(G52)=0,IF(N(H52)&gt;0,H52,IFERROR(VLOOKUP(D52,'기사명등록'!B5:E19,4,0),0))=0),"",ROUND(G52*IF(N(H52)&gt;0,H52,IFERROR(VLOOKUP(D52,'기사명등록'!B5:E19,4,0),0)),0))</f>
        <v/>
      </c>
      <c r="J52" s="30" t="n"/>
      <c r="K52" s="32" t="n"/>
      <c r="L52" s="33" t="n"/>
      <c r="M52" s="12">
        <f>IF(OR(F52="",I52=""),"",IF(SUMIF(F5:F52,F52,I5:I52)&lt;=SUMIF('장비임대료수금원장'!D5:D54,F52,'장비임대료수금원장'!E5:E54)+SUMIF(F5:F104,F52,J5:J104),"수금","미수금"))</f>
        <v/>
      </c>
      <c r="N52" s="34">
        <f>IF(OR(N(A52)=0,N(B52)=0,N(C52)=0),"",DATE(A52,B52,C52))</f>
        <v/>
      </c>
      <c r="O52" s="35">
        <f>IF(AND(F52&lt;&gt;"",F52='청구서'!C5,I52&lt;&gt;"",OR(N('청구서'!C6)=0,AND(N52&lt;&gt;"",N(N52)&gt;=N('청구서'!C6))),OR(N('청구서'!D6)=0,AND(N52&lt;&gt;"",N(N52)&lt;=N('청구서'!D6)))),1,0)</f>
        <v/>
      </c>
      <c r="P52" s="35">
        <f>IF(O52=1,SUM(O5:O52),"")</f>
        <v/>
      </c>
    </row>
    <row r="53" ht="19" customHeight="1">
      <c r="A53" s="26" t="n"/>
      <c r="B53" s="26" t="n"/>
      <c r="C53" s="26" t="n"/>
      <c r="D53" s="27" t="n"/>
      <c r="E53" s="28" t="n"/>
      <c r="F53" s="28" t="n"/>
      <c r="G53" s="29" t="n"/>
      <c r="H53" s="30" t="n"/>
      <c r="I53" s="31">
        <f>IF(OR(N(G53)=0,IF(N(H53)&gt;0,H53,IFERROR(VLOOKUP(D53,'기사명등록'!B5:E19,4,0),0))=0),"",ROUND(G53*IF(N(H53)&gt;0,H53,IFERROR(VLOOKUP(D53,'기사명등록'!B5:E19,4,0),0)),0))</f>
        <v/>
      </c>
      <c r="J53" s="30" t="n"/>
      <c r="K53" s="32" t="n"/>
      <c r="L53" s="33" t="n"/>
      <c r="M53" s="12">
        <f>IF(OR(F53="",I53=""),"",IF(SUMIF(F5:F53,F53,I5:I53)&lt;=SUMIF('장비임대료수금원장'!D5:D54,F53,'장비임대료수금원장'!E5:E54)+SUMIF(F5:F104,F53,J5:J104),"수금","미수금"))</f>
        <v/>
      </c>
      <c r="N53" s="34">
        <f>IF(OR(N(A53)=0,N(B53)=0,N(C53)=0),"",DATE(A53,B53,C53))</f>
        <v/>
      </c>
      <c r="O53" s="35">
        <f>IF(AND(F53&lt;&gt;"",F53='청구서'!C5,I53&lt;&gt;"",OR(N('청구서'!C6)=0,AND(N53&lt;&gt;"",N(N53)&gt;=N('청구서'!C6))),OR(N('청구서'!D6)=0,AND(N53&lt;&gt;"",N(N53)&lt;=N('청구서'!D6)))),1,0)</f>
        <v/>
      </c>
      <c r="P53" s="35">
        <f>IF(O53=1,SUM(O5:O53),"")</f>
        <v/>
      </c>
    </row>
    <row r="54" ht="19" customHeight="1">
      <c r="A54" s="26" t="n"/>
      <c r="B54" s="26" t="n"/>
      <c r="C54" s="26" t="n"/>
      <c r="D54" s="27" t="n"/>
      <c r="E54" s="28" t="n"/>
      <c r="F54" s="28" t="n"/>
      <c r="G54" s="29" t="n"/>
      <c r="H54" s="30" t="n"/>
      <c r="I54" s="31">
        <f>IF(OR(N(G54)=0,IF(N(H54)&gt;0,H54,IFERROR(VLOOKUP(D54,'기사명등록'!B5:E19,4,0),0))=0),"",ROUND(G54*IF(N(H54)&gt;0,H54,IFERROR(VLOOKUP(D54,'기사명등록'!B5:E19,4,0),0)),0))</f>
        <v/>
      </c>
      <c r="J54" s="30" t="n"/>
      <c r="K54" s="32" t="n"/>
      <c r="L54" s="33" t="n"/>
      <c r="M54" s="12">
        <f>IF(OR(F54="",I54=""),"",IF(SUMIF(F5:F54,F54,I5:I54)&lt;=SUMIF('장비임대료수금원장'!D5:D54,F54,'장비임대료수금원장'!E5:E54)+SUMIF(F5:F104,F54,J5:J104),"수금","미수금"))</f>
        <v/>
      </c>
      <c r="N54" s="34">
        <f>IF(OR(N(A54)=0,N(B54)=0,N(C54)=0),"",DATE(A54,B54,C54))</f>
        <v/>
      </c>
      <c r="O54" s="35">
        <f>IF(AND(F54&lt;&gt;"",F54='청구서'!C5,I54&lt;&gt;"",OR(N('청구서'!C6)=0,AND(N54&lt;&gt;"",N(N54)&gt;=N('청구서'!C6))),OR(N('청구서'!D6)=0,AND(N54&lt;&gt;"",N(N54)&lt;=N('청구서'!D6)))),1,0)</f>
        <v/>
      </c>
      <c r="P54" s="35">
        <f>IF(O54=1,SUM(O5:O54),"")</f>
        <v/>
      </c>
    </row>
    <row r="55" ht="19" customHeight="1">
      <c r="A55" s="26" t="n"/>
      <c r="B55" s="26" t="n"/>
      <c r="C55" s="26" t="n"/>
      <c r="D55" s="27" t="n"/>
      <c r="E55" s="28" t="n"/>
      <c r="F55" s="28" t="n"/>
      <c r="G55" s="29" t="n"/>
      <c r="H55" s="30" t="n"/>
      <c r="I55" s="31">
        <f>IF(OR(N(G55)=0,IF(N(H55)&gt;0,H55,IFERROR(VLOOKUP(D55,'기사명등록'!B5:E19,4,0),0))=0),"",ROUND(G55*IF(N(H55)&gt;0,H55,IFERROR(VLOOKUP(D55,'기사명등록'!B5:E19,4,0),0)),0))</f>
        <v/>
      </c>
      <c r="J55" s="30" t="n"/>
      <c r="K55" s="32" t="n"/>
      <c r="L55" s="33" t="n"/>
      <c r="M55" s="12">
        <f>IF(OR(F55="",I55=""),"",IF(SUMIF(F5:F55,F55,I5:I55)&lt;=SUMIF('장비임대료수금원장'!D5:D54,F55,'장비임대료수금원장'!E5:E54)+SUMIF(F5:F104,F55,J5:J104),"수금","미수금"))</f>
        <v/>
      </c>
      <c r="N55" s="34">
        <f>IF(OR(N(A55)=0,N(B55)=0,N(C55)=0),"",DATE(A55,B55,C55))</f>
        <v/>
      </c>
      <c r="O55" s="35">
        <f>IF(AND(F55&lt;&gt;"",F55='청구서'!C5,I55&lt;&gt;"",OR(N('청구서'!C6)=0,AND(N55&lt;&gt;"",N(N55)&gt;=N('청구서'!C6))),OR(N('청구서'!D6)=0,AND(N55&lt;&gt;"",N(N55)&lt;=N('청구서'!D6)))),1,0)</f>
        <v/>
      </c>
      <c r="P55" s="35">
        <f>IF(O55=1,SUM(O5:O55),"")</f>
        <v/>
      </c>
    </row>
    <row r="56" ht="19" customHeight="1">
      <c r="A56" s="26" t="n"/>
      <c r="B56" s="26" t="n"/>
      <c r="C56" s="26" t="n"/>
      <c r="D56" s="27" t="n"/>
      <c r="E56" s="28" t="n"/>
      <c r="F56" s="28" t="n"/>
      <c r="G56" s="29" t="n"/>
      <c r="H56" s="30" t="n"/>
      <c r="I56" s="31">
        <f>IF(OR(N(G56)=0,IF(N(H56)&gt;0,H56,IFERROR(VLOOKUP(D56,'기사명등록'!B5:E19,4,0),0))=0),"",ROUND(G56*IF(N(H56)&gt;0,H56,IFERROR(VLOOKUP(D56,'기사명등록'!B5:E19,4,0),0)),0))</f>
        <v/>
      </c>
      <c r="J56" s="30" t="n"/>
      <c r="K56" s="32" t="n"/>
      <c r="L56" s="33" t="n"/>
      <c r="M56" s="12">
        <f>IF(OR(F56="",I56=""),"",IF(SUMIF(F5:F56,F56,I5:I56)&lt;=SUMIF('장비임대료수금원장'!D5:D54,F56,'장비임대료수금원장'!E5:E54)+SUMIF(F5:F104,F56,J5:J104),"수금","미수금"))</f>
        <v/>
      </c>
      <c r="N56" s="34">
        <f>IF(OR(N(A56)=0,N(B56)=0,N(C56)=0),"",DATE(A56,B56,C56))</f>
        <v/>
      </c>
      <c r="O56" s="35">
        <f>IF(AND(F56&lt;&gt;"",F56='청구서'!C5,I56&lt;&gt;"",OR(N('청구서'!C6)=0,AND(N56&lt;&gt;"",N(N56)&gt;=N('청구서'!C6))),OR(N('청구서'!D6)=0,AND(N56&lt;&gt;"",N(N56)&lt;=N('청구서'!D6)))),1,0)</f>
        <v/>
      </c>
      <c r="P56" s="35">
        <f>IF(O56=1,SUM(O5:O56),"")</f>
        <v/>
      </c>
    </row>
    <row r="57" ht="19" customHeight="1">
      <c r="A57" s="26" t="n"/>
      <c r="B57" s="26" t="n"/>
      <c r="C57" s="26" t="n"/>
      <c r="D57" s="27" t="n"/>
      <c r="E57" s="28" t="n"/>
      <c r="F57" s="28" t="n"/>
      <c r="G57" s="29" t="n"/>
      <c r="H57" s="30" t="n"/>
      <c r="I57" s="31">
        <f>IF(OR(N(G57)=0,IF(N(H57)&gt;0,H57,IFERROR(VLOOKUP(D57,'기사명등록'!B5:E19,4,0),0))=0),"",ROUND(G57*IF(N(H57)&gt;0,H57,IFERROR(VLOOKUP(D57,'기사명등록'!B5:E19,4,0),0)),0))</f>
        <v/>
      </c>
      <c r="J57" s="30" t="n"/>
      <c r="K57" s="32" t="n"/>
      <c r="L57" s="33" t="n"/>
      <c r="M57" s="12">
        <f>IF(OR(F57="",I57=""),"",IF(SUMIF(F5:F57,F57,I5:I57)&lt;=SUMIF('장비임대료수금원장'!D5:D54,F57,'장비임대료수금원장'!E5:E54)+SUMIF(F5:F104,F57,J5:J104),"수금","미수금"))</f>
        <v/>
      </c>
      <c r="N57" s="34">
        <f>IF(OR(N(A57)=0,N(B57)=0,N(C57)=0),"",DATE(A57,B57,C57))</f>
        <v/>
      </c>
      <c r="O57" s="35">
        <f>IF(AND(F57&lt;&gt;"",F57='청구서'!C5,I57&lt;&gt;"",OR(N('청구서'!C6)=0,AND(N57&lt;&gt;"",N(N57)&gt;=N('청구서'!C6))),OR(N('청구서'!D6)=0,AND(N57&lt;&gt;"",N(N57)&lt;=N('청구서'!D6)))),1,0)</f>
        <v/>
      </c>
      <c r="P57" s="35">
        <f>IF(O57=1,SUM(O5:O57),"")</f>
        <v/>
      </c>
    </row>
    <row r="58" ht="19" customHeight="1">
      <c r="A58" s="26" t="n"/>
      <c r="B58" s="26" t="n"/>
      <c r="C58" s="26" t="n"/>
      <c r="D58" s="27" t="n"/>
      <c r="E58" s="28" t="n"/>
      <c r="F58" s="28" t="n"/>
      <c r="G58" s="29" t="n"/>
      <c r="H58" s="30" t="n"/>
      <c r="I58" s="31">
        <f>IF(OR(N(G58)=0,IF(N(H58)&gt;0,H58,IFERROR(VLOOKUP(D58,'기사명등록'!B5:E19,4,0),0))=0),"",ROUND(G58*IF(N(H58)&gt;0,H58,IFERROR(VLOOKUP(D58,'기사명등록'!B5:E19,4,0),0)),0))</f>
        <v/>
      </c>
      <c r="J58" s="30" t="n"/>
      <c r="K58" s="32" t="n"/>
      <c r="L58" s="33" t="n"/>
      <c r="M58" s="12">
        <f>IF(OR(F58="",I58=""),"",IF(SUMIF(F5:F58,F58,I5:I58)&lt;=SUMIF('장비임대료수금원장'!D5:D54,F58,'장비임대료수금원장'!E5:E54)+SUMIF(F5:F104,F58,J5:J104),"수금","미수금"))</f>
        <v/>
      </c>
      <c r="N58" s="34">
        <f>IF(OR(N(A58)=0,N(B58)=0,N(C58)=0),"",DATE(A58,B58,C58))</f>
        <v/>
      </c>
      <c r="O58" s="35">
        <f>IF(AND(F58&lt;&gt;"",F58='청구서'!C5,I58&lt;&gt;"",OR(N('청구서'!C6)=0,AND(N58&lt;&gt;"",N(N58)&gt;=N('청구서'!C6))),OR(N('청구서'!D6)=0,AND(N58&lt;&gt;"",N(N58)&lt;=N('청구서'!D6)))),1,0)</f>
        <v/>
      </c>
      <c r="P58" s="35">
        <f>IF(O58=1,SUM(O5:O58),"")</f>
        <v/>
      </c>
    </row>
    <row r="59" ht="19" customHeight="1">
      <c r="A59" s="26" t="n"/>
      <c r="B59" s="26" t="n"/>
      <c r="C59" s="26" t="n"/>
      <c r="D59" s="27" t="n"/>
      <c r="E59" s="28" t="n"/>
      <c r="F59" s="28" t="n"/>
      <c r="G59" s="29" t="n"/>
      <c r="H59" s="30" t="n"/>
      <c r="I59" s="31">
        <f>IF(OR(N(G59)=0,IF(N(H59)&gt;0,H59,IFERROR(VLOOKUP(D59,'기사명등록'!B5:E19,4,0),0))=0),"",ROUND(G59*IF(N(H59)&gt;0,H59,IFERROR(VLOOKUP(D59,'기사명등록'!B5:E19,4,0),0)),0))</f>
        <v/>
      </c>
      <c r="J59" s="30" t="n"/>
      <c r="K59" s="32" t="n"/>
      <c r="L59" s="33" t="n"/>
      <c r="M59" s="12">
        <f>IF(OR(F59="",I59=""),"",IF(SUMIF(F5:F59,F59,I5:I59)&lt;=SUMIF('장비임대료수금원장'!D5:D54,F59,'장비임대료수금원장'!E5:E54)+SUMIF(F5:F104,F59,J5:J104),"수금","미수금"))</f>
        <v/>
      </c>
      <c r="N59" s="34">
        <f>IF(OR(N(A59)=0,N(B59)=0,N(C59)=0),"",DATE(A59,B59,C59))</f>
        <v/>
      </c>
      <c r="O59" s="35">
        <f>IF(AND(F59&lt;&gt;"",F59='청구서'!C5,I59&lt;&gt;"",OR(N('청구서'!C6)=0,AND(N59&lt;&gt;"",N(N59)&gt;=N('청구서'!C6))),OR(N('청구서'!D6)=0,AND(N59&lt;&gt;"",N(N59)&lt;=N('청구서'!D6)))),1,0)</f>
        <v/>
      </c>
      <c r="P59" s="35">
        <f>IF(O59=1,SUM(O5:O59),"")</f>
        <v/>
      </c>
    </row>
    <row r="60" ht="19" customHeight="1">
      <c r="A60" s="26" t="n"/>
      <c r="B60" s="26" t="n"/>
      <c r="C60" s="26" t="n"/>
      <c r="D60" s="27" t="n"/>
      <c r="E60" s="28" t="n"/>
      <c r="F60" s="28" t="n"/>
      <c r="G60" s="29" t="n"/>
      <c r="H60" s="30" t="n"/>
      <c r="I60" s="31">
        <f>IF(OR(N(G60)=0,IF(N(H60)&gt;0,H60,IFERROR(VLOOKUP(D60,'기사명등록'!B5:E19,4,0),0))=0),"",ROUND(G60*IF(N(H60)&gt;0,H60,IFERROR(VLOOKUP(D60,'기사명등록'!B5:E19,4,0),0)),0))</f>
        <v/>
      </c>
      <c r="J60" s="30" t="n"/>
      <c r="K60" s="32" t="n"/>
      <c r="L60" s="33" t="n"/>
      <c r="M60" s="12">
        <f>IF(OR(F60="",I60=""),"",IF(SUMIF(F5:F60,F60,I5:I60)&lt;=SUMIF('장비임대료수금원장'!D5:D54,F60,'장비임대료수금원장'!E5:E54)+SUMIF(F5:F104,F60,J5:J104),"수금","미수금"))</f>
        <v/>
      </c>
      <c r="N60" s="34">
        <f>IF(OR(N(A60)=0,N(B60)=0,N(C60)=0),"",DATE(A60,B60,C60))</f>
        <v/>
      </c>
      <c r="O60" s="35">
        <f>IF(AND(F60&lt;&gt;"",F60='청구서'!C5,I60&lt;&gt;"",OR(N('청구서'!C6)=0,AND(N60&lt;&gt;"",N(N60)&gt;=N('청구서'!C6))),OR(N('청구서'!D6)=0,AND(N60&lt;&gt;"",N(N60)&lt;=N('청구서'!D6)))),1,0)</f>
        <v/>
      </c>
      <c r="P60" s="35">
        <f>IF(O60=1,SUM(O5:O60),"")</f>
        <v/>
      </c>
    </row>
    <row r="61" ht="19" customHeight="1">
      <c r="A61" s="26" t="n"/>
      <c r="B61" s="26" t="n"/>
      <c r="C61" s="26" t="n"/>
      <c r="D61" s="27" t="n"/>
      <c r="E61" s="28" t="n"/>
      <c r="F61" s="28" t="n"/>
      <c r="G61" s="29" t="n"/>
      <c r="H61" s="30" t="n"/>
      <c r="I61" s="31">
        <f>IF(OR(N(G61)=0,IF(N(H61)&gt;0,H61,IFERROR(VLOOKUP(D61,'기사명등록'!B5:E19,4,0),0))=0),"",ROUND(G61*IF(N(H61)&gt;0,H61,IFERROR(VLOOKUP(D61,'기사명등록'!B5:E19,4,0),0)),0))</f>
        <v/>
      </c>
      <c r="J61" s="30" t="n"/>
      <c r="K61" s="32" t="n"/>
      <c r="L61" s="33" t="n"/>
      <c r="M61" s="12">
        <f>IF(OR(F61="",I61=""),"",IF(SUMIF(F5:F61,F61,I5:I61)&lt;=SUMIF('장비임대료수금원장'!D5:D54,F61,'장비임대료수금원장'!E5:E54)+SUMIF(F5:F104,F61,J5:J104),"수금","미수금"))</f>
        <v/>
      </c>
      <c r="N61" s="34">
        <f>IF(OR(N(A61)=0,N(B61)=0,N(C61)=0),"",DATE(A61,B61,C61))</f>
        <v/>
      </c>
      <c r="O61" s="35">
        <f>IF(AND(F61&lt;&gt;"",F61='청구서'!C5,I61&lt;&gt;"",OR(N('청구서'!C6)=0,AND(N61&lt;&gt;"",N(N61)&gt;=N('청구서'!C6))),OR(N('청구서'!D6)=0,AND(N61&lt;&gt;"",N(N61)&lt;=N('청구서'!D6)))),1,0)</f>
        <v/>
      </c>
      <c r="P61" s="35">
        <f>IF(O61=1,SUM(O5:O61),"")</f>
        <v/>
      </c>
    </row>
    <row r="62" ht="19" customHeight="1">
      <c r="A62" s="26" t="n"/>
      <c r="B62" s="26" t="n"/>
      <c r="C62" s="26" t="n"/>
      <c r="D62" s="27" t="n"/>
      <c r="E62" s="28" t="n"/>
      <c r="F62" s="28" t="n"/>
      <c r="G62" s="29" t="n"/>
      <c r="H62" s="30" t="n"/>
      <c r="I62" s="31">
        <f>IF(OR(N(G62)=0,IF(N(H62)&gt;0,H62,IFERROR(VLOOKUP(D62,'기사명등록'!B5:E19,4,0),0))=0),"",ROUND(G62*IF(N(H62)&gt;0,H62,IFERROR(VLOOKUP(D62,'기사명등록'!B5:E19,4,0),0)),0))</f>
        <v/>
      </c>
      <c r="J62" s="30" t="n"/>
      <c r="K62" s="32" t="n"/>
      <c r="L62" s="33" t="n"/>
      <c r="M62" s="12">
        <f>IF(OR(F62="",I62=""),"",IF(SUMIF(F5:F62,F62,I5:I62)&lt;=SUMIF('장비임대료수금원장'!D5:D54,F62,'장비임대료수금원장'!E5:E54)+SUMIF(F5:F104,F62,J5:J104),"수금","미수금"))</f>
        <v/>
      </c>
      <c r="N62" s="34">
        <f>IF(OR(N(A62)=0,N(B62)=0,N(C62)=0),"",DATE(A62,B62,C62))</f>
        <v/>
      </c>
      <c r="O62" s="35">
        <f>IF(AND(F62&lt;&gt;"",F62='청구서'!C5,I62&lt;&gt;"",OR(N('청구서'!C6)=0,AND(N62&lt;&gt;"",N(N62)&gt;=N('청구서'!C6))),OR(N('청구서'!D6)=0,AND(N62&lt;&gt;"",N(N62)&lt;=N('청구서'!D6)))),1,0)</f>
        <v/>
      </c>
      <c r="P62" s="35">
        <f>IF(O62=1,SUM(O5:O62),"")</f>
        <v/>
      </c>
    </row>
    <row r="63" ht="19" customHeight="1">
      <c r="A63" s="26" t="n"/>
      <c r="B63" s="26" t="n"/>
      <c r="C63" s="26" t="n"/>
      <c r="D63" s="27" t="n"/>
      <c r="E63" s="28" t="n"/>
      <c r="F63" s="28" t="n"/>
      <c r="G63" s="29" t="n"/>
      <c r="H63" s="30" t="n"/>
      <c r="I63" s="31">
        <f>IF(OR(N(G63)=0,IF(N(H63)&gt;0,H63,IFERROR(VLOOKUP(D63,'기사명등록'!B5:E19,4,0),0))=0),"",ROUND(G63*IF(N(H63)&gt;0,H63,IFERROR(VLOOKUP(D63,'기사명등록'!B5:E19,4,0),0)),0))</f>
        <v/>
      </c>
      <c r="J63" s="30" t="n"/>
      <c r="K63" s="32" t="n"/>
      <c r="L63" s="33" t="n"/>
      <c r="M63" s="12">
        <f>IF(OR(F63="",I63=""),"",IF(SUMIF(F5:F63,F63,I5:I63)&lt;=SUMIF('장비임대료수금원장'!D5:D54,F63,'장비임대료수금원장'!E5:E54)+SUMIF(F5:F104,F63,J5:J104),"수금","미수금"))</f>
        <v/>
      </c>
      <c r="N63" s="34">
        <f>IF(OR(N(A63)=0,N(B63)=0,N(C63)=0),"",DATE(A63,B63,C63))</f>
        <v/>
      </c>
      <c r="O63" s="35">
        <f>IF(AND(F63&lt;&gt;"",F63='청구서'!C5,I63&lt;&gt;"",OR(N('청구서'!C6)=0,AND(N63&lt;&gt;"",N(N63)&gt;=N('청구서'!C6))),OR(N('청구서'!D6)=0,AND(N63&lt;&gt;"",N(N63)&lt;=N('청구서'!D6)))),1,0)</f>
        <v/>
      </c>
      <c r="P63" s="35">
        <f>IF(O63=1,SUM(O5:O63),"")</f>
        <v/>
      </c>
    </row>
    <row r="64" ht="19" customHeight="1">
      <c r="A64" s="26" t="n"/>
      <c r="B64" s="26" t="n"/>
      <c r="C64" s="26" t="n"/>
      <c r="D64" s="27" t="n"/>
      <c r="E64" s="28" t="n"/>
      <c r="F64" s="28" t="n"/>
      <c r="G64" s="29" t="n"/>
      <c r="H64" s="30" t="n"/>
      <c r="I64" s="31">
        <f>IF(OR(N(G64)=0,IF(N(H64)&gt;0,H64,IFERROR(VLOOKUP(D64,'기사명등록'!B5:E19,4,0),0))=0),"",ROUND(G64*IF(N(H64)&gt;0,H64,IFERROR(VLOOKUP(D64,'기사명등록'!B5:E19,4,0),0)),0))</f>
        <v/>
      </c>
      <c r="J64" s="30" t="n"/>
      <c r="K64" s="32" t="n"/>
      <c r="L64" s="33" t="n"/>
      <c r="M64" s="12">
        <f>IF(OR(F64="",I64=""),"",IF(SUMIF(F5:F64,F64,I5:I64)&lt;=SUMIF('장비임대료수금원장'!D5:D54,F64,'장비임대료수금원장'!E5:E54)+SUMIF(F5:F104,F64,J5:J104),"수금","미수금"))</f>
        <v/>
      </c>
      <c r="N64" s="34">
        <f>IF(OR(N(A64)=0,N(B64)=0,N(C64)=0),"",DATE(A64,B64,C64))</f>
        <v/>
      </c>
      <c r="O64" s="35">
        <f>IF(AND(F64&lt;&gt;"",F64='청구서'!C5,I64&lt;&gt;"",OR(N('청구서'!C6)=0,AND(N64&lt;&gt;"",N(N64)&gt;=N('청구서'!C6))),OR(N('청구서'!D6)=0,AND(N64&lt;&gt;"",N(N64)&lt;=N('청구서'!D6)))),1,0)</f>
        <v/>
      </c>
      <c r="P64" s="35">
        <f>IF(O64=1,SUM(O5:O64),"")</f>
        <v/>
      </c>
    </row>
    <row r="65" ht="19" customHeight="1">
      <c r="A65" s="26" t="n"/>
      <c r="B65" s="26" t="n"/>
      <c r="C65" s="26" t="n"/>
      <c r="D65" s="27" t="n"/>
      <c r="E65" s="28" t="n"/>
      <c r="F65" s="28" t="n"/>
      <c r="G65" s="29" t="n"/>
      <c r="H65" s="30" t="n"/>
      <c r="I65" s="31">
        <f>IF(OR(N(G65)=0,IF(N(H65)&gt;0,H65,IFERROR(VLOOKUP(D65,'기사명등록'!B5:E19,4,0),0))=0),"",ROUND(G65*IF(N(H65)&gt;0,H65,IFERROR(VLOOKUP(D65,'기사명등록'!B5:E19,4,0),0)),0))</f>
        <v/>
      </c>
      <c r="J65" s="30" t="n"/>
      <c r="K65" s="32" t="n"/>
      <c r="L65" s="33" t="n"/>
      <c r="M65" s="12">
        <f>IF(OR(F65="",I65=""),"",IF(SUMIF(F5:F65,F65,I5:I65)&lt;=SUMIF('장비임대료수금원장'!D5:D54,F65,'장비임대료수금원장'!E5:E54)+SUMIF(F5:F104,F65,J5:J104),"수금","미수금"))</f>
        <v/>
      </c>
      <c r="N65" s="34">
        <f>IF(OR(N(A65)=0,N(B65)=0,N(C65)=0),"",DATE(A65,B65,C65))</f>
        <v/>
      </c>
      <c r="O65" s="35">
        <f>IF(AND(F65&lt;&gt;"",F65='청구서'!C5,I65&lt;&gt;"",OR(N('청구서'!C6)=0,AND(N65&lt;&gt;"",N(N65)&gt;=N('청구서'!C6))),OR(N('청구서'!D6)=0,AND(N65&lt;&gt;"",N(N65)&lt;=N('청구서'!D6)))),1,0)</f>
        <v/>
      </c>
      <c r="P65" s="35">
        <f>IF(O65=1,SUM(O5:O65),"")</f>
        <v/>
      </c>
    </row>
    <row r="66" ht="19" customHeight="1">
      <c r="A66" s="26" t="n"/>
      <c r="B66" s="26" t="n"/>
      <c r="C66" s="26" t="n"/>
      <c r="D66" s="27" t="n"/>
      <c r="E66" s="28" t="n"/>
      <c r="F66" s="28" t="n"/>
      <c r="G66" s="29" t="n"/>
      <c r="H66" s="30" t="n"/>
      <c r="I66" s="31">
        <f>IF(OR(N(G66)=0,IF(N(H66)&gt;0,H66,IFERROR(VLOOKUP(D66,'기사명등록'!B5:E19,4,0),0))=0),"",ROUND(G66*IF(N(H66)&gt;0,H66,IFERROR(VLOOKUP(D66,'기사명등록'!B5:E19,4,0),0)),0))</f>
        <v/>
      </c>
      <c r="J66" s="30" t="n"/>
      <c r="K66" s="32" t="n"/>
      <c r="L66" s="33" t="n"/>
      <c r="M66" s="12">
        <f>IF(OR(F66="",I66=""),"",IF(SUMIF(F5:F66,F66,I5:I66)&lt;=SUMIF('장비임대료수금원장'!D5:D54,F66,'장비임대료수금원장'!E5:E54)+SUMIF(F5:F104,F66,J5:J104),"수금","미수금"))</f>
        <v/>
      </c>
      <c r="N66" s="34">
        <f>IF(OR(N(A66)=0,N(B66)=0,N(C66)=0),"",DATE(A66,B66,C66))</f>
        <v/>
      </c>
      <c r="O66" s="35">
        <f>IF(AND(F66&lt;&gt;"",F66='청구서'!C5,I66&lt;&gt;"",OR(N('청구서'!C6)=0,AND(N66&lt;&gt;"",N(N66)&gt;=N('청구서'!C6))),OR(N('청구서'!D6)=0,AND(N66&lt;&gt;"",N(N66)&lt;=N('청구서'!D6)))),1,0)</f>
        <v/>
      </c>
      <c r="P66" s="35">
        <f>IF(O66=1,SUM(O5:O66),"")</f>
        <v/>
      </c>
    </row>
    <row r="67" ht="19" customHeight="1">
      <c r="A67" s="26" t="n"/>
      <c r="B67" s="26" t="n"/>
      <c r="C67" s="26" t="n"/>
      <c r="D67" s="27" t="n"/>
      <c r="E67" s="28" t="n"/>
      <c r="F67" s="28" t="n"/>
      <c r="G67" s="29" t="n"/>
      <c r="H67" s="30" t="n"/>
      <c r="I67" s="31">
        <f>IF(OR(N(G67)=0,IF(N(H67)&gt;0,H67,IFERROR(VLOOKUP(D67,'기사명등록'!B5:E19,4,0),0))=0),"",ROUND(G67*IF(N(H67)&gt;0,H67,IFERROR(VLOOKUP(D67,'기사명등록'!B5:E19,4,0),0)),0))</f>
        <v/>
      </c>
      <c r="J67" s="30" t="n"/>
      <c r="K67" s="32" t="n"/>
      <c r="L67" s="33" t="n"/>
      <c r="M67" s="12">
        <f>IF(OR(F67="",I67=""),"",IF(SUMIF(F5:F67,F67,I5:I67)&lt;=SUMIF('장비임대료수금원장'!D5:D54,F67,'장비임대료수금원장'!E5:E54)+SUMIF(F5:F104,F67,J5:J104),"수금","미수금"))</f>
        <v/>
      </c>
      <c r="N67" s="34">
        <f>IF(OR(N(A67)=0,N(B67)=0,N(C67)=0),"",DATE(A67,B67,C67))</f>
        <v/>
      </c>
      <c r="O67" s="35">
        <f>IF(AND(F67&lt;&gt;"",F67='청구서'!C5,I67&lt;&gt;"",OR(N('청구서'!C6)=0,AND(N67&lt;&gt;"",N(N67)&gt;=N('청구서'!C6))),OR(N('청구서'!D6)=0,AND(N67&lt;&gt;"",N(N67)&lt;=N('청구서'!D6)))),1,0)</f>
        <v/>
      </c>
      <c r="P67" s="35">
        <f>IF(O67=1,SUM(O5:O67),"")</f>
        <v/>
      </c>
    </row>
    <row r="68" ht="19" customHeight="1">
      <c r="A68" s="26" t="n"/>
      <c r="B68" s="26" t="n"/>
      <c r="C68" s="26" t="n"/>
      <c r="D68" s="27" t="n"/>
      <c r="E68" s="28" t="n"/>
      <c r="F68" s="28" t="n"/>
      <c r="G68" s="29" t="n"/>
      <c r="H68" s="30" t="n"/>
      <c r="I68" s="31">
        <f>IF(OR(N(G68)=0,IF(N(H68)&gt;0,H68,IFERROR(VLOOKUP(D68,'기사명등록'!B5:E19,4,0),0))=0),"",ROUND(G68*IF(N(H68)&gt;0,H68,IFERROR(VLOOKUP(D68,'기사명등록'!B5:E19,4,0),0)),0))</f>
        <v/>
      </c>
      <c r="J68" s="30" t="n"/>
      <c r="K68" s="32" t="n"/>
      <c r="L68" s="33" t="n"/>
      <c r="M68" s="12">
        <f>IF(OR(F68="",I68=""),"",IF(SUMIF(F5:F68,F68,I5:I68)&lt;=SUMIF('장비임대료수금원장'!D5:D54,F68,'장비임대료수금원장'!E5:E54)+SUMIF(F5:F104,F68,J5:J104),"수금","미수금"))</f>
        <v/>
      </c>
      <c r="N68" s="34">
        <f>IF(OR(N(A68)=0,N(B68)=0,N(C68)=0),"",DATE(A68,B68,C68))</f>
        <v/>
      </c>
      <c r="O68" s="35">
        <f>IF(AND(F68&lt;&gt;"",F68='청구서'!C5,I68&lt;&gt;"",OR(N('청구서'!C6)=0,AND(N68&lt;&gt;"",N(N68)&gt;=N('청구서'!C6))),OR(N('청구서'!D6)=0,AND(N68&lt;&gt;"",N(N68)&lt;=N('청구서'!D6)))),1,0)</f>
        <v/>
      </c>
      <c r="P68" s="35">
        <f>IF(O68=1,SUM(O5:O68),"")</f>
        <v/>
      </c>
    </row>
    <row r="69" ht="19" customHeight="1">
      <c r="A69" s="26" t="n"/>
      <c r="B69" s="26" t="n"/>
      <c r="C69" s="26" t="n"/>
      <c r="D69" s="27" t="n"/>
      <c r="E69" s="28" t="n"/>
      <c r="F69" s="28" t="n"/>
      <c r="G69" s="29" t="n"/>
      <c r="H69" s="30" t="n"/>
      <c r="I69" s="31">
        <f>IF(OR(N(G69)=0,IF(N(H69)&gt;0,H69,IFERROR(VLOOKUP(D69,'기사명등록'!B5:E19,4,0),0))=0),"",ROUND(G69*IF(N(H69)&gt;0,H69,IFERROR(VLOOKUP(D69,'기사명등록'!B5:E19,4,0),0)),0))</f>
        <v/>
      </c>
      <c r="J69" s="30" t="n"/>
      <c r="K69" s="32" t="n"/>
      <c r="L69" s="33" t="n"/>
      <c r="M69" s="12">
        <f>IF(OR(F69="",I69=""),"",IF(SUMIF(F5:F69,F69,I5:I69)&lt;=SUMIF('장비임대료수금원장'!D5:D54,F69,'장비임대료수금원장'!E5:E54)+SUMIF(F5:F104,F69,J5:J104),"수금","미수금"))</f>
        <v/>
      </c>
      <c r="N69" s="34">
        <f>IF(OR(N(A69)=0,N(B69)=0,N(C69)=0),"",DATE(A69,B69,C69))</f>
        <v/>
      </c>
      <c r="O69" s="35">
        <f>IF(AND(F69&lt;&gt;"",F69='청구서'!C5,I69&lt;&gt;"",OR(N('청구서'!C6)=0,AND(N69&lt;&gt;"",N(N69)&gt;=N('청구서'!C6))),OR(N('청구서'!D6)=0,AND(N69&lt;&gt;"",N(N69)&lt;=N('청구서'!D6)))),1,0)</f>
        <v/>
      </c>
      <c r="P69" s="35">
        <f>IF(O69=1,SUM(O5:O69),"")</f>
        <v/>
      </c>
    </row>
    <row r="70" ht="19" customHeight="1">
      <c r="A70" s="26" t="n"/>
      <c r="B70" s="26" t="n"/>
      <c r="C70" s="26" t="n"/>
      <c r="D70" s="27" t="n"/>
      <c r="E70" s="28" t="n"/>
      <c r="F70" s="28" t="n"/>
      <c r="G70" s="29" t="n"/>
      <c r="H70" s="30" t="n"/>
      <c r="I70" s="31">
        <f>IF(OR(N(G70)=0,IF(N(H70)&gt;0,H70,IFERROR(VLOOKUP(D70,'기사명등록'!B5:E19,4,0),0))=0),"",ROUND(G70*IF(N(H70)&gt;0,H70,IFERROR(VLOOKUP(D70,'기사명등록'!B5:E19,4,0),0)),0))</f>
        <v/>
      </c>
      <c r="J70" s="30" t="n"/>
      <c r="K70" s="32" t="n"/>
      <c r="L70" s="33" t="n"/>
      <c r="M70" s="12">
        <f>IF(OR(F70="",I70=""),"",IF(SUMIF(F5:F70,F70,I5:I70)&lt;=SUMIF('장비임대료수금원장'!D5:D54,F70,'장비임대료수금원장'!E5:E54)+SUMIF(F5:F104,F70,J5:J104),"수금","미수금"))</f>
        <v/>
      </c>
      <c r="N70" s="34">
        <f>IF(OR(N(A70)=0,N(B70)=0,N(C70)=0),"",DATE(A70,B70,C70))</f>
        <v/>
      </c>
      <c r="O70" s="35">
        <f>IF(AND(F70&lt;&gt;"",F70='청구서'!C5,I70&lt;&gt;"",OR(N('청구서'!C6)=0,AND(N70&lt;&gt;"",N(N70)&gt;=N('청구서'!C6))),OR(N('청구서'!D6)=0,AND(N70&lt;&gt;"",N(N70)&lt;=N('청구서'!D6)))),1,0)</f>
        <v/>
      </c>
      <c r="P70" s="35">
        <f>IF(O70=1,SUM(O5:O70),"")</f>
        <v/>
      </c>
    </row>
    <row r="71" ht="19" customHeight="1">
      <c r="A71" s="26" t="n"/>
      <c r="B71" s="26" t="n"/>
      <c r="C71" s="26" t="n"/>
      <c r="D71" s="27" t="n"/>
      <c r="E71" s="28" t="n"/>
      <c r="F71" s="28" t="n"/>
      <c r="G71" s="29" t="n"/>
      <c r="H71" s="30" t="n"/>
      <c r="I71" s="31">
        <f>IF(OR(N(G71)=0,IF(N(H71)&gt;0,H71,IFERROR(VLOOKUP(D71,'기사명등록'!B5:E19,4,0),0))=0),"",ROUND(G71*IF(N(H71)&gt;0,H71,IFERROR(VLOOKUP(D71,'기사명등록'!B5:E19,4,0),0)),0))</f>
        <v/>
      </c>
      <c r="J71" s="30" t="n"/>
      <c r="K71" s="32" t="n"/>
      <c r="L71" s="33" t="n"/>
      <c r="M71" s="12">
        <f>IF(OR(F71="",I71=""),"",IF(SUMIF(F5:F71,F71,I5:I71)&lt;=SUMIF('장비임대료수금원장'!D5:D54,F71,'장비임대료수금원장'!E5:E54)+SUMIF(F5:F104,F71,J5:J104),"수금","미수금"))</f>
        <v/>
      </c>
      <c r="N71" s="34">
        <f>IF(OR(N(A71)=0,N(B71)=0,N(C71)=0),"",DATE(A71,B71,C71))</f>
        <v/>
      </c>
      <c r="O71" s="35">
        <f>IF(AND(F71&lt;&gt;"",F71='청구서'!C5,I71&lt;&gt;"",OR(N('청구서'!C6)=0,AND(N71&lt;&gt;"",N(N71)&gt;=N('청구서'!C6))),OR(N('청구서'!D6)=0,AND(N71&lt;&gt;"",N(N71)&lt;=N('청구서'!D6)))),1,0)</f>
        <v/>
      </c>
      <c r="P71" s="35">
        <f>IF(O71=1,SUM(O5:O71),"")</f>
        <v/>
      </c>
    </row>
    <row r="72" ht="19" customHeight="1">
      <c r="A72" s="26" t="n"/>
      <c r="B72" s="26" t="n"/>
      <c r="C72" s="26" t="n"/>
      <c r="D72" s="27" t="n"/>
      <c r="E72" s="28" t="n"/>
      <c r="F72" s="28" t="n"/>
      <c r="G72" s="29" t="n"/>
      <c r="H72" s="30" t="n"/>
      <c r="I72" s="31">
        <f>IF(OR(N(G72)=0,IF(N(H72)&gt;0,H72,IFERROR(VLOOKUP(D72,'기사명등록'!B5:E19,4,0),0))=0),"",ROUND(G72*IF(N(H72)&gt;0,H72,IFERROR(VLOOKUP(D72,'기사명등록'!B5:E19,4,0),0)),0))</f>
        <v/>
      </c>
      <c r="J72" s="30" t="n"/>
      <c r="K72" s="32" t="n"/>
      <c r="L72" s="33" t="n"/>
      <c r="M72" s="12">
        <f>IF(OR(F72="",I72=""),"",IF(SUMIF(F5:F72,F72,I5:I72)&lt;=SUMIF('장비임대료수금원장'!D5:D54,F72,'장비임대료수금원장'!E5:E54)+SUMIF(F5:F104,F72,J5:J104),"수금","미수금"))</f>
        <v/>
      </c>
      <c r="N72" s="34">
        <f>IF(OR(N(A72)=0,N(B72)=0,N(C72)=0),"",DATE(A72,B72,C72))</f>
        <v/>
      </c>
      <c r="O72" s="35">
        <f>IF(AND(F72&lt;&gt;"",F72='청구서'!C5,I72&lt;&gt;"",OR(N('청구서'!C6)=0,AND(N72&lt;&gt;"",N(N72)&gt;=N('청구서'!C6))),OR(N('청구서'!D6)=0,AND(N72&lt;&gt;"",N(N72)&lt;=N('청구서'!D6)))),1,0)</f>
        <v/>
      </c>
      <c r="P72" s="35">
        <f>IF(O72=1,SUM(O5:O72),"")</f>
        <v/>
      </c>
    </row>
    <row r="73" ht="19" customHeight="1">
      <c r="A73" s="26" t="n"/>
      <c r="B73" s="26" t="n"/>
      <c r="C73" s="26" t="n"/>
      <c r="D73" s="27" t="n"/>
      <c r="E73" s="28" t="n"/>
      <c r="F73" s="28" t="n"/>
      <c r="G73" s="29" t="n"/>
      <c r="H73" s="30" t="n"/>
      <c r="I73" s="31">
        <f>IF(OR(N(G73)=0,IF(N(H73)&gt;0,H73,IFERROR(VLOOKUP(D73,'기사명등록'!B5:E19,4,0),0))=0),"",ROUND(G73*IF(N(H73)&gt;0,H73,IFERROR(VLOOKUP(D73,'기사명등록'!B5:E19,4,0),0)),0))</f>
        <v/>
      </c>
      <c r="J73" s="30" t="n"/>
      <c r="K73" s="32" t="n"/>
      <c r="L73" s="33" t="n"/>
      <c r="M73" s="12">
        <f>IF(OR(F73="",I73=""),"",IF(SUMIF(F5:F73,F73,I5:I73)&lt;=SUMIF('장비임대료수금원장'!D5:D54,F73,'장비임대료수금원장'!E5:E54)+SUMIF(F5:F104,F73,J5:J104),"수금","미수금"))</f>
        <v/>
      </c>
      <c r="N73" s="34">
        <f>IF(OR(N(A73)=0,N(B73)=0,N(C73)=0),"",DATE(A73,B73,C73))</f>
        <v/>
      </c>
      <c r="O73" s="35">
        <f>IF(AND(F73&lt;&gt;"",F73='청구서'!C5,I73&lt;&gt;"",OR(N('청구서'!C6)=0,AND(N73&lt;&gt;"",N(N73)&gt;=N('청구서'!C6))),OR(N('청구서'!D6)=0,AND(N73&lt;&gt;"",N(N73)&lt;=N('청구서'!D6)))),1,0)</f>
        <v/>
      </c>
      <c r="P73" s="35">
        <f>IF(O73=1,SUM(O5:O73),"")</f>
        <v/>
      </c>
    </row>
    <row r="74" ht="19" customHeight="1">
      <c r="A74" s="26" t="n"/>
      <c r="B74" s="26" t="n"/>
      <c r="C74" s="26" t="n"/>
      <c r="D74" s="27" t="n"/>
      <c r="E74" s="28" t="n"/>
      <c r="F74" s="28" t="n"/>
      <c r="G74" s="29" t="n"/>
      <c r="H74" s="30" t="n"/>
      <c r="I74" s="31">
        <f>IF(OR(N(G74)=0,IF(N(H74)&gt;0,H74,IFERROR(VLOOKUP(D74,'기사명등록'!B5:E19,4,0),0))=0),"",ROUND(G74*IF(N(H74)&gt;0,H74,IFERROR(VLOOKUP(D74,'기사명등록'!B5:E19,4,0),0)),0))</f>
        <v/>
      </c>
      <c r="J74" s="30" t="n"/>
      <c r="K74" s="32" t="n"/>
      <c r="L74" s="33" t="n"/>
      <c r="M74" s="12">
        <f>IF(OR(F74="",I74=""),"",IF(SUMIF(F5:F74,F74,I5:I74)&lt;=SUMIF('장비임대료수금원장'!D5:D54,F74,'장비임대료수금원장'!E5:E54)+SUMIF(F5:F104,F74,J5:J104),"수금","미수금"))</f>
        <v/>
      </c>
      <c r="N74" s="34">
        <f>IF(OR(N(A74)=0,N(B74)=0,N(C74)=0),"",DATE(A74,B74,C74))</f>
        <v/>
      </c>
      <c r="O74" s="35">
        <f>IF(AND(F74&lt;&gt;"",F74='청구서'!C5,I74&lt;&gt;"",OR(N('청구서'!C6)=0,AND(N74&lt;&gt;"",N(N74)&gt;=N('청구서'!C6))),OR(N('청구서'!D6)=0,AND(N74&lt;&gt;"",N(N74)&lt;=N('청구서'!D6)))),1,0)</f>
        <v/>
      </c>
      <c r="P74" s="35">
        <f>IF(O74=1,SUM(O5:O74),"")</f>
        <v/>
      </c>
    </row>
    <row r="75" ht="19" customHeight="1">
      <c r="A75" s="26" t="n"/>
      <c r="B75" s="26" t="n"/>
      <c r="C75" s="26" t="n"/>
      <c r="D75" s="27" t="n"/>
      <c r="E75" s="28" t="n"/>
      <c r="F75" s="28" t="n"/>
      <c r="G75" s="29" t="n"/>
      <c r="H75" s="30" t="n"/>
      <c r="I75" s="31">
        <f>IF(OR(N(G75)=0,IF(N(H75)&gt;0,H75,IFERROR(VLOOKUP(D75,'기사명등록'!B5:E19,4,0),0))=0),"",ROUND(G75*IF(N(H75)&gt;0,H75,IFERROR(VLOOKUP(D75,'기사명등록'!B5:E19,4,0),0)),0))</f>
        <v/>
      </c>
      <c r="J75" s="30" t="n"/>
      <c r="K75" s="32" t="n"/>
      <c r="L75" s="33" t="n"/>
      <c r="M75" s="12">
        <f>IF(OR(F75="",I75=""),"",IF(SUMIF(F5:F75,F75,I5:I75)&lt;=SUMIF('장비임대료수금원장'!D5:D54,F75,'장비임대료수금원장'!E5:E54)+SUMIF(F5:F104,F75,J5:J104),"수금","미수금"))</f>
        <v/>
      </c>
      <c r="N75" s="34">
        <f>IF(OR(N(A75)=0,N(B75)=0,N(C75)=0),"",DATE(A75,B75,C75))</f>
        <v/>
      </c>
      <c r="O75" s="35">
        <f>IF(AND(F75&lt;&gt;"",F75='청구서'!C5,I75&lt;&gt;"",OR(N('청구서'!C6)=0,AND(N75&lt;&gt;"",N(N75)&gt;=N('청구서'!C6))),OR(N('청구서'!D6)=0,AND(N75&lt;&gt;"",N(N75)&lt;=N('청구서'!D6)))),1,0)</f>
        <v/>
      </c>
      <c r="P75" s="35">
        <f>IF(O75=1,SUM(O5:O75),"")</f>
        <v/>
      </c>
    </row>
    <row r="76" ht="19" customHeight="1">
      <c r="A76" s="26" t="n"/>
      <c r="B76" s="26" t="n"/>
      <c r="C76" s="26" t="n"/>
      <c r="D76" s="27" t="n"/>
      <c r="E76" s="28" t="n"/>
      <c r="F76" s="28" t="n"/>
      <c r="G76" s="29" t="n"/>
      <c r="H76" s="30" t="n"/>
      <c r="I76" s="31">
        <f>IF(OR(N(G76)=0,IF(N(H76)&gt;0,H76,IFERROR(VLOOKUP(D76,'기사명등록'!B5:E19,4,0),0))=0),"",ROUND(G76*IF(N(H76)&gt;0,H76,IFERROR(VLOOKUP(D76,'기사명등록'!B5:E19,4,0),0)),0))</f>
        <v/>
      </c>
      <c r="J76" s="30" t="n"/>
      <c r="K76" s="32" t="n"/>
      <c r="L76" s="33" t="n"/>
      <c r="M76" s="12">
        <f>IF(OR(F76="",I76=""),"",IF(SUMIF(F5:F76,F76,I5:I76)&lt;=SUMIF('장비임대료수금원장'!D5:D54,F76,'장비임대료수금원장'!E5:E54)+SUMIF(F5:F104,F76,J5:J104),"수금","미수금"))</f>
        <v/>
      </c>
      <c r="N76" s="34">
        <f>IF(OR(N(A76)=0,N(B76)=0,N(C76)=0),"",DATE(A76,B76,C76))</f>
        <v/>
      </c>
      <c r="O76" s="35">
        <f>IF(AND(F76&lt;&gt;"",F76='청구서'!C5,I76&lt;&gt;"",OR(N('청구서'!C6)=0,AND(N76&lt;&gt;"",N(N76)&gt;=N('청구서'!C6))),OR(N('청구서'!D6)=0,AND(N76&lt;&gt;"",N(N76)&lt;=N('청구서'!D6)))),1,0)</f>
        <v/>
      </c>
      <c r="P76" s="35">
        <f>IF(O76=1,SUM(O5:O76),"")</f>
        <v/>
      </c>
    </row>
    <row r="77" ht="19" customHeight="1">
      <c r="A77" s="26" t="n"/>
      <c r="B77" s="26" t="n"/>
      <c r="C77" s="26" t="n"/>
      <c r="D77" s="27" t="n"/>
      <c r="E77" s="28" t="n"/>
      <c r="F77" s="28" t="n"/>
      <c r="G77" s="29" t="n"/>
      <c r="H77" s="30" t="n"/>
      <c r="I77" s="31">
        <f>IF(OR(N(G77)=0,IF(N(H77)&gt;0,H77,IFERROR(VLOOKUP(D77,'기사명등록'!B5:E19,4,0),0))=0),"",ROUND(G77*IF(N(H77)&gt;0,H77,IFERROR(VLOOKUP(D77,'기사명등록'!B5:E19,4,0),0)),0))</f>
        <v/>
      </c>
      <c r="J77" s="30" t="n"/>
      <c r="K77" s="32" t="n"/>
      <c r="L77" s="33" t="n"/>
      <c r="M77" s="12">
        <f>IF(OR(F77="",I77=""),"",IF(SUMIF(F5:F77,F77,I5:I77)&lt;=SUMIF('장비임대료수금원장'!D5:D54,F77,'장비임대료수금원장'!E5:E54)+SUMIF(F5:F104,F77,J5:J104),"수금","미수금"))</f>
        <v/>
      </c>
      <c r="N77" s="34">
        <f>IF(OR(N(A77)=0,N(B77)=0,N(C77)=0),"",DATE(A77,B77,C77))</f>
        <v/>
      </c>
      <c r="O77" s="35">
        <f>IF(AND(F77&lt;&gt;"",F77='청구서'!C5,I77&lt;&gt;"",OR(N('청구서'!C6)=0,AND(N77&lt;&gt;"",N(N77)&gt;=N('청구서'!C6))),OR(N('청구서'!D6)=0,AND(N77&lt;&gt;"",N(N77)&lt;=N('청구서'!D6)))),1,0)</f>
        <v/>
      </c>
      <c r="P77" s="35">
        <f>IF(O77=1,SUM(O5:O77),"")</f>
        <v/>
      </c>
    </row>
    <row r="78" ht="19" customHeight="1">
      <c r="A78" s="26" t="n"/>
      <c r="B78" s="26" t="n"/>
      <c r="C78" s="26" t="n"/>
      <c r="D78" s="27" t="n"/>
      <c r="E78" s="28" t="n"/>
      <c r="F78" s="28" t="n"/>
      <c r="G78" s="29" t="n"/>
      <c r="H78" s="30" t="n"/>
      <c r="I78" s="31">
        <f>IF(OR(N(G78)=0,IF(N(H78)&gt;0,H78,IFERROR(VLOOKUP(D78,'기사명등록'!B5:E19,4,0),0))=0),"",ROUND(G78*IF(N(H78)&gt;0,H78,IFERROR(VLOOKUP(D78,'기사명등록'!B5:E19,4,0),0)),0))</f>
        <v/>
      </c>
      <c r="J78" s="30" t="n"/>
      <c r="K78" s="32" t="n"/>
      <c r="L78" s="33" t="n"/>
      <c r="M78" s="12">
        <f>IF(OR(F78="",I78=""),"",IF(SUMIF(F5:F78,F78,I5:I78)&lt;=SUMIF('장비임대료수금원장'!D5:D54,F78,'장비임대료수금원장'!E5:E54)+SUMIF(F5:F104,F78,J5:J104),"수금","미수금"))</f>
        <v/>
      </c>
      <c r="N78" s="34">
        <f>IF(OR(N(A78)=0,N(B78)=0,N(C78)=0),"",DATE(A78,B78,C78))</f>
        <v/>
      </c>
      <c r="O78" s="35">
        <f>IF(AND(F78&lt;&gt;"",F78='청구서'!C5,I78&lt;&gt;"",OR(N('청구서'!C6)=0,AND(N78&lt;&gt;"",N(N78)&gt;=N('청구서'!C6))),OR(N('청구서'!D6)=0,AND(N78&lt;&gt;"",N(N78)&lt;=N('청구서'!D6)))),1,0)</f>
        <v/>
      </c>
      <c r="P78" s="35">
        <f>IF(O78=1,SUM(O5:O78),"")</f>
        <v/>
      </c>
    </row>
    <row r="79" ht="19" customHeight="1">
      <c r="A79" s="26" t="n"/>
      <c r="B79" s="26" t="n"/>
      <c r="C79" s="26" t="n"/>
      <c r="D79" s="27" t="n"/>
      <c r="E79" s="28" t="n"/>
      <c r="F79" s="28" t="n"/>
      <c r="G79" s="29" t="n"/>
      <c r="H79" s="30" t="n"/>
      <c r="I79" s="31">
        <f>IF(OR(N(G79)=0,IF(N(H79)&gt;0,H79,IFERROR(VLOOKUP(D79,'기사명등록'!B5:E19,4,0),0))=0),"",ROUND(G79*IF(N(H79)&gt;0,H79,IFERROR(VLOOKUP(D79,'기사명등록'!B5:E19,4,0),0)),0))</f>
        <v/>
      </c>
      <c r="J79" s="30" t="n"/>
      <c r="K79" s="32" t="n"/>
      <c r="L79" s="33" t="n"/>
      <c r="M79" s="12">
        <f>IF(OR(F79="",I79=""),"",IF(SUMIF(F5:F79,F79,I5:I79)&lt;=SUMIF('장비임대료수금원장'!D5:D54,F79,'장비임대료수금원장'!E5:E54)+SUMIF(F5:F104,F79,J5:J104),"수금","미수금"))</f>
        <v/>
      </c>
      <c r="N79" s="34">
        <f>IF(OR(N(A79)=0,N(B79)=0,N(C79)=0),"",DATE(A79,B79,C79))</f>
        <v/>
      </c>
      <c r="O79" s="35">
        <f>IF(AND(F79&lt;&gt;"",F79='청구서'!C5,I79&lt;&gt;"",OR(N('청구서'!C6)=0,AND(N79&lt;&gt;"",N(N79)&gt;=N('청구서'!C6))),OR(N('청구서'!D6)=0,AND(N79&lt;&gt;"",N(N79)&lt;=N('청구서'!D6)))),1,0)</f>
        <v/>
      </c>
      <c r="P79" s="35">
        <f>IF(O79=1,SUM(O5:O79),"")</f>
        <v/>
      </c>
    </row>
    <row r="80" ht="19" customHeight="1">
      <c r="A80" s="26" t="n"/>
      <c r="B80" s="26" t="n"/>
      <c r="C80" s="26" t="n"/>
      <c r="D80" s="27" t="n"/>
      <c r="E80" s="28" t="n"/>
      <c r="F80" s="28" t="n"/>
      <c r="G80" s="29" t="n"/>
      <c r="H80" s="30" t="n"/>
      <c r="I80" s="31">
        <f>IF(OR(N(G80)=0,IF(N(H80)&gt;0,H80,IFERROR(VLOOKUP(D80,'기사명등록'!B5:E19,4,0),0))=0),"",ROUND(G80*IF(N(H80)&gt;0,H80,IFERROR(VLOOKUP(D80,'기사명등록'!B5:E19,4,0),0)),0))</f>
        <v/>
      </c>
      <c r="J80" s="30" t="n"/>
      <c r="K80" s="32" t="n"/>
      <c r="L80" s="33" t="n"/>
      <c r="M80" s="12">
        <f>IF(OR(F80="",I80=""),"",IF(SUMIF(F5:F80,F80,I5:I80)&lt;=SUMIF('장비임대료수금원장'!D5:D54,F80,'장비임대료수금원장'!E5:E54)+SUMIF(F5:F104,F80,J5:J104),"수금","미수금"))</f>
        <v/>
      </c>
      <c r="N80" s="34">
        <f>IF(OR(N(A80)=0,N(B80)=0,N(C80)=0),"",DATE(A80,B80,C80))</f>
        <v/>
      </c>
      <c r="O80" s="35">
        <f>IF(AND(F80&lt;&gt;"",F80='청구서'!C5,I80&lt;&gt;"",OR(N('청구서'!C6)=0,AND(N80&lt;&gt;"",N(N80)&gt;=N('청구서'!C6))),OR(N('청구서'!D6)=0,AND(N80&lt;&gt;"",N(N80)&lt;=N('청구서'!D6)))),1,0)</f>
        <v/>
      </c>
      <c r="P80" s="35">
        <f>IF(O80=1,SUM(O5:O80),"")</f>
        <v/>
      </c>
    </row>
    <row r="81" ht="19" customHeight="1">
      <c r="A81" s="26" t="n"/>
      <c r="B81" s="26" t="n"/>
      <c r="C81" s="26" t="n"/>
      <c r="D81" s="27" t="n"/>
      <c r="E81" s="28" t="n"/>
      <c r="F81" s="28" t="n"/>
      <c r="G81" s="29" t="n"/>
      <c r="H81" s="30" t="n"/>
      <c r="I81" s="31">
        <f>IF(OR(N(G81)=0,IF(N(H81)&gt;0,H81,IFERROR(VLOOKUP(D81,'기사명등록'!B5:E19,4,0),0))=0),"",ROUND(G81*IF(N(H81)&gt;0,H81,IFERROR(VLOOKUP(D81,'기사명등록'!B5:E19,4,0),0)),0))</f>
        <v/>
      </c>
      <c r="J81" s="30" t="n"/>
      <c r="K81" s="32" t="n"/>
      <c r="L81" s="33" t="n"/>
      <c r="M81" s="12">
        <f>IF(OR(F81="",I81=""),"",IF(SUMIF(F5:F81,F81,I5:I81)&lt;=SUMIF('장비임대료수금원장'!D5:D54,F81,'장비임대료수금원장'!E5:E54)+SUMIF(F5:F104,F81,J5:J104),"수금","미수금"))</f>
        <v/>
      </c>
      <c r="N81" s="34">
        <f>IF(OR(N(A81)=0,N(B81)=0,N(C81)=0),"",DATE(A81,B81,C81))</f>
        <v/>
      </c>
      <c r="O81" s="35">
        <f>IF(AND(F81&lt;&gt;"",F81='청구서'!C5,I81&lt;&gt;"",OR(N('청구서'!C6)=0,AND(N81&lt;&gt;"",N(N81)&gt;=N('청구서'!C6))),OR(N('청구서'!D6)=0,AND(N81&lt;&gt;"",N(N81)&lt;=N('청구서'!D6)))),1,0)</f>
        <v/>
      </c>
      <c r="P81" s="35">
        <f>IF(O81=1,SUM(O5:O81),"")</f>
        <v/>
      </c>
    </row>
    <row r="82" ht="19" customHeight="1">
      <c r="A82" s="26" t="n"/>
      <c r="B82" s="26" t="n"/>
      <c r="C82" s="26" t="n"/>
      <c r="D82" s="27" t="n"/>
      <c r="E82" s="28" t="n"/>
      <c r="F82" s="28" t="n"/>
      <c r="G82" s="29" t="n"/>
      <c r="H82" s="30" t="n"/>
      <c r="I82" s="31">
        <f>IF(OR(N(G82)=0,IF(N(H82)&gt;0,H82,IFERROR(VLOOKUP(D82,'기사명등록'!B5:E19,4,0),0))=0),"",ROUND(G82*IF(N(H82)&gt;0,H82,IFERROR(VLOOKUP(D82,'기사명등록'!B5:E19,4,0),0)),0))</f>
        <v/>
      </c>
      <c r="J82" s="30" t="n"/>
      <c r="K82" s="32" t="n"/>
      <c r="L82" s="33" t="n"/>
      <c r="M82" s="12">
        <f>IF(OR(F82="",I82=""),"",IF(SUMIF(F5:F82,F82,I5:I82)&lt;=SUMIF('장비임대료수금원장'!D5:D54,F82,'장비임대료수금원장'!E5:E54)+SUMIF(F5:F104,F82,J5:J104),"수금","미수금"))</f>
        <v/>
      </c>
      <c r="N82" s="34">
        <f>IF(OR(N(A82)=0,N(B82)=0,N(C82)=0),"",DATE(A82,B82,C82))</f>
        <v/>
      </c>
      <c r="O82" s="35">
        <f>IF(AND(F82&lt;&gt;"",F82='청구서'!C5,I82&lt;&gt;"",OR(N('청구서'!C6)=0,AND(N82&lt;&gt;"",N(N82)&gt;=N('청구서'!C6))),OR(N('청구서'!D6)=0,AND(N82&lt;&gt;"",N(N82)&lt;=N('청구서'!D6)))),1,0)</f>
        <v/>
      </c>
      <c r="P82" s="35">
        <f>IF(O82=1,SUM(O5:O82),"")</f>
        <v/>
      </c>
    </row>
    <row r="83" ht="19" customHeight="1">
      <c r="A83" s="26" t="n"/>
      <c r="B83" s="26" t="n"/>
      <c r="C83" s="26" t="n"/>
      <c r="D83" s="27" t="n"/>
      <c r="E83" s="28" t="n"/>
      <c r="F83" s="28" t="n"/>
      <c r="G83" s="29" t="n"/>
      <c r="H83" s="30" t="n"/>
      <c r="I83" s="31">
        <f>IF(OR(N(G83)=0,IF(N(H83)&gt;0,H83,IFERROR(VLOOKUP(D83,'기사명등록'!B5:E19,4,0),0))=0),"",ROUND(G83*IF(N(H83)&gt;0,H83,IFERROR(VLOOKUP(D83,'기사명등록'!B5:E19,4,0),0)),0))</f>
        <v/>
      </c>
      <c r="J83" s="30" t="n"/>
      <c r="K83" s="32" t="n"/>
      <c r="L83" s="33" t="n"/>
      <c r="M83" s="12">
        <f>IF(OR(F83="",I83=""),"",IF(SUMIF(F5:F83,F83,I5:I83)&lt;=SUMIF('장비임대료수금원장'!D5:D54,F83,'장비임대료수금원장'!E5:E54)+SUMIF(F5:F104,F83,J5:J104),"수금","미수금"))</f>
        <v/>
      </c>
      <c r="N83" s="34">
        <f>IF(OR(N(A83)=0,N(B83)=0,N(C83)=0),"",DATE(A83,B83,C83))</f>
        <v/>
      </c>
      <c r="O83" s="35">
        <f>IF(AND(F83&lt;&gt;"",F83='청구서'!C5,I83&lt;&gt;"",OR(N('청구서'!C6)=0,AND(N83&lt;&gt;"",N(N83)&gt;=N('청구서'!C6))),OR(N('청구서'!D6)=0,AND(N83&lt;&gt;"",N(N83)&lt;=N('청구서'!D6)))),1,0)</f>
        <v/>
      </c>
      <c r="P83" s="35">
        <f>IF(O83=1,SUM(O5:O83),"")</f>
        <v/>
      </c>
    </row>
    <row r="84" ht="19" customHeight="1">
      <c r="A84" s="26" t="n"/>
      <c r="B84" s="26" t="n"/>
      <c r="C84" s="26" t="n"/>
      <c r="D84" s="27" t="n"/>
      <c r="E84" s="28" t="n"/>
      <c r="F84" s="28" t="n"/>
      <c r="G84" s="29" t="n"/>
      <c r="H84" s="30" t="n"/>
      <c r="I84" s="31">
        <f>IF(OR(N(G84)=0,IF(N(H84)&gt;0,H84,IFERROR(VLOOKUP(D84,'기사명등록'!B5:E19,4,0),0))=0),"",ROUND(G84*IF(N(H84)&gt;0,H84,IFERROR(VLOOKUP(D84,'기사명등록'!B5:E19,4,0),0)),0))</f>
        <v/>
      </c>
      <c r="J84" s="30" t="n"/>
      <c r="K84" s="32" t="n"/>
      <c r="L84" s="33" t="n"/>
      <c r="M84" s="12">
        <f>IF(OR(F84="",I84=""),"",IF(SUMIF(F5:F84,F84,I5:I84)&lt;=SUMIF('장비임대료수금원장'!D5:D54,F84,'장비임대료수금원장'!E5:E54)+SUMIF(F5:F104,F84,J5:J104),"수금","미수금"))</f>
        <v/>
      </c>
      <c r="N84" s="34">
        <f>IF(OR(N(A84)=0,N(B84)=0,N(C84)=0),"",DATE(A84,B84,C84))</f>
        <v/>
      </c>
      <c r="O84" s="35">
        <f>IF(AND(F84&lt;&gt;"",F84='청구서'!C5,I84&lt;&gt;"",OR(N('청구서'!C6)=0,AND(N84&lt;&gt;"",N(N84)&gt;=N('청구서'!C6))),OR(N('청구서'!D6)=0,AND(N84&lt;&gt;"",N(N84)&lt;=N('청구서'!D6)))),1,0)</f>
        <v/>
      </c>
      <c r="P84" s="35">
        <f>IF(O84=1,SUM(O5:O84),"")</f>
        <v/>
      </c>
    </row>
    <row r="85" ht="19" customHeight="1">
      <c r="A85" s="26" t="n"/>
      <c r="B85" s="26" t="n"/>
      <c r="C85" s="26" t="n"/>
      <c r="D85" s="27" t="n"/>
      <c r="E85" s="28" t="n"/>
      <c r="F85" s="28" t="n"/>
      <c r="G85" s="29" t="n"/>
      <c r="H85" s="30" t="n"/>
      <c r="I85" s="31">
        <f>IF(OR(N(G85)=0,IF(N(H85)&gt;0,H85,IFERROR(VLOOKUP(D85,'기사명등록'!B5:E19,4,0),0))=0),"",ROUND(G85*IF(N(H85)&gt;0,H85,IFERROR(VLOOKUP(D85,'기사명등록'!B5:E19,4,0),0)),0))</f>
        <v/>
      </c>
      <c r="J85" s="30" t="n"/>
      <c r="K85" s="32" t="n"/>
      <c r="L85" s="33" t="n"/>
      <c r="M85" s="12">
        <f>IF(OR(F85="",I85=""),"",IF(SUMIF(F5:F85,F85,I5:I85)&lt;=SUMIF('장비임대료수금원장'!D5:D54,F85,'장비임대료수금원장'!E5:E54)+SUMIF(F5:F104,F85,J5:J104),"수금","미수금"))</f>
        <v/>
      </c>
      <c r="N85" s="34">
        <f>IF(OR(N(A85)=0,N(B85)=0,N(C85)=0),"",DATE(A85,B85,C85))</f>
        <v/>
      </c>
      <c r="O85" s="35">
        <f>IF(AND(F85&lt;&gt;"",F85='청구서'!C5,I85&lt;&gt;"",OR(N('청구서'!C6)=0,AND(N85&lt;&gt;"",N(N85)&gt;=N('청구서'!C6))),OR(N('청구서'!D6)=0,AND(N85&lt;&gt;"",N(N85)&lt;=N('청구서'!D6)))),1,0)</f>
        <v/>
      </c>
      <c r="P85" s="35">
        <f>IF(O85=1,SUM(O5:O85),"")</f>
        <v/>
      </c>
    </row>
    <row r="86" ht="19" customHeight="1">
      <c r="A86" s="26" t="n"/>
      <c r="B86" s="26" t="n"/>
      <c r="C86" s="26" t="n"/>
      <c r="D86" s="27" t="n"/>
      <c r="E86" s="28" t="n"/>
      <c r="F86" s="28" t="n"/>
      <c r="G86" s="29" t="n"/>
      <c r="H86" s="30" t="n"/>
      <c r="I86" s="31">
        <f>IF(OR(N(G86)=0,IF(N(H86)&gt;0,H86,IFERROR(VLOOKUP(D86,'기사명등록'!B5:E19,4,0),0))=0),"",ROUND(G86*IF(N(H86)&gt;0,H86,IFERROR(VLOOKUP(D86,'기사명등록'!B5:E19,4,0),0)),0))</f>
        <v/>
      </c>
      <c r="J86" s="30" t="n"/>
      <c r="K86" s="32" t="n"/>
      <c r="L86" s="33" t="n"/>
      <c r="M86" s="12">
        <f>IF(OR(F86="",I86=""),"",IF(SUMIF(F5:F86,F86,I5:I86)&lt;=SUMIF('장비임대료수금원장'!D5:D54,F86,'장비임대료수금원장'!E5:E54)+SUMIF(F5:F104,F86,J5:J104),"수금","미수금"))</f>
        <v/>
      </c>
      <c r="N86" s="34">
        <f>IF(OR(N(A86)=0,N(B86)=0,N(C86)=0),"",DATE(A86,B86,C86))</f>
        <v/>
      </c>
      <c r="O86" s="35">
        <f>IF(AND(F86&lt;&gt;"",F86='청구서'!C5,I86&lt;&gt;"",OR(N('청구서'!C6)=0,AND(N86&lt;&gt;"",N(N86)&gt;=N('청구서'!C6))),OR(N('청구서'!D6)=0,AND(N86&lt;&gt;"",N(N86)&lt;=N('청구서'!D6)))),1,0)</f>
        <v/>
      </c>
      <c r="P86" s="35">
        <f>IF(O86=1,SUM(O5:O86),"")</f>
        <v/>
      </c>
    </row>
    <row r="87" ht="19" customHeight="1">
      <c r="A87" s="26" t="n"/>
      <c r="B87" s="26" t="n"/>
      <c r="C87" s="26" t="n"/>
      <c r="D87" s="27" t="n"/>
      <c r="E87" s="28" t="n"/>
      <c r="F87" s="28" t="n"/>
      <c r="G87" s="29" t="n"/>
      <c r="H87" s="30" t="n"/>
      <c r="I87" s="31">
        <f>IF(OR(N(G87)=0,IF(N(H87)&gt;0,H87,IFERROR(VLOOKUP(D87,'기사명등록'!B5:E19,4,0),0))=0),"",ROUND(G87*IF(N(H87)&gt;0,H87,IFERROR(VLOOKUP(D87,'기사명등록'!B5:E19,4,0),0)),0))</f>
        <v/>
      </c>
      <c r="J87" s="30" t="n"/>
      <c r="K87" s="32" t="n"/>
      <c r="L87" s="33" t="n"/>
      <c r="M87" s="12">
        <f>IF(OR(F87="",I87=""),"",IF(SUMIF(F5:F87,F87,I5:I87)&lt;=SUMIF('장비임대료수금원장'!D5:D54,F87,'장비임대료수금원장'!E5:E54)+SUMIF(F5:F104,F87,J5:J104),"수금","미수금"))</f>
        <v/>
      </c>
      <c r="N87" s="34">
        <f>IF(OR(N(A87)=0,N(B87)=0,N(C87)=0),"",DATE(A87,B87,C87))</f>
        <v/>
      </c>
      <c r="O87" s="35">
        <f>IF(AND(F87&lt;&gt;"",F87='청구서'!C5,I87&lt;&gt;"",OR(N('청구서'!C6)=0,AND(N87&lt;&gt;"",N(N87)&gt;=N('청구서'!C6))),OR(N('청구서'!D6)=0,AND(N87&lt;&gt;"",N(N87)&lt;=N('청구서'!D6)))),1,0)</f>
        <v/>
      </c>
      <c r="P87" s="35">
        <f>IF(O87=1,SUM(O5:O87),"")</f>
        <v/>
      </c>
    </row>
    <row r="88" ht="19" customHeight="1">
      <c r="A88" s="26" t="n"/>
      <c r="B88" s="26" t="n"/>
      <c r="C88" s="26" t="n"/>
      <c r="D88" s="27" t="n"/>
      <c r="E88" s="28" t="n"/>
      <c r="F88" s="28" t="n"/>
      <c r="G88" s="29" t="n"/>
      <c r="H88" s="30" t="n"/>
      <c r="I88" s="31">
        <f>IF(OR(N(G88)=0,IF(N(H88)&gt;0,H88,IFERROR(VLOOKUP(D88,'기사명등록'!B5:E19,4,0),0))=0),"",ROUND(G88*IF(N(H88)&gt;0,H88,IFERROR(VLOOKUP(D88,'기사명등록'!B5:E19,4,0),0)),0))</f>
        <v/>
      </c>
      <c r="J88" s="30" t="n"/>
      <c r="K88" s="32" t="n"/>
      <c r="L88" s="33" t="n"/>
      <c r="M88" s="12">
        <f>IF(OR(F88="",I88=""),"",IF(SUMIF(F5:F88,F88,I5:I88)&lt;=SUMIF('장비임대료수금원장'!D5:D54,F88,'장비임대료수금원장'!E5:E54)+SUMIF(F5:F104,F88,J5:J104),"수금","미수금"))</f>
        <v/>
      </c>
      <c r="N88" s="34">
        <f>IF(OR(N(A88)=0,N(B88)=0,N(C88)=0),"",DATE(A88,B88,C88))</f>
        <v/>
      </c>
      <c r="O88" s="35">
        <f>IF(AND(F88&lt;&gt;"",F88='청구서'!C5,I88&lt;&gt;"",OR(N('청구서'!C6)=0,AND(N88&lt;&gt;"",N(N88)&gt;=N('청구서'!C6))),OR(N('청구서'!D6)=0,AND(N88&lt;&gt;"",N(N88)&lt;=N('청구서'!D6)))),1,0)</f>
        <v/>
      </c>
      <c r="P88" s="35">
        <f>IF(O88=1,SUM(O5:O88),"")</f>
        <v/>
      </c>
    </row>
    <row r="89" ht="19" customHeight="1">
      <c r="A89" s="26" t="n"/>
      <c r="B89" s="26" t="n"/>
      <c r="C89" s="26" t="n"/>
      <c r="D89" s="27" t="n"/>
      <c r="E89" s="28" t="n"/>
      <c r="F89" s="28" t="n"/>
      <c r="G89" s="29" t="n"/>
      <c r="H89" s="30" t="n"/>
      <c r="I89" s="31">
        <f>IF(OR(N(G89)=0,IF(N(H89)&gt;0,H89,IFERROR(VLOOKUP(D89,'기사명등록'!B5:E19,4,0),0))=0),"",ROUND(G89*IF(N(H89)&gt;0,H89,IFERROR(VLOOKUP(D89,'기사명등록'!B5:E19,4,0),0)),0))</f>
        <v/>
      </c>
      <c r="J89" s="30" t="n"/>
      <c r="K89" s="32" t="n"/>
      <c r="L89" s="33" t="n"/>
      <c r="M89" s="12">
        <f>IF(OR(F89="",I89=""),"",IF(SUMIF(F5:F89,F89,I5:I89)&lt;=SUMIF('장비임대료수금원장'!D5:D54,F89,'장비임대료수금원장'!E5:E54)+SUMIF(F5:F104,F89,J5:J104),"수금","미수금"))</f>
        <v/>
      </c>
      <c r="N89" s="34">
        <f>IF(OR(N(A89)=0,N(B89)=0,N(C89)=0),"",DATE(A89,B89,C89))</f>
        <v/>
      </c>
      <c r="O89" s="35">
        <f>IF(AND(F89&lt;&gt;"",F89='청구서'!C5,I89&lt;&gt;"",OR(N('청구서'!C6)=0,AND(N89&lt;&gt;"",N(N89)&gt;=N('청구서'!C6))),OR(N('청구서'!D6)=0,AND(N89&lt;&gt;"",N(N89)&lt;=N('청구서'!D6)))),1,0)</f>
        <v/>
      </c>
      <c r="P89" s="35">
        <f>IF(O89=1,SUM(O5:O89),"")</f>
        <v/>
      </c>
    </row>
    <row r="90" ht="19" customHeight="1">
      <c r="A90" s="26" t="n"/>
      <c r="B90" s="26" t="n"/>
      <c r="C90" s="26" t="n"/>
      <c r="D90" s="27" t="n"/>
      <c r="E90" s="28" t="n"/>
      <c r="F90" s="28" t="n"/>
      <c r="G90" s="29" t="n"/>
      <c r="H90" s="30" t="n"/>
      <c r="I90" s="31">
        <f>IF(OR(N(G90)=0,IF(N(H90)&gt;0,H90,IFERROR(VLOOKUP(D90,'기사명등록'!B5:E19,4,0),0))=0),"",ROUND(G90*IF(N(H90)&gt;0,H90,IFERROR(VLOOKUP(D90,'기사명등록'!B5:E19,4,0),0)),0))</f>
        <v/>
      </c>
      <c r="J90" s="30" t="n"/>
      <c r="K90" s="32" t="n"/>
      <c r="L90" s="33" t="n"/>
      <c r="M90" s="12">
        <f>IF(OR(F90="",I90=""),"",IF(SUMIF(F5:F90,F90,I5:I90)&lt;=SUMIF('장비임대료수금원장'!D5:D54,F90,'장비임대료수금원장'!E5:E54)+SUMIF(F5:F104,F90,J5:J104),"수금","미수금"))</f>
        <v/>
      </c>
      <c r="N90" s="34">
        <f>IF(OR(N(A90)=0,N(B90)=0,N(C90)=0),"",DATE(A90,B90,C90))</f>
        <v/>
      </c>
      <c r="O90" s="35">
        <f>IF(AND(F90&lt;&gt;"",F90='청구서'!C5,I90&lt;&gt;"",OR(N('청구서'!C6)=0,AND(N90&lt;&gt;"",N(N90)&gt;=N('청구서'!C6))),OR(N('청구서'!D6)=0,AND(N90&lt;&gt;"",N(N90)&lt;=N('청구서'!D6)))),1,0)</f>
        <v/>
      </c>
      <c r="P90" s="35">
        <f>IF(O90=1,SUM(O5:O90),"")</f>
        <v/>
      </c>
    </row>
    <row r="91" ht="19" customHeight="1">
      <c r="A91" s="26" t="n"/>
      <c r="B91" s="26" t="n"/>
      <c r="C91" s="26" t="n"/>
      <c r="D91" s="27" t="n"/>
      <c r="E91" s="28" t="n"/>
      <c r="F91" s="28" t="n"/>
      <c r="G91" s="29" t="n"/>
      <c r="H91" s="30" t="n"/>
      <c r="I91" s="31">
        <f>IF(OR(N(G91)=0,IF(N(H91)&gt;0,H91,IFERROR(VLOOKUP(D91,'기사명등록'!B5:E19,4,0),0))=0),"",ROUND(G91*IF(N(H91)&gt;0,H91,IFERROR(VLOOKUP(D91,'기사명등록'!B5:E19,4,0),0)),0))</f>
        <v/>
      </c>
      <c r="J91" s="30" t="n"/>
      <c r="K91" s="32" t="n"/>
      <c r="L91" s="33" t="n"/>
      <c r="M91" s="12">
        <f>IF(OR(F91="",I91=""),"",IF(SUMIF(F5:F91,F91,I5:I91)&lt;=SUMIF('장비임대료수금원장'!D5:D54,F91,'장비임대료수금원장'!E5:E54)+SUMIF(F5:F104,F91,J5:J104),"수금","미수금"))</f>
        <v/>
      </c>
      <c r="N91" s="34">
        <f>IF(OR(N(A91)=0,N(B91)=0,N(C91)=0),"",DATE(A91,B91,C91))</f>
        <v/>
      </c>
      <c r="O91" s="35">
        <f>IF(AND(F91&lt;&gt;"",F91='청구서'!C5,I91&lt;&gt;"",OR(N('청구서'!C6)=0,AND(N91&lt;&gt;"",N(N91)&gt;=N('청구서'!C6))),OR(N('청구서'!D6)=0,AND(N91&lt;&gt;"",N(N91)&lt;=N('청구서'!D6)))),1,0)</f>
        <v/>
      </c>
      <c r="P91" s="35">
        <f>IF(O91=1,SUM(O5:O91),"")</f>
        <v/>
      </c>
    </row>
    <row r="92" ht="19" customHeight="1">
      <c r="A92" s="26" t="n"/>
      <c r="B92" s="26" t="n"/>
      <c r="C92" s="26" t="n"/>
      <c r="D92" s="27" t="n"/>
      <c r="E92" s="28" t="n"/>
      <c r="F92" s="28" t="n"/>
      <c r="G92" s="29" t="n"/>
      <c r="H92" s="30" t="n"/>
      <c r="I92" s="31">
        <f>IF(OR(N(G92)=0,IF(N(H92)&gt;0,H92,IFERROR(VLOOKUP(D92,'기사명등록'!B5:E19,4,0),0))=0),"",ROUND(G92*IF(N(H92)&gt;0,H92,IFERROR(VLOOKUP(D92,'기사명등록'!B5:E19,4,0),0)),0))</f>
        <v/>
      </c>
      <c r="J92" s="30" t="n"/>
      <c r="K92" s="32" t="n"/>
      <c r="L92" s="33" t="n"/>
      <c r="M92" s="12">
        <f>IF(OR(F92="",I92=""),"",IF(SUMIF(F5:F92,F92,I5:I92)&lt;=SUMIF('장비임대료수금원장'!D5:D54,F92,'장비임대료수금원장'!E5:E54)+SUMIF(F5:F104,F92,J5:J104),"수금","미수금"))</f>
        <v/>
      </c>
      <c r="N92" s="34">
        <f>IF(OR(N(A92)=0,N(B92)=0,N(C92)=0),"",DATE(A92,B92,C92))</f>
        <v/>
      </c>
      <c r="O92" s="35">
        <f>IF(AND(F92&lt;&gt;"",F92='청구서'!C5,I92&lt;&gt;"",OR(N('청구서'!C6)=0,AND(N92&lt;&gt;"",N(N92)&gt;=N('청구서'!C6))),OR(N('청구서'!D6)=0,AND(N92&lt;&gt;"",N(N92)&lt;=N('청구서'!D6)))),1,0)</f>
        <v/>
      </c>
      <c r="P92" s="35">
        <f>IF(O92=1,SUM(O5:O92),"")</f>
        <v/>
      </c>
    </row>
    <row r="93" ht="19" customHeight="1">
      <c r="A93" s="26" t="n"/>
      <c r="B93" s="26" t="n"/>
      <c r="C93" s="26" t="n"/>
      <c r="D93" s="27" t="n"/>
      <c r="E93" s="28" t="n"/>
      <c r="F93" s="28" t="n"/>
      <c r="G93" s="29" t="n"/>
      <c r="H93" s="30" t="n"/>
      <c r="I93" s="31">
        <f>IF(OR(N(G93)=0,IF(N(H93)&gt;0,H93,IFERROR(VLOOKUP(D93,'기사명등록'!B5:E19,4,0),0))=0),"",ROUND(G93*IF(N(H93)&gt;0,H93,IFERROR(VLOOKUP(D93,'기사명등록'!B5:E19,4,0),0)),0))</f>
        <v/>
      </c>
      <c r="J93" s="30" t="n"/>
      <c r="K93" s="32" t="n"/>
      <c r="L93" s="33" t="n"/>
      <c r="M93" s="12">
        <f>IF(OR(F93="",I93=""),"",IF(SUMIF(F5:F93,F93,I5:I93)&lt;=SUMIF('장비임대료수금원장'!D5:D54,F93,'장비임대료수금원장'!E5:E54)+SUMIF(F5:F104,F93,J5:J104),"수금","미수금"))</f>
        <v/>
      </c>
      <c r="N93" s="34">
        <f>IF(OR(N(A93)=0,N(B93)=0,N(C93)=0),"",DATE(A93,B93,C93))</f>
        <v/>
      </c>
      <c r="O93" s="35">
        <f>IF(AND(F93&lt;&gt;"",F93='청구서'!C5,I93&lt;&gt;"",OR(N('청구서'!C6)=0,AND(N93&lt;&gt;"",N(N93)&gt;=N('청구서'!C6))),OR(N('청구서'!D6)=0,AND(N93&lt;&gt;"",N(N93)&lt;=N('청구서'!D6)))),1,0)</f>
        <v/>
      </c>
      <c r="P93" s="35">
        <f>IF(O93=1,SUM(O5:O93),"")</f>
        <v/>
      </c>
    </row>
    <row r="94" ht="19" customHeight="1">
      <c r="A94" s="26" t="n"/>
      <c r="B94" s="26" t="n"/>
      <c r="C94" s="26" t="n"/>
      <c r="D94" s="27" t="n"/>
      <c r="E94" s="28" t="n"/>
      <c r="F94" s="28" t="n"/>
      <c r="G94" s="29" t="n"/>
      <c r="H94" s="30" t="n"/>
      <c r="I94" s="31">
        <f>IF(OR(N(G94)=0,IF(N(H94)&gt;0,H94,IFERROR(VLOOKUP(D94,'기사명등록'!B5:E19,4,0),0))=0),"",ROUND(G94*IF(N(H94)&gt;0,H94,IFERROR(VLOOKUP(D94,'기사명등록'!B5:E19,4,0),0)),0))</f>
        <v/>
      </c>
      <c r="J94" s="30" t="n"/>
      <c r="K94" s="32" t="n"/>
      <c r="L94" s="33" t="n"/>
      <c r="M94" s="12">
        <f>IF(OR(F94="",I94=""),"",IF(SUMIF(F5:F94,F94,I5:I94)&lt;=SUMIF('장비임대료수금원장'!D5:D54,F94,'장비임대료수금원장'!E5:E54)+SUMIF(F5:F104,F94,J5:J104),"수금","미수금"))</f>
        <v/>
      </c>
      <c r="N94" s="34">
        <f>IF(OR(N(A94)=0,N(B94)=0,N(C94)=0),"",DATE(A94,B94,C94))</f>
        <v/>
      </c>
      <c r="O94" s="35">
        <f>IF(AND(F94&lt;&gt;"",F94='청구서'!C5,I94&lt;&gt;"",OR(N('청구서'!C6)=0,AND(N94&lt;&gt;"",N(N94)&gt;=N('청구서'!C6))),OR(N('청구서'!D6)=0,AND(N94&lt;&gt;"",N(N94)&lt;=N('청구서'!D6)))),1,0)</f>
        <v/>
      </c>
      <c r="P94" s="35">
        <f>IF(O94=1,SUM(O5:O94),"")</f>
        <v/>
      </c>
    </row>
    <row r="95" ht="19" customHeight="1">
      <c r="A95" s="26" t="n"/>
      <c r="B95" s="26" t="n"/>
      <c r="C95" s="26" t="n"/>
      <c r="D95" s="27" t="n"/>
      <c r="E95" s="28" t="n"/>
      <c r="F95" s="28" t="n"/>
      <c r="G95" s="29" t="n"/>
      <c r="H95" s="30" t="n"/>
      <c r="I95" s="31">
        <f>IF(OR(N(G95)=0,IF(N(H95)&gt;0,H95,IFERROR(VLOOKUP(D95,'기사명등록'!B5:E19,4,0),0))=0),"",ROUND(G95*IF(N(H95)&gt;0,H95,IFERROR(VLOOKUP(D95,'기사명등록'!B5:E19,4,0),0)),0))</f>
        <v/>
      </c>
      <c r="J95" s="30" t="n"/>
      <c r="K95" s="32" t="n"/>
      <c r="L95" s="33" t="n"/>
      <c r="M95" s="12">
        <f>IF(OR(F95="",I95=""),"",IF(SUMIF(F5:F95,F95,I5:I95)&lt;=SUMIF('장비임대료수금원장'!D5:D54,F95,'장비임대료수금원장'!E5:E54)+SUMIF(F5:F104,F95,J5:J104),"수금","미수금"))</f>
        <v/>
      </c>
      <c r="N95" s="34">
        <f>IF(OR(N(A95)=0,N(B95)=0,N(C95)=0),"",DATE(A95,B95,C95))</f>
        <v/>
      </c>
      <c r="O95" s="35">
        <f>IF(AND(F95&lt;&gt;"",F95='청구서'!C5,I95&lt;&gt;"",OR(N('청구서'!C6)=0,AND(N95&lt;&gt;"",N(N95)&gt;=N('청구서'!C6))),OR(N('청구서'!D6)=0,AND(N95&lt;&gt;"",N(N95)&lt;=N('청구서'!D6)))),1,0)</f>
        <v/>
      </c>
      <c r="P95" s="35">
        <f>IF(O95=1,SUM(O5:O95),"")</f>
        <v/>
      </c>
    </row>
    <row r="96" ht="19" customHeight="1">
      <c r="A96" s="26" t="n"/>
      <c r="B96" s="26" t="n"/>
      <c r="C96" s="26" t="n"/>
      <c r="D96" s="27" t="n"/>
      <c r="E96" s="28" t="n"/>
      <c r="F96" s="28" t="n"/>
      <c r="G96" s="29" t="n"/>
      <c r="H96" s="30" t="n"/>
      <c r="I96" s="31">
        <f>IF(OR(N(G96)=0,IF(N(H96)&gt;0,H96,IFERROR(VLOOKUP(D96,'기사명등록'!B5:E19,4,0),0))=0),"",ROUND(G96*IF(N(H96)&gt;0,H96,IFERROR(VLOOKUP(D96,'기사명등록'!B5:E19,4,0),0)),0))</f>
        <v/>
      </c>
      <c r="J96" s="30" t="n"/>
      <c r="K96" s="32" t="n"/>
      <c r="L96" s="33" t="n"/>
      <c r="M96" s="12">
        <f>IF(OR(F96="",I96=""),"",IF(SUMIF(F5:F96,F96,I5:I96)&lt;=SUMIF('장비임대료수금원장'!D5:D54,F96,'장비임대료수금원장'!E5:E54)+SUMIF(F5:F104,F96,J5:J104),"수금","미수금"))</f>
        <v/>
      </c>
      <c r="N96" s="34">
        <f>IF(OR(N(A96)=0,N(B96)=0,N(C96)=0),"",DATE(A96,B96,C96))</f>
        <v/>
      </c>
      <c r="O96" s="35">
        <f>IF(AND(F96&lt;&gt;"",F96='청구서'!C5,I96&lt;&gt;"",OR(N('청구서'!C6)=0,AND(N96&lt;&gt;"",N(N96)&gt;=N('청구서'!C6))),OR(N('청구서'!D6)=0,AND(N96&lt;&gt;"",N(N96)&lt;=N('청구서'!D6)))),1,0)</f>
        <v/>
      </c>
      <c r="P96" s="35">
        <f>IF(O96=1,SUM(O5:O96),"")</f>
        <v/>
      </c>
    </row>
    <row r="97" ht="19" customHeight="1">
      <c r="A97" s="26" t="n"/>
      <c r="B97" s="26" t="n"/>
      <c r="C97" s="26" t="n"/>
      <c r="D97" s="27" t="n"/>
      <c r="E97" s="28" t="n"/>
      <c r="F97" s="28" t="n"/>
      <c r="G97" s="29" t="n"/>
      <c r="H97" s="30" t="n"/>
      <c r="I97" s="31">
        <f>IF(OR(N(G97)=0,IF(N(H97)&gt;0,H97,IFERROR(VLOOKUP(D97,'기사명등록'!B5:E19,4,0),0))=0),"",ROUND(G97*IF(N(H97)&gt;0,H97,IFERROR(VLOOKUP(D97,'기사명등록'!B5:E19,4,0),0)),0))</f>
        <v/>
      </c>
      <c r="J97" s="30" t="n"/>
      <c r="K97" s="32" t="n"/>
      <c r="L97" s="33" t="n"/>
      <c r="M97" s="12">
        <f>IF(OR(F97="",I97=""),"",IF(SUMIF(F5:F97,F97,I5:I97)&lt;=SUMIF('장비임대료수금원장'!D5:D54,F97,'장비임대료수금원장'!E5:E54)+SUMIF(F5:F104,F97,J5:J104),"수금","미수금"))</f>
        <v/>
      </c>
      <c r="N97" s="34">
        <f>IF(OR(N(A97)=0,N(B97)=0,N(C97)=0),"",DATE(A97,B97,C97))</f>
        <v/>
      </c>
      <c r="O97" s="35">
        <f>IF(AND(F97&lt;&gt;"",F97='청구서'!C5,I97&lt;&gt;"",OR(N('청구서'!C6)=0,AND(N97&lt;&gt;"",N(N97)&gt;=N('청구서'!C6))),OR(N('청구서'!D6)=0,AND(N97&lt;&gt;"",N(N97)&lt;=N('청구서'!D6)))),1,0)</f>
        <v/>
      </c>
      <c r="P97" s="35">
        <f>IF(O97=1,SUM(O5:O97),"")</f>
        <v/>
      </c>
    </row>
    <row r="98" ht="19" customHeight="1">
      <c r="A98" s="26" t="n"/>
      <c r="B98" s="26" t="n"/>
      <c r="C98" s="26" t="n"/>
      <c r="D98" s="27" t="n"/>
      <c r="E98" s="28" t="n"/>
      <c r="F98" s="28" t="n"/>
      <c r="G98" s="29" t="n"/>
      <c r="H98" s="30" t="n"/>
      <c r="I98" s="31">
        <f>IF(OR(N(G98)=0,IF(N(H98)&gt;0,H98,IFERROR(VLOOKUP(D98,'기사명등록'!B5:E19,4,0),0))=0),"",ROUND(G98*IF(N(H98)&gt;0,H98,IFERROR(VLOOKUP(D98,'기사명등록'!B5:E19,4,0),0)),0))</f>
        <v/>
      </c>
      <c r="J98" s="30" t="n"/>
      <c r="K98" s="32" t="n"/>
      <c r="L98" s="33" t="n"/>
      <c r="M98" s="12">
        <f>IF(OR(F98="",I98=""),"",IF(SUMIF(F5:F98,F98,I5:I98)&lt;=SUMIF('장비임대료수금원장'!D5:D54,F98,'장비임대료수금원장'!E5:E54)+SUMIF(F5:F104,F98,J5:J104),"수금","미수금"))</f>
        <v/>
      </c>
      <c r="N98" s="34">
        <f>IF(OR(N(A98)=0,N(B98)=0,N(C98)=0),"",DATE(A98,B98,C98))</f>
        <v/>
      </c>
      <c r="O98" s="35">
        <f>IF(AND(F98&lt;&gt;"",F98='청구서'!C5,I98&lt;&gt;"",OR(N('청구서'!C6)=0,AND(N98&lt;&gt;"",N(N98)&gt;=N('청구서'!C6))),OR(N('청구서'!D6)=0,AND(N98&lt;&gt;"",N(N98)&lt;=N('청구서'!D6)))),1,0)</f>
        <v/>
      </c>
      <c r="P98" s="35">
        <f>IF(O98=1,SUM(O5:O98),"")</f>
        <v/>
      </c>
    </row>
    <row r="99" ht="19" customHeight="1">
      <c r="A99" s="26" t="n"/>
      <c r="B99" s="26" t="n"/>
      <c r="C99" s="26" t="n"/>
      <c r="D99" s="27" t="n"/>
      <c r="E99" s="28" t="n"/>
      <c r="F99" s="28" t="n"/>
      <c r="G99" s="29" t="n"/>
      <c r="H99" s="30" t="n"/>
      <c r="I99" s="31">
        <f>IF(OR(N(G99)=0,IF(N(H99)&gt;0,H99,IFERROR(VLOOKUP(D99,'기사명등록'!B5:E19,4,0),0))=0),"",ROUND(G99*IF(N(H99)&gt;0,H99,IFERROR(VLOOKUP(D99,'기사명등록'!B5:E19,4,0),0)),0))</f>
        <v/>
      </c>
      <c r="J99" s="30" t="n"/>
      <c r="K99" s="32" t="n"/>
      <c r="L99" s="33" t="n"/>
      <c r="M99" s="12">
        <f>IF(OR(F99="",I99=""),"",IF(SUMIF(F5:F99,F99,I5:I99)&lt;=SUMIF('장비임대료수금원장'!D5:D54,F99,'장비임대료수금원장'!E5:E54)+SUMIF(F5:F104,F99,J5:J104),"수금","미수금"))</f>
        <v/>
      </c>
      <c r="N99" s="34">
        <f>IF(OR(N(A99)=0,N(B99)=0,N(C99)=0),"",DATE(A99,B99,C99))</f>
        <v/>
      </c>
      <c r="O99" s="35">
        <f>IF(AND(F99&lt;&gt;"",F99='청구서'!C5,I99&lt;&gt;"",OR(N('청구서'!C6)=0,AND(N99&lt;&gt;"",N(N99)&gt;=N('청구서'!C6))),OR(N('청구서'!D6)=0,AND(N99&lt;&gt;"",N(N99)&lt;=N('청구서'!D6)))),1,0)</f>
        <v/>
      </c>
      <c r="P99" s="35">
        <f>IF(O99=1,SUM(O5:O99),"")</f>
        <v/>
      </c>
    </row>
    <row r="100" ht="19" customHeight="1">
      <c r="A100" s="26" t="n"/>
      <c r="B100" s="26" t="n"/>
      <c r="C100" s="26" t="n"/>
      <c r="D100" s="27" t="n"/>
      <c r="E100" s="28" t="n"/>
      <c r="F100" s="28" t="n"/>
      <c r="G100" s="29" t="n"/>
      <c r="H100" s="30" t="n"/>
      <c r="I100" s="31">
        <f>IF(OR(N(G100)=0,IF(N(H100)&gt;0,H100,IFERROR(VLOOKUP(D100,'기사명등록'!B5:E19,4,0),0))=0),"",ROUND(G100*IF(N(H100)&gt;0,H100,IFERROR(VLOOKUP(D100,'기사명등록'!B5:E19,4,0),0)),0))</f>
        <v/>
      </c>
      <c r="J100" s="30" t="n"/>
      <c r="K100" s="32" t="n"/>
      <c r="L100" s="33" t="n"/>
      <c r="M100" s="12">
        <f>IF(OR(F100="",I100=""),"",IF(SUMIF(F5:F100,F100,I5:I100)&lt;=SUMIF('장비임대료수금원장'!D5:D54,F100,'장비임대료수금원장'!E5:E54)+SUMIF(F5:F104,F100,J5:J104),"수금","미수금"))</f>
        <v/>
      </c>
      <c r="N100" s="34">
        <f>IF(OR(N(A100)=0,N(B100)=0,N(C100)=0),"",DATE(A100,B100,C100))</f>
        <v/>
      </c>
      <c r="O100" s="35">
        <f>IF(AND(F100&lt;&gt;"",F100='청구서'!C5,I100&lt;&gt;"",OR(N('청구서'!C6)=0,AND(N100&lt;&gt;"",N(N100)&gt;=N('청구서'!C6))),OR(N('청구서'!D6)=0,AND(N100&lt;&gt;"",N(N100)&lt;=N('청구서'!D6)))),1,0)</f>
        <v/>
      </c>
      <c r="P100" s="35">
        <f>IF(O100=1,SUM(O5:O100),"")</f>
        <v/>
      </c>
    </row>
    <row r="101" ht="19" customHeight="1">
      <c r="A101" s="26" t="n"/>
      <c r="B101" s="26" t="n"/>
      <c r="C101" s="26" t="n"/>
      <c r="D101" s="27" t="n"/>
      <c r="E101" s="28" t="n"/>
      <c r="F101" s="28" t="n"/>
      <c r="G101" s="29" t="n"/>
      <c r="H101" s="30" t="n"/>
      <c r="I101" s="31">
        <f>IF(OR(N(G101)=0,IF(N(H101)&gt;0,H101,IFERROR(VLOOKUP(D101,'기사명등록'!B5:E19,4,0),0))=0),"",ROUND(G101*IF(N(H101)&gt;0,H101,IFERROR(VLOOKUP(D101,'기사명등록'!B5:E19,4,0),0)),0))</f>
        <v/>
      </c>
      <c r="J101" s="30" t="n"/>
      <c r="K101" s="32" t="n"/>
      <c r="L101" s="33" t="n"/>
      <c r="M101" s="12">
        <f>IF(OR(F101="",I101=""),"",IF(SUMIF(F5:F101,F101,I5:I101)&lt;=SUMIF('장비임대료수금원장'!D5:D54,F101,'장비임대료수금원장'!E5:E54)+SUMIF(F5:F104,F101,J5:J104),"수금","미수금"))</f>
        <v/>
      </c>
      <c r="N101" s="34">
        <f>IF(OR(N(A101)=0,N(B101)=0,N(C101)=0),"",DATE(A101,B101,C101))</f>
        <v/>
      </c>
      <c r="O101" s="35">
        <f>IF(AND(F101&lt;&gt;"",F101='청구서'!C5,I101&lt;&gt;"",OR(N('청구서'!C6)=0,AND(N101&lt;&gt;"",N(N101)&gt;=N('청구서'!C6))),OR(N('청구서'!D6)=0,AND(N101&lt;&gt;"",N(N101)&lt;=N('청구서'!D6)))),1,0)</f>
        <v/>
      </c>
      <c r="P101" s="35">
        <f>IF(O101=1,SUM(O5:O101),"")</f>
        <v/>
      </c>
    </row>
    <row r="102" ht="19" customHeight="1">
      <c r="A102" s="26" t="n"/>
      <c r="B102" s="26" t="n"/>
      <c r="C102" s="26" t="n"/>
      <c r="D102" s="27" t="n"/>
      <c r="E102" s="28" t="n"/>
      <c r="F102" s="28" t="n"/>
      <c r="G102" s="29" t="n"/>
      <c r="H102" s="30" t="n"/>
      <c r="I102" s="31">
        <f>IF(OR(N(G102)=0,IF(N(H102)&gt;0,H102,IFERROR(VLOOKUP(D102,'기사명등록'!B5:E19,4,0),0))=0),"",ROUND(G102*IF(N(H102)&gt;0,H102,IFERROR(VLOOKUP(D102,'기사명등록'!B5:E19,4,0),0)),0))</f>
        <v/>
      </c>
      <c r="J102" s="30" t="n"/>
      <c r="K102" s="32" t="n"/>
      <c r="L102" s="33" t="n"/>
      <c r="M102" s="12">
        <f>IF(OR(F102="",I102=""),"",IF(SUMIF(F5:F102,F102,I5:I102)&lt;=SUMIF('장비임대료수금원장'!D5:D54,F102,'장비임대료수금원장'!E5:E54)+SUMIF(F5:F104,F102,J5:J104),"수금","미수금"))</f>
        <v/>
      </c>
      <c r="N102" s="34">
        <f>IF(OR(N(A102)=0,N(B102)=0,N(C102)=0),"",DATE(A102,B102,C102))</f>
        <v/>
      </c>
      <c r="O102" s="35">
        <f>IF(AND(F102&lt;&gt;"",F102='청구서'!C5,I102&lt;&gt;"",OR(N('청구서'!C6)=0,AND(N102&lt;&gt;"",N(N102)&gt;=N('청구서'!C6))),OR(N('청구서'!D6)=0,AND(N102&lt;&gt;"",N(N102)&lt;=N('청구서'!D6)))),1,0)</f>
        <v/>
      </c>
      <c r="P102" s="35">
        <f>IF(O102=1,SUM(O5:O102),"")</f>
        <v/>
      </c>
    </row>
    <row r="103" ht="19" customHeight="1">
      <c r="A103" s="26" t="n"/>
      <c r="B103" s="26" t="n"/>
      <c r="C103" s="26" t="n"/>
      <c r="D103" s="27" t="n"/>
      <c r="E103" s="28" t="n"/>
      <c r="F103" s="28" t="n"/>
      <c r="G103" s="29" t="n"/>
      <c r="H103" s="30" t="n"/>
      <c r="I103" s="31">
        <f>IF(OR(N(G103)=0,IF(N(H103)&gt;0,H103,IFERROR(VLOOKUP(D103,'기사명등록'!B5:E19,4,0),0))=0),"",ROUND(G103*IF(N(H103)&gt;0,H103,IFERROR(VLOOKUP(D103,'기사명등록'!B5:E19,4,0),0)),0))</f>
        <v/>
      </c>
      <c r="J103" s="30" t="n"/>
      <c r="K103" s="32" t="n"/>
      <c r="L103" s="33" t="n"/>
      <c r="M103" s="12">
        <f>IF(OR(F103="",I103=""),"",IF(SUMIF(F5:F103,F103,I5:I103)&lt;=SUMIF('장비임대료수금원장'!D5:D54,F103,'장비임대료수금원장'!E5:E54)+SUMIF(F5:F104,F103,J5:J104),"수금","미수금"))</f>
        <v/>
      </c>
      <c r="N103" s="34">
        <f>IF(OR(N(A103)=0,N(B103)=0,N(C103)=0),"",DATE(A103,B103,C103))</f>
        <v/>
      </c>
      <c r="O103" s="35">
        <f>IF(AND(F103&lt;&gt;"",F103='청구서'!C5,I103&lt;&gt;"",OR(N('청구서'!C6)=0,AND(N103&lt;&gt;"",N(N103)&gt;=N('청구서'!C6))),OR(N('청구서'!D6)=0,AND(N103&lt;&gt;"",N(N103)&lt;=N('청구서'!D6)))),1,0)</f>
        <v/>
      </c>
      <c r="P103" s="35">
        <f>IF(O103=1,SUM(O5:O103),"")</f>
        <v/>
      </c>
    </row>
    <row r="104" ht="19" customHeight="1">
      <c r="A104" s="26" t="n"/>
      <c r="B104" s="26" t="n"/>
      <c r="C104" s="26" t="n"/>
      <c r="D104" s="27" t="n"/>
      <c r="E104" s="28" t="n"/>
      <c r="F104" s="28" t="n"/>
      <c r="G104" s="29" t="n"/>
      <c r="H104" s="30" t="n"/>
      <c r="I104" s="31">
        <f>IF(OR(N(G104)=0,IF(N(H104)&gt;0,H104,IFERROR(VLOOKUP(D104,'기사명등록'!B5:E19,4,0),0))=0),"",ROUND(G104*IF(N(H104)&gt;0,H104,IFERROR(VLOOKUP(D104,'기사명등록'!B5:E19,4,0),0)),0))</f>
        <v/>
      </c>
      <c r="J104" s="30" t="n"/>
      <c r="K104" s="32" t="n"/>
      <c r="L104" s="33" t="n"/>
      <c r="M104" s="12">
        <f>IF(OR(F104="",I104=""),"",IF(SUMIF(F5:F104,F104,I5:I104)&lt;=SUMIF('장비임대료수금원장'!D5:D54,F104,'장비임대료수금원장'!E5:E54)+SUMIF(F5:F104,F104,J5:J104),"수금","미수금"))</f>
        <v/>
      </c>
      <c r="N104" s="34">
        <f>IF(OR(N(A104)=0,N(B104)=0,N(C104)=0),"",DATE(A104,B104,C104))</f>
        <v/>
      </c>
      <c r="O104" s="35">
        <f>IF(AND(F104&lt;&gt;"",F104='청구서'!C5,I104&lt;&gt;"",OR(N('청구서'!C6)=0,AND(N104&lt;&gt;"",N(N104)&gt;=N('청구서'!C6))),OR(N('청구서'!D6)=0,AND(N104&lt;&gt;"",N(N104)&lt;=N('청구서'!D6)))),1,0)</f>
        <v/>
      </c>
      <c r="P104" s="35">
        <f>IF(O104=1,SUM(O5:O104),"")</f>
        <v/>
      </c>
    </row>
    <row r="106" ht="19.5" customHeight="1">
      <c r="A106" s="21" t="inlineStr">
        <is>
          <t>기사명 · 거래처는 칸을 누르면 나오는 목록에서 고르세요(등록 시트). 단가를 비우면 기사명등록의 시간당 단가로 셈합니다.</t>
        </is>
      </c>
    </row>
    <row r="107" ht="34" customHeight="1">
      <c r="A107" s="21" t="inlineStr">
        <is>
          <t>수금 여부 = 그 거래처의 이 줄까지 금액 누계가 기수급금(수금원장 합 + 유류대)보다 작거나 같으면 «수금». 오른쪽 회색 세 칸은 청구서를 채우는 도움 칸입니다(지우지 마세요).</t>
        </is>
      </c>
    </row>
  </sheetData>
  <mergeCells count="10">
    <mergeCell ref="A106:M106"/>
    <mergeCell ref="A3:D3"/>
    <mergeCell ref="A107:M107"/>
    <mergeCell ref="A1:H1"/>
    <mergeCell ref="I1:M1"/>
    <mergeCell ref="A2:M2"/>
    <mergeCell ref="G3:H3"/>
    <mergeCell ref="E3:F3"/>
    <mergeCell ref="K3:L3"/>
    <mergeCell ref="I3:J3"/>
  </mergeCells>
  <conditionalFormatting sqref="G5:G104">
    <cfRule type="expression" priority="1" dxfId="0">
      <formula>AND(ISNUMBER(G5),MOD(G5,1)=0)</formula>
    </cfRule>
  </conditionalFormatting>
  <dataValidations count="2">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showDropDown="0" showInputMessage="0" showErrorMessage="0" allowBlank="1" error="등록 시트에 있는 이름을 고르세요" type="list">
      <formula1>'기사명등록'!$B$5:$B$19</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showDropDown="0" showInputMessage="0" showErrorMessage="0" allowBlank="1" error="등록 시트에 있는 이름을 고르세요" type="list">
      <formula1>'거래처등록'!$B$5:$B$19</formula1>
    </dataValidation>
  </dataValidations>
  <printOptions horizontalCentered="1"/>
  <pageMargins left="0.4" right="0.4" top="0.5" bottom="0.5" header="0.2" footer="0.2"/>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G56"/>
  <sheetViews>
    <sheetView showGridLines="0" zoomScale="100" workbookViewId="0">
      <selection activeCell="A1" sqref="A1"/>
    </sheetView>
  </sheetViews>
  <sheetFormatPr baseColWidth="8" defaultRowHeight="15"/>
  <cols>
    <col width="6" customWidth="1" min="1" max="1"/>
    <col width="4.5" customWidth="1" min="2" max="2"/>
    <col width="4.5" customWidth="1" min="3" max="3"/>
    <col width="16" customWidth="1" min="4" max="4"/>
    <col width="13" customWidth="1" min="5" max="5"/>
    <col width="12" customWidth="1" min="6" max="6"/>
    <col width="26" customWidth="1" min="7" max="7"/>
  </cols>
  <sheetData>
    <row r="1" ht="20" customHeight="1">
      <c r="A1" s="1" t="inlineStr">
        <is>
          <t xml:space="preserve">  K-건설맵  |  k-conmap.com  무료 건설 서식</t>
        </is>
      </c>
      <c r="F1" s="2" t="inlineStr">
        <is>
          <t xml:space="preserve">← 이 1행을 지우고 쓰셔도 됩니다  </t>
        </is>
      </c>
    </row>
    <row r="2" ht="30" customHeight="1">
      <c r="A2" s="22" t="inlineStr">
        <is>
          <t>장 비 임 대 료  수 금 원 장</t>
        </is>
      </c>
    </row>
    <row r="3" ht="24" customHeight="1">
      <c r="A3" s="16" t="inlineStr">
        <is>
          <t>합   계</t>
        </is>
      </c>
      <c r="B3" s="17" t="n"/>
      <c r="C3" s="17" t="n"/>
      <c r="D3" s="16" t="inlineStr"/>
      <c r="E3" s="18">
        <f>SUBTOTAL(9,E5:E54)</f>
        <v/>
      </c>
      <c r="F3" s="4" t="inlineStr"/>
    </row>
    <row r="4" ht="24" customHeight="1">
      <c r="A4" s="8" t="inlineStr">
        <is>
          <t>년</t>
        </is>
      </c>
      <c r="B4" s="8" t="inlineStr">
        <is>
          <t>월</t>
        </is>
      </c>
      <c r="C4" s="8" t="inlineStr">
        <is>
          <t>일</t>
        </is>
      </c>
      <c r="D4" s="8" t="inlineStr">
        <is>
          <t>거 래 처</t>
        </is>
      </c>
      <c r="E4" s="8" t="inlineStr">
        <is>
          <t>수 금 액</t>
        </is>
      </c>
      <c r="F4" s="8" t="inlineStr">
        <is>
          <t>기 사 명</t>
        </is>
      </c>
      <c r="G4" s="8" t="inlineStr">
        <is>
          <t>내    용</t>
        </is>
      </c>
    </row>
    <row r="5" ht="19" customHeight="1">
      <c r="A5" s="26" t="n"/>
      <c r="B5" s="26" t="n"/>
      <c r="C5" s="26" t="n"/>
      <c r="D5" s="36" t="n"/>
      <c r="E5" s="37" t="n"/>
      <c r="F5" s="27" t="n"/>
      <c r="G5" s="28" t="n"/>
    </row>
    <row r="6" ht="19" customHeight="1">
      <c r="A6" s="26" t="n"/>
      <c r="B6" s="26" t="n"/>
      <c r="C6" s="26" t="n"/>
      <c r="D6" s="36" t="n"/>
      <c r="E6" s="37" t="n"/>
      <c r="F6" s="27" t="n"/>
      <c r="G6" s="28" t="n"/>
    </row>
    <row r="7" ht="19" customHeight="1">
      <c r="A7" s="26" t="n"/>
      <c r="B7" s="26" t="n"/>
      <c r="C7" s="26" t="n"/>
      <c r="D7" s="36" t="n"/>
      <c r="E7" s="37" t="n"/>
      <c r="F7" s="27" t="n"/>
      <c r="G7" s="28" t="n"/>
    </row>
    <row r="8" ht="19" customHeight="1">
      <c r="A8" s="26" t="n"/>
      <c r="B8" s="26" t="n"/>
      <c r="C8" s="26" t="n"/>
      <c r="D8" s="36" t="n"/>
      <c r="E8" s="37" t="n"/>
      <c r="F8" s="27" t="n"/>
      <c r="G8" s="28" t="n"/>
    </row>
    <row r="9" ht="19" customHeight="1">
      <c r="A9" s="26" t="n"/>
      <c r="B9" s="26" t="n"/>
      <c r="C9" s="26" t="n"/>
      <c r="D9" s="36" t="n"/>
      <c r="E9" s="37" t="n"/>
      <c r="F9" s="27" t="n"/>
      <c r="G9" s="28" t="n"/>
    </row>
    <row r="10" ht="19" customHeight="1">
      <c r="A10" s="26" t="n"/>
      <c r="B10" s="26" t="n"/>
      <c r="C10" s="26" t="n"/>
      <c r="D10" s="36" t="n"/>
      <c r="E10" s="37" t="n"/>
      <c r="F10" s="27" t="n"/>
      <c r="G10" s="28" t="n"/>
    </row>
    <row r="11" ht="19" customHeight="1">
      <c r="A11" s="26" t="n"/>
      <c r="B11" s="26" t="n"/>
      <c r="C11" s="26" t="n"/>
      <c r="D11" s="36" t="n"/>
      <c r="E11" s="37" t="n"/>
      <c r="F11" s="27" t="n"/>
      <c r="G11" s="28" t="n"/>
    </row>
    <row r="12" ht="19" customHeight="1">
      <c r="A12" s="26" t="n"/>
      <c r="B12" s="26" t="n"/>
      <c r="C12" s="26" t="n"/>
      <c r="D12" s="36" t="n"/>
      <c r="E12" s="37" t="n"/>
      <c r="F12" s="27" t="n"/>
      <c r="G12" s="28" t="n"/>
    </row>
    <row r="13" ht="19" customHeight="1">
      <c r="A13" s="26" t="n"/>
      <c r="B13" s="26" t="n"/>
      <c r="C13" s="26" t="n"/>
      <c r="D13" s="36" t="n"/>
      <c r="E13" s="37" t="n"/>
      <c r="F13" s="27" t="n"/>
      <c r="G13" s="28" t="n"/>
    </row>
    <row r="14" ht="19" customHeight="1">
      <c r="A14" s="26" t="n"/>
      <c r="B14" s="26" t="n"/>
      <c r="C14" s="26" t="n"/>
      <c r="D14" s="36" t="n"/>
      <c r="E14" s="37" t="n"/>
      <c r="F14" s="27" t="n"/>
      <c r="G14" s="28" t="n"/>
    </row>
    <row r="15" ht="19" customHeight="1">
      <c r="A15" s="26" t="n"/>
      <c r="B15" s="26" t="n"/>
      <c r="C15" s="26" t="n"/>
      <c r="D15" s="36" t="n"/>
      <c r="E15" s="37" t="n"/>
      <c r="F15" s="27" t="n"/>
      <c r="G15" s="28" t="n"/>
    </row>
    <row r="16" ht="19" customHeight="1">
      <c r="A16" s="26" t="n"/>
      <c r="B16" s="26" t="n"/>
      <c r="C16" s="26" t="n"/>
      <c r="D16" s="36" t="n"/>
      <c r="E16" s="37" t="n"/>
      <c r="F16" s="27" t="n"/>
      <c r="G16" s="28" t="n"/>
    </row>
    <row r="17" ht="19" customHeight="1">
      <c r="A17" s="26" t="n"/>
      <c r="B17" s="26" t="n"/>
      <c r="C17" s="26" t="n"/>
      <c r="D17" s="36" t="n"/>
      <c r="E17" s="37" t="n"/>
      <c r="F17" s="27" t="n"/>
      <c r="G17" s="28" t="n"/>
    </row>
    <row r="18" ht="19" customHeight="1">
      <c r="A18" s="26" t="n"/>
      <c r="B18" s="26" t="n"/>
      <c r="C18" s="26" t="n"/>
      <c r="D18" s="36" t="n"/>
      <c r="E18" s="37" t="n"/>
      <c r="F18" s="27" t="n"/>
      <c r="G18" s="28" t="n"/>
    </row>
    <row r="19" ht="19" customHeight="1">
      <c r="A19" s="26" t="n"/>
      <c r="B19" s="26" t="n"/>
      <c r="C19" s="26" t="n"/>
      <c r="D19" s="36" t="n"/>
      <c r="E19" s="37" t="n"/>
      <c r="F19" s="27" t="n"/>
      <c r="G19" s="28" t="n"/>
    </row>
    <row r="20" ht="19" customHeight="1">
      <c r="A20" s="26" t="n"/>
      <c r="B20" s="26" t="n"/>
      <c r="C20" s="26" t="n"/>
      <c r="D20" s="36" t="n"/>
      <c r="E20" s="37" t="n"/>
      <c r="F20" s="27" t="n"/>
      <c r="G20" s="28" t="n"/>
    </row>
    <row r="21" ht="19" customHeight="1">
      <c r="A21" s="26" t="n"/>
      <c r="B21" s="26" t="n"/>
      <c r="C21" s="26" t="n"/>
      <c r="D21" s="36" t="n"/>
      <c r="E21" s="37" t="n"/>
      <c r="F21" s="27" t="n"/>
      <c r="G21" s="28" t="n"/>
    </row>
    <row r="22" ht="19" customHeight="1">
      <c r="A22" s="26" t="n"/>
      <c r="B22" s="26" t="n"/>
      <c r="C22" s="26" t="n"/>
      <c r="D22" s="36" t="n"/>
      <c r="E22" s="37" t="n"/>
      <c r="F22" s="27" t="n"/>
      <c r="G22" s="28" t="n"/>
    </row>
    <row r="23" ht="19" customHeight="1">
      <c r="A23" s="26" t="n"/>
      <c r="B23" s="26" t="n"/>
      <c r="C23" s="26" t="n"/>
      <c r="D23" s="36" t="n"/>
      <c r="E23" s="37" t="n"/>
      <c r="F23" s="27" t="n"/>
      <c r="G23" s="28" t="n"/>
    </row>
    <row r="24" ht="19" customHeight="1">
      <c r="A24" s="26" t="n"/>
      <c r="B24" s="26" t="n"/>
      <c r="C24" s="26" t="n"/>
      <c r="D24" s="36" t="n"/>
      <c r="E24" s="37" t="n"/>
      <c r="F24" s="27" t="n"/>
      <c r="G24" s="28" t="n"/>
    </row>
    <row r="25" ht="19" customHeight="1">
      <c r="A25" s="26" t="n"/>
      <c r="B25" s="26" t="n"/>
      <c r="C25" s="26" t="n"/>
      <c r="D25" s="36" t="n"/>
      <c r="E25" s="37" t="n"/>
      <c r="F25" s="27" t="n"/>
      <c r="G25" s="28" t="n"/>
    </row>
    <row r="26" ht="19" customHeight="1">
      <c r="A26" s="26" t="n"/>
      <c r="B26" s="26" t="n"/>
      <c r="C26" s="26" t="n"/>
      <c r="D26" s="36" t="n"/>
      <c r="E26" s="37" t="n"/>
      <c r="F26" s="27" t="n"/>
      <c r="G26" s="28" t="n"/>
    </row>
    <row r="27" ht="19" customHeight="1">
      <c r="A27" s="26" t="n"/>
      <c r="B27" s="26" t="n"/>
      <c r="C27" s="26" t="n"/>
      <c r="D27" s="36" t="n"/>
      <c r="E27" s="37" t="n"/>
      <c r="F27" s="27" t="n"/>
      <c r="G27" s="28" t="n"/>
    </row>
    <row r="28" ht="19" customHeight="1">
      <c r="A28" s="26" t="n"/>
      <c r="B28" s="26" t="n"/>
      <c r="C28" s="26" t="n"/>
      <c r="D28" s="36" t="n"/>
      <c r="E28" s="37" t="n"/>
      <c r="F28" s="27" t="n"/>
      <c r="G28" s="28" t="n"/>
    </row>
    <row r="29" ht="19" customHeight="1">
      <c r="A29" s="26" t="n"/>
      <c r="B29" s="26" t="n"/>
      <c r="C29" s="26" t="n"/>
      <c r="D29" s="36" t="n"/>
      <c r="E29" s="37" t="n"/>
      <c r="F29" s="27" t="n"/>
      <c r="G29" s="28" t="n"/>
    </row>
    <row r="30" ht="19" customHeight="1">
      <c r="A30" s="26" t="n"/>
      <c r="B30" s="26" t="n"/>
      <c r="C30" s="26" t="n"/>
      <c r="D30" s="36" t="n"/>
      <c r="E30" s="37" t="n"/>
      <c r="F30" s="27" t="n"/>
      <c r="G30" s="28" t="n"/>
    </row>
    <row r="31" ht="19" customHeight="1">
      <c r="A31" s="26" t="n"/>
      <c r="B31" s="26" t="n"/>
      <c r="C31" s="26" t="n"/>
      <c r="D31" s="36" t="n"/>
      <c r="E31" s="37" t="n"/>
      <c r="F31" s="27" t="n"/>
      <c r="G31" s="28" t="n"/>
    </row>
    <row r="32" ht="19" customHeight="1">
      <c r="A32" s="26" t="n"/>
      <c r="B32" s="26" t="n"/>
      <c r="C32" s="26" t="n"/>
      <c r="D32" s="36" t="n"/>
      <c r="E32" s="37" t="n"/>
      <c r="F32" s="27" t="n"/>
      <c r="G32" s="28" t="n"/>
    </row>
    <row r="33" ht="19" customHeight="1">
      <c r="A33" s="26" t="n"/>
      <c r="B33" s="26" t="n"/>
      <c r="C33" s="26" t="n"/>
      <c r="D33" s="36" t="n"/>
      <c r="E33" s="37" t="n"/>
      <c r="F33" s="27" t="n"/>
      <c r="G33" s="28" t="n"/>
    </row>
    <row r="34" ht="19" customHeight="1">
      <c r="A34" s="26" t="n"/>
      <c r="B34" s="26" t="n"/>
      <c r="C34" s="26" t="n"/>
      <c r="D34" s="36" t="n"/>
      <c r="E34" s="37" t="n"/>
      <c r="F34" s="27" t="n"/>
      <c r="G34" s="28" t="n"/>
    </row>
    <row r="35" ht="19" customHeight="1">
      <c r="A35" s="26" t="n"/>
      <c r="B35" s="26" t="n"/>
      <c r="C35" s="26" t="n"/>
      <c r="D35" s="36" t="n"/>
      <c r="E35" s="37" t="n"/>
      <c r="F35" s="27" t="n"/>
      <c r="G35" s="28" t="n"/>
    </row>
    <row r="36" ht="19" customHeight="1">
      <c r="A36" s="26" t="n"/>
      <c r="B36" s="26" t="n"/>
      <c r="C36" s="26" t="n"/>
      <c r="D36" s="36" t="n"/>
      <c r="E36" s="37" t="n"/>
      <c r="F36" s="27" t="n"/>
      <c r="G36" s="28" t="n"/>
    </row>
    <row r="37" ht="19" customHeight="1">
      <c r="A37" s="26" t="n"/>
      <c r="B37" s="26" t="n"/>
      <c r="C37" s="26" t="n"/>
      <c r="D37" s="36" t="n"/>
      <c r="E37" s="37" t="n"/>
      <c r="F37" s="27" t="n"/>
      <c r="G37" s="28" t="n"/>
    </row>
    <row r="38" ht="19" customHeight="1">
      <c r="A38" s="26" t="n"/>
      <c r="B38" s="26" t="n"/>
      <c r="C38" s="26" t="n"/>
      <c r="D38" s="36" t="n"/>
      <c r="E38" s="37" t="n"/>
      <c r="F38" s="27" t="n"/>
      <c r="G38" s="28" t="n"/>
    </row>
    <row r="39" ht="19" customHeight="1">
      <c r="A39" s="26" t="n"/>
      <c r="B39" s="26" t="n"/>
      <c r="C39" s="26" t="n"/>
      <c r="D39" s="36" t="n"/>
      <c r="E39" s="37" t="n"/>
      <c r="F39" s="27" t="n"/>
      <c r="G39" s="28" t="n"/>
    </row>
    <row r="40" ht="19" customHeight="1">
      <c r="A40" s="26" t="n"/>
      <c r="B40" s="26" t="n"/>
      <c r="C40" s="26" t="n"/>
      <c r="D40" s="36" t="n"/>
      <c r="E40" s="37" t="n"/>
      <c r="F40" s="27" t="n"/>
      <c r="G40" s="28" t="n"/>
    </row>
    <row r="41" ht="19" customHeight="1">
      <c r="A41" s="26" t="n"/>
      <c r="B41" s="26" t="n"/>
      <c r="C41" s="26" t="n"/>
      <c r="D41" s="36" t="n"/>
      <c r="E41" s="37" t="n"/>
      <c r="F41" s="27" t="n"/>
      <c r="G41" s="28" t="n"/>
    </row>
    <row r="42" ht="19" customHeight="1">
      <c r="A42" s="26" t="n"/>
      <c r="B42" s="26" t="n"/>
      <c r="C42" s="26" t="n"/>
      <c r="D42" s="36" t="n"/>
      <c r="E42" s="37" t="n"/>
      <c r="F42" s="27" t="n"/>
      <c r="G42" s="28" t="n"/>
    </row>
    <row r="43" ht="19" customHeight="1">
      <c r="A43" s="26" t="n"/>
      <c r="B43" s="26" t="n"/>
      <c r="C43" s="26" t="n"/>
      <c r="D43" s="36" t="n"/>
      <c r="E43" s="37" t="n"/>
      <c r="F43" s="27" t="n"/>
      <c r="G43" s="28" t="n"/>
    </row>
    <row r="44" ht="19" customHeight="1">
      <c r="A44" s="26" t="n"/>
      <c r="B44" s="26" t="n"/>
      <c r="C44" s="26" t="n"/>
      <c r="D44" s="36" t="n"/>
      <c r="E44" s="37" t="n"/>
      <c r="F44" s="27" t="n"/>
      <c r="G44" s="28" t="n"/>
    </row>
    <row r="45" ht="19" customHeight="1">
      <c r="A45" s="26" t="n"/>
      <c r="B45" s="26" t="n"/>
      <c r="C45" s="26" t="n"/>
      <c r="D45" s="36" t="n"/>
      <c r="E45" s="37" t="n"/>
      <c r="F45" s="27" t="n"/>
      <c r="G45" s="28" t="n"/>
    </row>
    <row r="46" ht="19" customHeight="1">
      <c r="A46" s="26" t="n"/>
      <c r="B46" s="26" t="n"/>
      <c r="C46" s="26" t="n"/>
      <c r="D46" s="36" t="n"/>
      <c r="E46" s="37" t="n"/>
      <c r="F46" s="27" t="n"/>
      <c r="G46" s="28" t="n"/>
    </row>
    <row r="47" ht="19" customHeight="1">
      <c r="A47" s="26" t="n"/>
      <c r="B47" s="26" t="n"/>
      <c r="C47" s="26" t="n"/>
      <c r="D47" s="36" t="n"/>
      <c r="E47" s="37" t="n"/>
      <c r="F47" s="27" t="n"/>
      <c r="G47" s="28" t="n"/>
    </row>
    <row r="48" ht="19" customHeight="1">
      <c r="A48" s="26" t="n"/>
      <c r="B48" s="26" t="n"/>
      <c r="C48" s="26" t="n"/>
      <c r="D48" s="36" t="n"/>
      <c r="E48" s="37" t="n"/>
      <c r="F48" s="27" t="n"/>
      <c r="G48" s="28" t="n"/>
    </row>
    <row r="49" ht="19" customHeight="1">
      <c r="A49" s="26" t="n"/>
      <c r="B49" s="26" t="n"/>
      <c r="C49" s="26" t="n"/>
      <c r="D49" s="36" t="n"/>
      <c r="E49" s="37" t="n"/>
      <c r="F49" s="27" t="n"/>
      <c r="G49" s="28" t="n"/>
    </row>
    <row r="50" ht="19" customHeight="1">
      <c r="A50" s="26" t="n"/>
      <c r="B50" s="26" t="n"/>
      <c r="C50" s="26" t="n"/>
      <c r="D50" s="36" t="n"/>
      <c r="E50" s="37" t="n"/>
      <c r="F50" s="27" t="n"/>
      <c r="G50" s="28" t="n"/>
    </row>
    <row r="51" ht="19" customHeight="1">
      <c r="A51" s="26" t="n"/>
      <c r="B51" s="26" t="n"/>
      <c r="C51" s="26" t="n"/>
      <c r="D51" s="36" t="n"/>
      <c r="E51" s="37" t="n"/>
      <c r="F51" s="27" t="n"/>
      <c r="G51" s="28" t="n"/>
    </row>
    <row r="52" ht="19" customHeight="1">
      <c r="A52" s="26" t="n"/>
      <c r="B52" s="26" t="n"/>
      <c r="C52" s="26" t="n"/>
      <c r="D52" s="36" t="n"/>
      <c r="E52" s="37" t="n"/>
      <c r="F52" s="27" t="n"/>
      <c r="G52" s="28" t="n"/>
    </row>
    <row r="53" ht="19" customHeight="1">
      <c r="A53" s="26" t="n"/>
      <c r="B53" s="26" t="n"/>
      <c r="C53" s="26" t="n"/>
      <c r="D53" s="36" t="n"/>
      <c r="E53" s="37" t="n"/>
      <c r="F53" s="27" t="n"/>
      <c r="G53" s="28" t="n"/>
    </row>
    <row r="54" ht="19" customHeight="1">
      <c r="A54" s="26" t="n"/>
      <c r="B54" s="26" t="n"/>
      <c r="C54" s="26" t="n"/>
      <c r="D54" s="36" t="n"/>
      <c r="E54" s="37" t="n"/>
      <c r="F54" s="27" t="n"/>
      <c r="G54" s="28" t="n"/>
    </row>
    <row r="56" ht="34" customHeight="1">
      <c r="A56" s="21" t="inlineStr">
        <is>
          <t>거래처 · 기사명은 목록에서 고르세요. 기사명은 기사별 수금현황에 쓰입니다(모르면 비워도 됨).</t>
        </is>
      </c>
    </row>
  </sheetData>
  <mergeCells count="6">
    <mergeCell ref="F3:G3"/>
    <mergeCell ref="A56:G56"/>
    <mergeCell ref="A2:G2"/>
    <mergeCell ref="A1:E1"/>
    <mergeCell ref="A3:C3"/>
    <mergeCell ref="F1:G1"/>
  </mergeCells>
  <dataValidations count="2">
    <dataValidation sqref="D5 D6 D7 D8 D9 D10 D11 D12 D13 D14 D15 D16 D17 D18 D19 D20 D21 D22 D23 D24 D25 D26 D27 D28 D29 D30 D31 D32 D33 D34 D35 D36 D37 D38 D39 D40 D41 D42 D43 D44 D45 D46 D47 D48 D49 D50 D51 D52 D53 D54" showDropDown="0" showInputMessage="0" showErrorMessage="0" allowBlank="1" error="등록 시트에 있는 이름을 고르세요" type="list">
      <formula1>'거래처등록'!$B$5:$B$19</formula1>
    </dataValidation>
    <dataValidation sqref="F5 F6 F7 F8 F9 F10 F11 F12 F13 F14 F15 F16 F17 F18 F19 F20 F21 F22 F23 F24 F25 F26 F27 F28 F29 F30 F31 F32 F33 F34 F35 F36 F37 F38 F39 F40 F41 F42 F43 F44 F45 F46 F47 F48 F49 F50 F51 F52 F53 F54" showDropDown="0" showInputMessage="0" showErrorMessage="0" allowBlank="1" error="등록 시트에 있는 이름을 고르세요" type="list">
      <formula1>'기사명등록'!$B$5:$B$19</formula1>
    </dataValidation>
  </dataValidations>
  <printOptions horizontalCentered="1"/>
  <pageMargins left="0.4" right="0.4" top="0.5" bottom="0.5" header="0.2" footer="0.2"/>
  <pageSetup orientation="portrait" paperSize="9" fitToHeight="0" fitToWidth="1"/>
  <rowBreaks count="1" manualBreakCount="1">
    <brk id="39" min="0" max="16383" man="1"/>
  </rowBreaks>
</worksheet>
</file>

<file path=xl/worksheets/sheet4.xml><?xml version="1.0" encoding="utf-8"?>
<worksheet xmlns="http://schemas.openxmlformats.org/spreadsheetml/2006/main">
  <sheetPr>
    <outlinePr summaryBelow="1" summaryRight="1"/>
    <pageSetUpPr fitToPage="1"/>
  </sheetPr>
  <dimension ref="A1:G21"/>
  <sheetViews>
    <sheetView showGridLines="0" zoomScale="100" workbookViewId="0">
      <selection activeCell="A1" sqref="A1"/>
    </sheetView>
  </sheetViews>
  <sheetFormatPr baseColWidth="8" defaultRowHeight="15"/>
  <cols>
    <col width="5" customWidth="1" min="1" max="1"/>
    <col width="12" customWidth="1" min="2" max="2"/>
    <col width="14" customWidth="1" min="3" max="3"/>
    <col width="10" customWidth="1" min="4" max="4"/>
    <col width="11" customWidth="1" min="5" max="5"/>
    <col width="14" customWidth="1" min="6" max="6"/>
    <col width="14" customWidth="1" min="7" max="7"/>
  </cols>
  <sheetData>
    <row r="1" ht="20" customHeight="1">
      <c r="A1" s="1" t="inlineStr">
        <is>
          <t xml:space="preserve">  K-건설맵  |  k-conmap.com  무료 건설 서식</t>
        </is>
      </c>
      <c r="E1" s="2" t="inlineStr">
        <is>
          <t xml:space="preserve">← 이 1행을 지우고 쓰셔도 됩니다  </t>
        </is>
      </c>
    </row>
    <row r="2" ht="32" customHeight="1">
      <c r="A2" s="22" t="inlineStr">
        <is>
          <t>기 사 명  등 록</t>
        </is>
      </c>
    </row>
    <row r="3" ht="16" customHeight="1">
      <c r="A3" s="21" t="inlineStr">
        <is>
          <t>여기 적은 기사명이 거래내역 · 수금원장의 목록으로 나옵니다. 시간당 단가는 거래내역에서 단가를 비우면 쓰입니다.</t>
        </is>
      </c>
    </row>
    <row r="4" ht="24" customHeight="1">
      <c r="A4" s="8" t="inlineStr">
        <is>
          <t>번호</t>
        </is>
      </c>
      <c r="B4" s="8" t="inlineStr">
        <is>
          <t>기 사 명</t>
        </is>
      </c>
      <c r="C4" s="8" t="inlineStr">
        <is>
          <t>장 비 명</t>
        </is>
      </c>
      <c r="D4" s="8" t="inlineStr">
        <is>
          <t>장비번호</t>
        </is>
      </c>
      <c r="E4" s="8" t="inlineStr">
        <is>
          <t>시간당 단가</t>
        </is>
      </c>
      <c r="F4" s="8" t="inlineStr">
        <is>
          <t>연 락 처</t>
        </is>
      </c>
      <c r="G4" s="8" t="inlineStr">
        <is>
          <t>비   고</t>
        </is>
      </c>
    </row>
    <row r="5" ht="21" customHeight="1">
      <c r="A5" s="10" t="n">
        <v>1</v>
      </c>
      <c r="B5" s="38" t="n"/>
      <c r="C5" s="36" t="n"/>
      <c r="D5" s="27" t="n"/>
      <c r="E5" s="39" t="n"/>
      <c r="F5" s="27" t="n"/>
      <c r="G5" s="28" t="n"/>
    </row>
    <row r="6" ht="21" customHeight="1">
      <c r="A6" s="10" t="n">
        <v>2</v>
      </c>
      <c r="B6" s="38" t="n"/>
      <c r="C6" s="36" t="n"/>
      <c r="D6" s="27" t="n"/>
      <c r="E6" s="39" t="n"/>
      <c r="F6" s="27" t="n"/>
      <c r="G6" s="28" t="n"/>
    </row>
    <row r="7" ht="21" customHeight="1">
      <c r="A7" s="10" t="n">
        <v>3</v>
      </c>
      <c r="B7" s="38" t="n"/>
      <c r="C7" s="36" t="n"/>
      <c r="D7" s="27" t="n"/>
      <c r="E7" s="39" t="n"/>
      <c r="F7" s="27" t="n"/>
      <c r="G7" s="28" t="n"/>
    </row>
    <row r="8" ht="21" customHeight="1">
      <c r="A8" s="10" t="n">
        <v>4</v>
      </c>
      <c r="B8" s="38" t="n"/>
      <c r="C8" s="36" t="n"/>
      <c r="D8" s="27" t="n"/>
      <c r="E8" s="39" t="n"/>
      <c r="F8" s="27" t="n"/>
      <c r="G8" s="28" t="n"/>
    </row>
    <row r="9" ht="21" customHeight="1">
      <c r="A9" s="10" t="n">
        <v>5</v>
      </c>
      <c r="B9" s="38" t="n"/>
      <c r="C9" s="36" t="n"/>
      <c r="D9" s="27" t="n"/>
      <c r="E9" s="39" t="n"/>
      <c r="F9" s="27" t="n"/>
      <c r="G9" s="28" t="n"/>
    </row>
    <row r="10" ht="21" customHeight="1">
      <c r="A10" s="10" t="n">
        <v>6</v>
      </c>
      <c r="B10" s="38" t="n"/>
      <c r="C10" s="36" t="n"/>
      <c r="D10" s="27" t="n"/>
      <c r="E10" s="39" t="n"/>
      <c r="F10" s="27" t="n"/>
      <c r="G10" s="28" t="n"/>
    </row>
    <row r="11" ht="21" customHeight="1">
      <c r="A11" s="10" t="n">
        <v>7</v>
      </c>
      <c r="B11" s="38" t="n"/>
      <c r="C11" s="36" t="n"/>
      <c r="D11" s="27" t="n"/>
      <c r="E11" s="39" t="n"/>
      <c r="F11" s="27" t="n"/>
      <c r="G11" s="28" t="n"/>
    </row>
    <row r="12" ht="21" customHeight="1">
      <c r="A12" s="10" t="n">
        <v>8</v>
      </c>
      <c r="B12" s="38" t="n"/>
      <c r="C12" s="36" t="n"/>
      <c r="D12" s="27" t="n"/>
      <c r="E12" s="39" t="n"/>
      <c r="F12" s="27" t="n"/>
      <c r="G12" s="28" t="n"/>
    </row>
    <row r="13" ht="21" customHeight="1">
      <c r="A13" s="10" t="n">
        <v>9</v>
      </c>
      <c r="B13" s="38" t="n"/>
      <c r="C13" s="36" t="n"/>
      <c r="D13" s="27" t="n"/>
      <c r="E13" s="39" t="n"/>
      <c r="F13" s="27" t="n"/>
      <c r="G13" s="28" t="n"/>
    </row>
    <row r="14" ht="21" customHeight="1">
      <c r="A14" s="10" t="n">
        <v>10</v>
      </c>
      <c r="B14" s="38" t="n"/>
      <c r="C14" s="36" t="n"/>
      <c r="D14" s="27" t="n"/>
      <c r="E14" s="39" t="n"/>
      <c r="F14" s="27" t="n"/>
      <c r="G14" s="28" t="n"/>
    </row>
    <row r="15" ht="21" customHeight="1">
      <c r="A15" s="10" t="n">
        <v>11</v>
      </c>
      <c r="B15" s="38" t="n"/>
      <c r="C15" s="36" t="n"/>
      <c r="D15" s="27" t="n"/>
      <c r="E15" s="39" t="n"/>
      <c r="F15" s="27" t="n"/>
      <c r="G15" s="28" t="n"/>
    </row>
    <row r="16" ht="21" customHeight="1">
      <c r="A16" s="10" t="n">
        <v>12</v>
      </c>
      <c r="B16" s="38" t="n"/>
      <c r="C16" s="36" t="n"/>
      <c r="D16" s="27" t="n"/>
      <c r="E16" s="39" t="n"/>
      <c r="F16" s="27" t="n"/>
      <c r="G16" s="28" t="n"/>
    </row>
    <row r="17" ht="21" customHeight="1">
      <c r="A17" s="10" t="n">
        <v>13</v>
      </c>
      <c r="B17" s="38" t="n"/>
      <c r="C17" s="36" t="n"/>
      <c r="D17" s="27" t="n"/>
      <c r="E17" s="39" t="n"/>
      <c r="F17" s="27" t="n"/>
      <c r="G17" s="28" t="n"/>
    </row>
    <row r="18" ht="21" customHeight="1">
      <c r="A18" s="10" t="n">
        <v>14</v>
      </c>
      <c r="B18" s="38" t="n"/>
      <c r="C18" s="36" t="n"/>
      <c r="D18" s="27" t="n"/>
      <c r="E18" s="39" t="n"/>
      <c r="F18" s="27" t="n"/>
      <c r="G18" s="28" t="n"/>
    </row>
    <row r="19" ht="21" customHeight="1">
      <c r="A19" s="10" t="n">
        <v>15</v>
      </c>
      <c r="B19" s="38" t="n"/>
      <c r="C19" s="36" t="n"/>
      <c r="D19" s="27" t="n"/>
      <c r="E19" s="39" t="n"/>
      <c r="F19" s="27" t="n"/>
      <c r="G19" s="28" t="n"/>
    </row>
    <row r="21" ht="19.5" customHeight="1">
      <c r="A21" s="21" t="inlineStr">
        <is>
          <t>원본의 «가나다순 정렬» 단추(매크로)는 없앴습니다 — 순서는 상관없습니다.</t>
        </is>
      </c>
    </row>
  </sheetData>
  <mergeCells count="5">
    <mergeCell ref="A1:D1"/>
    <mergeCell ref="A3:G3"/>
    <mergeCell ref="A21:G21"/>
    <mergeCell ref="A2:G2"/>
    <mergeCell ref="E1:G1"/>
  </mergeCells>
  <printOptions horizontalCentered="1"/>
  <pageMargins left="0.4" right="0.4" top="0.5" bottom="0.5" header="0.2" footer="0.2"/>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H21"/>
  <sheetViews>
    <sheetView showGridLines="0" zoomScale="100" workbookViewId="0">
      <selection activeCell="A1" sqref="A1"/>
    </sheetView>
  </sheetViews>
  <sheetFormatPr baseColWidth="8" defaultRowHeight="15"/>
  <cols>
    <col width="5" customWidth="1" min="1" max="1"/>
    <col width="14" customWidth="1" min="2" max="2"/>
    <col width="16" customWidth="1" min="3" max="3"/>
    <col width="9" customWidth="1" min="4" max="4"/>
    <col width="12" customWidth="1" min="5" max="5"/>
    <col width="12" customWidth="1" min="6" max="6"/>
    <col width="18" customWidth="1" min="7" max="7"/>
    <col width="13" customWidth="1" min="8" max="8"/>
  </cols>
  <sheetData>
    <row r="1" ht="20" customHeight="1">
      <c r="A1" s="1" t="inlineStr">
        <is>
          <t xml:space="preserve">  K-건설맵  |  k-conmap.com  무료 건설 서식</t>
        </is>
      </c>
      <c r="F1" s="2" t="inlineStr">
        <is>
          <t xml:space="preserve">← 이 1행을 지우고 쓰셔도 됩니다  </t>
        </is>
      </c>
    </row>
    <row r="2" ht="32" customHeight="1">
      <c r="A2" s="22" t="inlineStr">
        <is>
          <t>거 래 처  등 록</t>
        </is>
      </c>
    </row>
    <row r="3" ht="16" customHeight="1">
      <c r="A3" s="21" t="inlineStr">
        <is>
          <t>여기 적은 거래처가 거래내역 · 수금원장 · 청구서의 목록과 장비관리(업체별 현황)에 나옵니다.</t>
        </is>
      </c>
    </row>
    <row r="4" ht="24" customHeight="1">
      <c r="A4" s="8" t="inlineStr">
        <is>
          <t>번호</t>
        </is>
      </c>
      <c r="B4" s="8" t="inlineStr">
        <is>
          <t>거 래 처</t>
        </is>
      </c>
      <c r="C4" s="8" t="inlineStr">
        <is>
          <t>현 장 명</t>
        </is>
      </c>
      <c r="D4" s="8" t="inlineStr">
        <is>
          <t>대 표</t>
        </is>
      </c>
      <c r="E4" s="8" t="inlineStr">
        <is>
          <t>연 락 처</t>
        </is>
      </c>
      <c r="F4" s="8" t="inlineStr">
        <is>
          <t>팩 스</t>
        </is>
      </c>
      <c r="G4" s="8" t="inlineStr">
        <is>
          <t>주    소</t>
        </is>
      </c>
      <c r="H4" s="40" t="inlineStr">
        <is>
          <t>사업자등록번호</t>
        </is>
      </c>
    </row>
    <row r="5" ht="21" customHeight="1">
      <c r="A5" s="10" t="n">
        <v>1</v>
      </c>
      <c r="B5" s="41" t="n"/>
      <c r="C5" s="36" t="n"/>
      <c r="D5" s="38" t="n"/>
      <c r="E5" s="27" t="n"/>
      <c r="F5" s="27" t="n"/>
      <c r="G5" s="28" t="n"/>
      <c r="H5" s="42" t="n"/>
    </row>
    <row r="6" ht="21" customHeight="1">
      <c r="A6" s="10" t="n">
        <v>2</v>
      </c>
      <c r="B6" s="41" t="n"/>
      <c r="C6" s="36" t="n"/>
      <c r="D6" s="38" t="n"/>
      <c r="E6" s="27" t="n"/>
      <c r="F6" s="27" t="n"/>
      <c r="G6" s="28" t="n"/>
      <c r="H6" s="42" t="n"/>
    </row>
    <row r="7" ht="21" customHeight="1">
      <c r="A7" s="10" t="n">
        <v>3</v>
      </c>
      <c r="B7" s="41" t="n"/>
      <c r="C7" s="36" t="n"/>
      <c r="D7" s="38" t="n"/>
      <c r="E7" s="27" t="n"/>
      <c r="F7" s="27" t="n"/>
      <c r="G7" s="28" t="n"/>
      <c r="H7" s="42" t="n"/>
    </row>
    <row r="8" ht="21" customHeight="1">
      <c r="A8" s="10" t="n">
        <v>4</v>
      </c>
      <c r="B8" s="41" t="n"/>
      <c r="C8" s="36" t="n"/>
      <c r="D8" s="38" t="n"/>
      <c r="E8" s="27" t="n"/>
      <c r="F8" s="27" t="n"/>
      <c r="G8" s="28" t="n"/>
      <c r="H8" s="42" t="n"/>
    </row>
    <row r="9" ht="21" customHeight="1">
      <c r="A9" s="10" t="n">
        <v>5</v>
      </c>
      <c r="B9" s="41" t="n"/>
      <c r="C9" s="36" t="n"/>
      <c r="D9" s="38" t="n"/>
      <c r="E9" s="27" t="n"/>
      <c r="F9" s="27" t="n"/>
      <c r="G9" s="28" t="n"/>
      <c r="H9" s="42" t="n"/>
    </row>
    <row r="10" ht="21" customHeight="1">
      <c r="A10" s="10" t="n">
        <v>6</v>
      </c>
      <c r="B10" s="41" t="n"/>
      <c r="C10" s="36" t="n"/>
      <c r="D10" s="38" t="n"/>
      <c r="E10" s="27" t="n"/>
      <c r="F10" s="27" t="n"/>
      <c r="G10" s="28" t="n"/>
      <c r="H10" s="42" t="n"/>
    </row>
    <row r="11" ht="21" customHeight="1">
      <c r="A11" s="10" t="n">
        <v>7</v>
      </c>
      <c r="B11" s="41" t="n"/>
      <c r="C11" s="36" t="n"/>
      <c r="D11" s="38" t="n"/>
      <c r="E11" s="27" t="n"/>
      <c r="F11" s="27" t="n"/>
      <c r="G11" s="28" t="n"/>
      <c r="H11" s="42" t="n"/>
    </row>
    <row r="12" ht="21" customHeight="1">
      <c r="A12" s="10" t="n">
        <v>8</v>
      </c>
      <c r="B12" s="41" t="n"/>
      <c r="C12" s="36" t="n"/>
      <c r="D12" s="38" t="n"/>
      <c r="E12" s="27" t="n"/>
      <c r="F12" s="27" t="n"/>
      <c r="G12" s="28" t="n"/>
      <c r="H12" s="42" t="n"/>
    </row>
    <row r="13" ht="21" customHeight="1">
      <c r="A13" s="10" t="n">
        <v>9</v>
      </c>
      <c r="B13" s="41" t="n"/>
      <c r="C13" s="36" t="n"/>
      <c r="D13" s="38" t="n"/>
      <c r="E13" s="27" t="n"/>
      <c r="F13" s="27" t="n"/>
      <c r="G13" s="28" t="n"/>
      <c r="H13" s="42" t="n"/>
    </row>
    <row r="14" ht="21" customHeight="1">
      <c r="A14" s="10" t="n">
        <v>10</v>
      </c>
      <c r="B14" s="41" t="n"/>
      <c r="C14" s="36" t="n"/>
      <c r="D14" s="38" t="n"/>
      <c r="E14" s="27" t="n"/>
      <c r="F14" s="27" t="n"/>
      <c r="G14" s="28" t="n"/>
      <c r="H14" s="42" t="n"/>
    </row>
    <row r="15" ht="21" customHeight="1">
      <c r="A15" s="10" t="n">
        <v>11</v>
      </c>
      <c r="B15" s="41" t="n"/>
      <c r="C15" s="36" t="n"/>
      <c r="D15" s="38" t="n"/>
      <c r="E15" s="27" t="n"/>
      <c r="F15" s="27" t="n"/>
      <c r="G15" s="28" t="n"/>
      <c r="H15" s="42" t="n"/>
    </row>
    <row r="16" ht="21" customHeight="1">
      <c r="A16" s="10" t="n">
        <v>12</v>
      </c>
      <c r="B16" s="41" t="n"/>
      <c r="C16" s="36" t="n"/>
      <c r="D16" s="38" t="n"/>
      <c r="E16" s="27" t="n"/>
      <c r="F16" s="27" t="n"/>
      <c r="G16" s="28" t="n"/>
      <c r="H16" s="42" t="n"/>
    </row>
    <row r="17" ht="21" customHeight="1">
      <c r="A17" s="10" t="n">
        <v>13</v>
      </c>
      <c r="B17" s="41" t="n"/>
      <c r="C17" s="36" t="n"/>
      <c r="D17" s="38" t="n"/>
      <c r="E17" s="27" t="n"/>
      <c r="F17" s="27" t="n"/>
      <c r="G17" s="28" t="n"/>
      <c r="H17" s="42" t="n"/>
    </row>
    <row r="18" ht="21" customHeight="1">
      <c r="A18" s="10" t="n">
        <v>14</v>
      </c>
      <c r="B18" s="41" t="n"/>
      <c r="C18" s="36" t="n"/>
      <c r="D18" s="38" t="n"/>
      <c r="E18" s="27" t="n"/>
      <c r="F18" s="27" t="n"/>
      <c r="G18" s="28" t="n"/>
      <c r="H18" s="42" t="n"/>
    </row>
    <row r="19" ht="21" customHeight="1">
      <c r="A19" s="10" t="n">
        <v>15</v>
      </c>
      <c r="B19" s="41" t="n"/>
      <c r="C19" s="36" t="n"/>
      <c r="D19" s="38" t="n"/>
      <c r="E19" s="27" t="n"/>
      <c r="F19" s="27" t="n"/>
      <c r="G19" s="28" t="n"/>
      <c r="H19" s="42" t="n"/>
    </row>
    <row r="21" ht="19.5" customHeight="1">
      <c r="A21" s="21" t="inlineStr">
        <is>
          <t>원본의 «가나다순 정렬» 단추(매크로)는 없앴습니다.</t>
        </is>
      </c>
    </row>
  </sheetData>
  <mergeCells count="5">
    <mergeCell ref="A3:H3"/>
    <mergeCell ref="A21:H21"/>
    <mergeCell ref="A2:H2"/>
    <mergeCell ref="F1:H1"/>
    <mergeCell ref="A1:E1"/>
  </mergeCells>
  <printOptions horizontalCentered="1"/>
  <pageMargins left="0.4" right="0.4" top="0.5" bottom="0.5" header="0.2" footer="0.2"/>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G48"/>
  <sheetViews>
    <sheetView showGridLines="0" zoomScale="100" workbookViewId="0">
      <selection activeCell="A1" sqref="A1"/>
    </sheetView>
  </sheetViews>
  <sheetFormatPr baseColWidth="8" defaultRowHeight="15"/>
  <cols>
    <col width="6" customWidth="1" min="1" max="1"/>
    <col width="4.5" customWidth="1" min="2" max="2"/>
    <col width="4.5" customWidth="1" min="3" max="3"/>
    <col width="11" customWidth="1" min="4" max="4"/>
    <col width="36" customWidth="1" min="5" max="5"/>
    <col width="13" customWidth="1" min="6" max="6"/>
    <col width="12" customWidth="1" min="7" max="7"/>
  </cols>
  <sheetData>
    <row r="1" ht="20" customHeight="1">
      <c r="A1" s="1" t="inlineStr">
        <is>
          <t xml:space="preserve">  K-건설맵  |  k-conmap.com  무료 건설 서식</t>
        </is>
      </c>
      <c r="F1" s="2" t="inlineStr">
        <is>
          <t xml:space="preserve">← 이 1행을 지우고 쓰셔도 됩니다  </t>
        </is>
      </c>
    </row>
    <row r="2" ht="30" customHeight="1">
      <c r="A2" s="22" t="inlineStr">
        <is>
          <t>경비 사용 및 장비관리비 메모</t>
        </is>
      </c>
    </row>
    <row r="3" ht="22" customHeight="1">
      <c r="A3" s="16" t="inlineStr">
        <is>
          <t>합   계</t>
        </is>
      </c>
      <c r="B3" s="17" t="n"/>
      <c r="C3" s="17" t="n"/>
      <c r="D3" s="18">
        <f>SUBTOTAL(9,F7:F46)</f>
        <v/>
      </c>
      <c r="E3" s="17" t="n"/>
      <c r="F3" s="4" t="inlineStr"/>
    </row>
    <row r="4" ht="20" customHeight="1">
      <c r="A4" s="24" t="inlineStr">
        <is>
          <t>경    비</t>
        </is>
      </c>
      <c r="B4" s="17" t="n"/>
      <c r="C4" s="17" t="n"/>
      <c r="D4" s="43">
        <f>SUMIF(D7:D46,"경비",F7:F46)</f>
        <v/>
      </c>
      <c r="E4" s="17" t="n"/>
      <c r="F4" s="4" t="inlineStr"/>
    </row>
    <row r="5" ht="20" customHeight="1">
      <c r="A5" s="24" t="inlineStr">
        <is>
          <t>장비관리비</t>
        </is>
      </c>
      <c r="B5" s="17" t="n"/>
      <c r="C5" s="17" t="n"/>
      <c r="D5" s="43">
        <f>SUMIF(D7:D46,"장비관리비",F7:F46)</f>
        <v/>
      </c>
      <c r="E5" s="17" t="n"/>
      <c r="F5" s="4" t="inlineStr"/>
    </row>
    <row r="6" ht="24" customHeight="1">
      <c r="A6" s="8" t="inlineStr">
        <is>
          <t>년</t>
        </is>
      </c>
      <c r="B6" s="8" t="inlineStr">
        <is>
          <t>월</t>
        </is>
      </c>
      <c r="C6" s="8" t="inlineStr">
        <is>
          <t>일</t>
        </is>
      </c>
      <c r="D6" s="8" t="inlineStr">
        <is>
          <t>구  분</t>
        </is>
      </c>
      <c r="E6" s="8" t="inlineStr">
        <is>
          <t>내          용</t>
        </is>
      </c>
      <c r="F6" s="8" t="inlineStr">
        <is>
          <t>금    액</t>
        </is>
      </c>
      <c r="G6" s="8" t="inlineStr">
        <is>
          <t>비  고</t>
        </is>
      </c>
    </row>
    <row r="7" ht="19" customHeight="1">
      <c r="A7" s="26" t="n"/>
      <c r="B7" s="26" t="n"/>
      <c r="C7" s="26" t="n"/>
      <c r="D7" s="42" t="n"/>
      <c r="E7" s="36" t="n"/>
      <c r="F7" s="37" t="n"/>
      <c r="G7" s="28" t="n"/>
    </row>
    <row r="8" ht="19" customHeight="1">
      <c r="A8" s="26" t="n"/>
      <c r="B8" s="26" t="n"/>
      <c r="C8" s="26" t="n"/>
      <c r="D8" s="42" t="n"/>
      <c r="E8" s="36" t="n"/>
      <c r="F8" s="37" t="n"/>
      <c r="G8" s="28" t="n"/>
    </row>
    <row r="9" ht="19" customHeight="1">
      <c r="A9" s="26" t="n"/>
      <c r="B9" s="26" t="n"/>
      <c r="C9" s="26" t="n"/>
      <c r="D9" s="42" t="n"/>
      <c r="E9" s="36" t="n"/>
      <c r="F9" s="37" t="n"/>
      <c r="G9" s="28" t="n"/>
    </row>
    <row r="10" ht="19" customHeight="1">
      <c r="A10" s="26" t="n"/>
      <c r="B10" s="26" t="n"/>
      <c r="C10" s="26" t="n"/>
      <c r="D10" s="42" t="n"/>
      <c r="E10" s="36" t="n"/>
      <c r="F10" s="37" t="n"/>
      <c r="G10" s="28" t="n"/>
    </row>
    <row r="11" ht="19" customHeight="1">
      <c r="A11" s="26" t="n"/>
      <c r="B11" s="26" t="n"/>
      <c r="C11" s="26" t="n"/>
      <c r="D11" s="42" t="n"/>
      <c r="E11" s="36" t="n"/>
      <c r="F11" s="37" t="n"/>
      <c r="G11" s="28" t="n"/>
    </row>
    <row r="12" ht="19" customHeight="1">
      <c r="A12" s="26" t="n"/>
      <c r="B12" s="26" t="n"/>
      <c r="C12" s="26" t="n"/>
      <c r="D12" s="42" t="n"/>
      <c r="E12" s="36" t="n"/>
      <c r="F12" s="37" t="n"/>
      <c r="G12" s="28" t="n"/>
    </row>
    <row r="13" ht="19" customHeight="1">
      <c r="A13" s="26" t="n"/>
      <c r="B13" s="26" t="n"/>
      <c r="C13" s="26" t="n"/>
      <c r="D13" s="42" t="n"/>
      <c r="E13" s="36" t="n"/>
      <c r="F13" s="37" t="n"/>
      <c r="G13" s="28" t="n"/>
    </row>
    <row r="14" ht="19" customHeight="1">
      <c r="A14" s="26" t="n"/>
      <c r="B14" s="26" t="n"/>
      <c r="C14" s="26" t="n"/>
      <c r="D14" s="42" t="n"/>
      <c r="E14" s="36" t="n"/>
      <c r="F14" s="37" t="n"/>
      <c r="G14" s="28" t="n"/>
    </row>
    <row r="15" ht="19" customHeight="1">
      <c r="A15" s="26" t="n"/>
      <c r="B15" s="26" t="n"/>
      <c r="C15" s="26" t="n"/>
      <c r="D15" s="42" t="n"/>
      <c r="E15" s="36" t="n"/>
      <c r="F15" s="37" t="n"/>
      <c r="G15" s="28" t="n"/>
    </row>
    <row r="16" ht="19" customHeight="1">
      <c r="A16" s="26" t="n"/>
      <c r="B16" s="26" t="n"/>
      <c r="C16" s="26" t="n"/>
      <c r="D16" s="42" t="n"/>
      <c r="E16" s="36" t="n"/>
      <c r="F16" s="37" t="n"/>
      <c r="G16" s="28" t="n"/>
    </row>
    <row r="17" ht="19" customHeight="1">
      <c r="A17" s="26" t="n"/>
      <c r="B17" s="26" t="n"/>
      <c r="C17" s="26" t="n"/>
      <c r="D17" s="42" t="n"/>
      <c r="E17" s="36" t="n"/>
      <c r="F17" s="37" t="n"/>
      <c r="G17" s="28" t="n"/>
    </row>
    <row r="18" ht="19" customHeight="1">
      <c r="A18" s="26" t="n"/>
      <c r="B18" s="26" t="n"/>
      <c r="C18" s="26" t="n"/>
      <c r="D18" s="42" t="n"/>
      <c r="E18" s="36" t="n"/>
      <c r="F18" s="37" t="n"/>
      <c r="G18" s="28" t="n"/>
    </row>
    <row r="19" ht="19" customHeight="1">
      <c r="A19" s="26" t="n"/>
      <c r="B19" s="26" t="n"/>
      <c r="C19" s="26" t="n"/>
      <c r="D19" s="42" t="n"/>
      <c r="E19" s="36" t="n"/>
      <c r="F19" s="37" t="n"/>
      <c r="G19" s="28" t="n"/>
    </row>
    <row r="20" ht="19" customHeight="1">
      <c r="A20" s="26" t="n"/>
      <c r="B20" s="26" t="n"/>
      <c r="C20" s="26" t="n"/>
      <c r="D20" s="42" t="n"/>
      <c r="E20" s="36" t="n"/>
      <c r="F20" s="37" t="n"/>
      <c r="G20" s="28" t="n"/>
    </row>
    <row r="21" ht="19" customHeight="1">
      <c r="A21" s="26" t="n"/>
      <c r="B21" s="26" t="n"/>
      <c r="C21" s="26" t="n"/>
      <c r="D21" s="42" t="n"/>
      <c r="E21" s="36" t="n"/>
      <c r="F21" s="37" t="n"/>
      <c r="G21" s="28" t="n"/>
    </row>
    <row r="22" ht="19" customHeight="1">
      <c r="A22" s="26" t="n"/>
      <c r="B22" s="26" t="n"/>
      <c r="C22" s="26" t="n"/>
      <c r="D22" s="42" t="n"/>
      <c r="E22" s="36" t="n"/>
      <c r="F22" s="37" t="n"/>
      <c r="G22" s="28" t="n"/>
    </row>
    <row r="23" ht="19" customHeight="1">
      <c r="A23" s="26" t="n"/>
      <c r="B23" s="26" t="n"/>
      <c r="C23" s="26" t="n"/>
      <c r="D23" s="42" t="n"/>
      <c r="E23" s="36" t="n"/>
      <c r="F23" s="37" t="n"/>
      <c r="G23" s="28" t="n"/>
    </row>
    <row r="24" ht="19" customHeight="1">
      <c r="A24" s="26" t="n"/>
      <c r="B24" s="26" t="n"/>
      <c r="C24" s="26" t="n"/>
      <c r="D24" s="42" t="n"/>
      <c r="E24" s="36" t="n"/>
      <c r="F24" s="37" t="n"/>
      <c r="G24" s="28" t="n"/>
    </row>
    <row r="25" ht="19" customHeight="1">
      <c r="A25" s="26" t="n"/>
      <c r="B25" s="26" t="n"/>
      <c r="C25" s="26" t="n"/>
      <c r="D25" s="42" t="n"/>
      <c r="E25" s="36" t="n"/>
      <c r="F25" s="37" t="n"/>
      <c r="G25" s="28" t="n"/>
    </row>
    <row r="26" ht="19" customHeight="1">
      <c r="A26" s="26" t="n"/>
      <c r="B26" s="26" t="n"/>
      <c r="C26" s="26" t="n"/>
      <c r="D26" s="42" t="n"/>
      <c r="E26" s="36" t="n"/>
      <c r="F26" s="37" t="n"/>
      <c r="G26" s="28" t="n"/>
    </row>
    <row r="27" ht="19" customHeight="1">
      <c r="A27" s="26" t="n"/>
      <c r="B27" s="26" t="n"/>
      <c r="C27" s="26" t="n"/>
      <c r="D27" s="42" t="n"/>
      <c r="E27" s="36" t="n"/>
      <c r="F27" s="37" t="n"/>
      <c r="G27" s="28" t="n"/>
    </row>
    <row r="28" ht="19" customHeight="1">
      <c r="A28" s="26" t="n"/>
      <c r="B28" s="26" t="n"/>
      <c r="C28" s="26" t="n"/>
      <c r="D28" s="42" t="n"/>
      <c r="E28" s="36" t="n"/>
      <c r="F28" s="37" t="n"/>
      <c r="G28" s="28" t="n"/>
    </row>
    <row r="29" ht="19" customHeight="1">
      <c r="A29" s="26" t="n"/>
      <c r="B29" s="26" t="n"/>
      <c r="C29" s="26" t="n"/>
      <c r="D29" s="42" t="n"/>
      <c r="E29" s="36" t="n"/>
      <c r="F29" s="37" t="n"/>
      <c r="G29" s="28" t="n"/>
    </row>
    <row r="30" ht="19" customHeight="1">
      <c r="A30" s="26" t="n"/>
      <c r="B30" s="26" t="n"/>
      <c r="C30" s="26" t="n"/>
      <c r="D30" s="42" t="n"/>
      <c r="E30" s="36" t="n"/>
      <c r="F30" s="37" t="n"/>
      <c r="G30" s="28" t="n"/>
    </row>
    <row r="31" ht="19" customHeight="1">
      <c r="A31" s="26" t="n"/>
      <c r="B31" s="26" t="n"/>
      <c r="C31" s="26" t="n"/>
      <c r="D31" s="42" t="n"/>
      <c r="E31" s="36" t="n"/>
      <c r="F31" s="37" t="n"/>
      <c r="G31" s="28" t="n"/>
    </row>
    <row r="32" ht="19" customHeight="1">
      <c r="A32" s="26" t="n"/>
      <c r="B32" s="26" t="n"/>
      <c r="C32" s="26" t="n"/>
      <c r="D32" s="42" t="n"/>
      <c r="E32" s="36" t="n"/>
      <c r="F32" s="37" t="n"/>
      <c r="G32" s="28" t="n"/>
    </row>
    <row r="33" ht="19" customHeight="1">
      <c r="A33" s="26" t="n"/>
      <c r="B33" s="26" t="n"/>
      <c r="C33" s="26" t="n"/>
      <c r="D33" s="42" t="n"/>
      <c r="E33" s="36" t="n"/>
      <c r="F33" s="37" t="n"/>
      <c r="G33" s="28" t="n"/>
    </row>
    <row r="34" ht="19" customHeight="1">
      <c r="A34" s="26" t="n"/>
      <c r="B34" s="26" t="n"/>
      <c r="C34" s="26" t="n"/>
      <c r="D34" s="42" t="n"/>
      <c r="E34" s="36" t="n"/>
      <c r="F34" s="37" t="n"/>
      <c r="G34" s="28" t="n"/>
    </row>
    <row r="35" ht="19" customHeight="1">
      <c r="A35" s="26" t="n"/>
      <c r="B35" s="26" t="n"/>
      <c r="C35" s="26" t="n"/>
      <c r="D35" s="42" t="n"/>
      <c r="E35" s="36" t="n"/>
      <c r="F35" s="37" t="n"/>
      <c r="G35" s="28" t="n"/>
    </row>
    <row r="36" ht="19" customHeight="1">
      <c r="A36" s="26" t="n"/>
      <c r="B36" s="26" t="n"/>
      <c r="C36" s="26" t="n"/>
      <c r="D36" s="42" t="n"/>
      <c r="E36" s="36" t="n"/>
      <c r="F36" s="37" t="n"/>
      <c r="G36" s="28" t="n"/>
    </row>
    <row r="37" ht="19" customHeight="1">
      <c r="A37" s="26" t="n"/>
      <c r="B37" s="26" t="n"/>
      <c r="C37" s="26" t="n"/>
      <c r="D37" s="42" t="n"/>
      <c r="E37" s="36" t="n"/>
      <c r="F37" s="37" t="n"/>
      <c r="G37" s="28" t="n"/>
    </row>
    <row r="38" ht="19" customHeight="1">
      <c r="A38" s="26" t="n"/>
      <c r="B38" s="26" t="n"/>
      <c r="C38" s="26" t="n"/>
      <c r="D38" s="42" t="n"/>
      <c r="E38" s="36" t="n"/>
      <c r="F38" s="37" t="n"/>
      <c r="G38" s="28" t="n"/>
    </row>
    <row r="39" ht="19" customHeight="1">
      <c r="A39" s="26" t="n"/>
      <c r="B39" s="26" t="n"/>
      <c r="C39" s="26" t="n"/>
      <c r="D39" s="42" t="n"/>
      <c r="E39" s="36" t="n"/>
      <c r="F39" s="37" t="n"/>
      <c r="G39" s="28" t="n"/>
    </row>
    <row r="40" ht="19" customHeight="1">
      <c r="A40" s="26" t="n"/>
      <c r="B40" s="26" t="n"/>
      <c r="C40" s="26" t="n"/>
      <c r="D40" s="42" t="n"/>
      <c r="E40" s="36" t="n"/>
      <c r="F40" s="37" t="n"/>
      <c r="G40" s="28" t="n"/>
    </row>
    <row r="41" ht="19" customHeight="1">
      <c r="A41" s="26" t="n"/>
      <c r="B41" s="26" t="n"/>
      <c r="C41" s="26" t="n"/>
      <c r="D41" s="42" t="n"/>
      <c r="E41" s="36" t="n"/>
      <c r="F41" s="37" t="n"/>
      <c r="G41" s="28" t="n"/>
    </row>
    <row r="42" ht="19" customHeight="1">
      <c r="A42" s="26" t="n"/>
      <c r="B42" s="26" t="n"/>
      <c r="C42" s="26" t="n"/>
      <c r="D42" s="42" t="n"/>
      <c r="E42" s="36" t="n"/>
      <c r="F42" s="37" t="n"/>
      <c r="G42" s="28" t="n"/>
    </row>
    <row r="43" ht="19" customHeight="1">
      <c r="A43" s="26" t="n"/>
      <c r="B43" s="26" t="n"/>
      <c r="C43" s="26" t="n"/>
      <c r="D43" s="42" t="n"/>
      <c r="E43" s="36" t="n"/>
      <c r="F43" s="37" t="n"/>
      <c r="G43" s="28" t="n"/>
    </row>
    <row r="44" ht="19" customHeight="1">
      <c r="A44" s="26" t="n"/>
      <c r="B44" s="26" t="n"/>
      <c r="C44" s="26" t="n"/>
      <c r="D44" s="42" t="n"/>
      <c r="E44" s="36" t="n"/>
      <c r="F44" s="37" t="n"/>
      <c r="G44" s="28" t="n"/>
    </row>
    <row r="45" ht="19" customHeight="1">
      <c r="A45" s="26" t="n"/>
      <c r="B45" s="26" t="n"/>
      <c r="C45" s="26" t="n"/>
      <c r="D45" s="42" t="n"/>
      <c r="E45" s="36" t="n"/>
      <c r="F45" s="37" t="n"/>
      <c r="G45" s="28" t="n"/>
    </row>
    <row r="46" ht="19" customHeight="1">
      <c r="A46" s="26" t="n"/>
      <c r="B46" s="26" t="n"/>
      <c r="C46" s="26" t="n"/>
      <c r="D46" s="42" t="n"/>
      <c r="E46" s="36" t="n"/>
      <c r="F46" s="37" t="n"/>
      <c r="G46" s="28" t="n"/>
    </row>
    <row r="48" ht="19.5" customHeight="1">
      <c r="A48" s="21" t="inlineStr">
        <is>
          <t>구분은 «경비» 또는 «장비관리비» 에서 고르면 위에 따로 모입니다.</t>
        </is>
      </c>
    </row>
  </sheetData>
  <mergeCells count="13">
    <mergeCell ref="F3:G3"/>
    <mergeCell ref="F4:G4"/>
    <mergeCell ref="A5:C5"/>
    <mergeCell ref="F5:G5"/>
    <mergeCell ref="D5:E5"/>
    <mergeCell ref="A48:G48"/>
    <mergeCell ref="A2:G2"/>
    <mergeCell ref="A1:E1"/>
    <mergeCell ref="A3:C3"/>
    <mergeCell ref="D4:E4"/>
    <mergeCell ref="A4:C4"/>
    <mergeCell ref="D3:E3"/>
    <mergeCell ref="F1:G1"/>
  </mergeCells>
  <dataValidations count="1">
    <dataValidation sqref="D7 D8 D9 D10 D11 D12 D13 D14 D15 D16 D17 D18 D19 D20 D21 D22 D23 D24 D25 D26 D27 D28 D29 D30 D31 D32 D33 D34 D35 D36 D37 D38 D39 D40 D41 D42 D43 D44 D45 D46" showDropDown="0" showInputMessage="0" showErrorMessage="0" allowBlank="1" error="목록에서 고르세요" type="list">
      <formula1>"경비,장비관리비"</formula1>
    </dataValidation>
  </dataValidations>
  <printOptions horizontalCentered="1"/>
  <pageMargins left="0.4" right="0.4" top="0.5" bottom="0.5" header="0.2" footer="0.2"/>
  <pageSetup orientation="portrait" paperSize="9" fitToHeight="0" fitToWidth="1"/>
  <rowBreaks count="1" manualBreakCount="1">
    <brk id="39" min="0" max="16383" man="1"/>
  </rowBreaks>
</worksheet>
</file>

<file path=xl/worksheets/sheet7.xml><?xml version="1.0" encoding="utf-8"?>
<worksheet xmlns="http://schemas.openxmlformats.org/spreadsheetml/2006/main">
  <sheetPr>
    <outlinePr summaryBelow="1" summaryRight="1"/>
    <pageSetUpPr fitToPage="1"/>
  </sheetPr>
  <dimension ref="A1:I46"/>
  <sheetViews>
    <sheetView showGridLines="0" zoomScale="100" workbookViewId="0">
      <selection activeCell="A1" sqref="A1"/>
    </sheetView>
  </sheetViews>
  <sheetFormatPr baseColWidth="8" defaultRowHeight="15"/>
  <cols>
    <col width="6" customWidth="1" min="1" max="1"/>
    <col width="4.5" customWidth="1" min="2" max="2"/>
    <col width="4.5" customWidth="1" min="3" max="3"/>
    <col width="16" customWidth="1" min="4" max="4"/>
    <col width="20" customWidth="1" min="5" max="5"/>
    <col width="7" customWidth="1" min="6" max="6"/>
    <col width="12" customWidth="1" min="7" max="7"/>
    <col width="10" customWidth="1" min="8" max="8"/>
    <col width="12" customWidth="1" min="9" max="9"/>
  </cols>
  <sheetData>
    <row r="1" ht="20" customHeight="1">
      <c r="A1" s="1" t="inlineStr">
        <is>
          <t xml:space="preserve">  K-건설맵  |  k-conmap.com  무료 건설 서식</t>
        </is>
      </c>
      <c r="F1" s="2" t="inlineStr">
        <is>
          <t xml:space="preserve">← 이 1행을 지우고 쓰셔도 됩니다  </t>
        </is>
      </c>
    </row>
    <row r="2" ht="48" customHeight="1">
      <c r="A2" s="44" t="inlineStr">
        <is>
          <t>청     구     서</t>
        </is>
      </c>
    </row>
    <row r="3" ht="6" customHeight="1"/>
    <row r="4" ht="24" customHeight="1">
      <c r="A4" s="24" t="inlineStr">
        <is>
          <t>작 성 일</t>
        </is>
      </c>
      <c r="B4" s="17" t="n"/>
      <c r="C4" s="45" t="n"/>
      <c r="D4" s="17" t="n"/>
      <c r="E4" s="4" t="inlineStr"/>
      <c r="F4" s="24" t="inlineStr">
        <is>
          <t>상 호</t>
        </is>
      </c>
      <c r="G4" s="41" t="n"/>
      <c r="H4" s="17" t="n"/>
      <c r="I4" s="17" t="n"/>
    </row>
    <row r="5" ht="24" customHeight="1">
      <c r="A5" s="24" t="inlineStr">
        <is>
          <t>거 래 처</t>
        </is>
      </c>
      <c r="B5" s="17" t="n"/>
      <c r="C5" s="46" t="n"/>
      <c r="D5" s="17" t="n"/>
      <c r="E5" s="47" t="inlineStr">
        <is>
          <t>귀 하</t>
        </is>
      </c>
      <c r="F5" s="24" t="inlineStr">
        <is>
          <t>대 표</t>
        </is>
      </c>
      <c r="G5" s="41" t="n"/>
      <c r="H5" s="17" t="n"/>
      <c r="I5" s="17" t="n"/>
    </row>
    <row r="6" ht="24" customHeight="1">
      <c r="A6" s="24" t="inlineStr">
        <is>
          <t>기    간</t>
        </is>
      </c>
      <c r="B6" s="17" t="n"/>
      <c r="C6" s="48" t="n"/>
      <c r="D6" s="48" t="n"/>
      <c r="E6" s="4" t="inlineStr"/>
      <c r="F6" s="24" t="inlineStr">
        <is>
          <t>T E L</t>
        </is>
      </c>
      <c r="G6" s="41" t="n"/>
      <c r="H6" s="17" t="n"/>
      <c r="I6" s="17" t="n"/>
    </row>
    <row r="7" ht="15" customHeight="1">
      <c r="A7" s="21" t="inlineStr">
        <is>
          <t>※ 기간을 비우면 그 거래처의 모든 거래를 적습니다. 거래처는 목록에서 고르세요.</t>
        </is>
      </c>
    </row>
    <row r="8" ht="4" customHeight="1"/>
    <row r="9" ht="30" customHeight="1">
      <c r="A9" s="49" t="inlineStr">
        <is>
          <t>청구 금액
(미수급금)</t>
        </is>
      </c>
      <c r="B9" s="17" t="n"/>
      <c r="C9" s="50">
        <f>IF(C5="","",SUMIF('장비관리'!B7:B21,C5,'장비관리'!F7:F21))</f>
        <v/>
      </c>
      <c r="D9" s="17" t="n"/>
      <c r="E9" s="17" t="n"/>
      <c r="F9" s="4" t="inlineStr">
        <is>
          <t>원</t>
        </is>
      </c>
      <c r="G9" s="51">
        <f>IF(N(C9)&lt;=0,"",C9)</f>
        <v/>
      </c>
    </row>
    <row r="10" ht="6" customHeight="1"/>
    <row r="11" ht="24" customHeight="1">
      <c r="A11" s="8" t="inlineStr">
        <is>
          <t>년</t>
        </is>
      </c>
      <c r="B11" s="8" t="inlineStr">
        <is>
          <t>월</t>
        </is>
      </c>
      <c r="C11" s="8" t="inlineStr">
        <is>
          <t>일</t>
        </is>
      </c>
      <c r="D11" s="8" t="inlineStr">
        <is>
          <t>장 비 명</t>
        </is>
      </c>
      <c r="E11" s="8" t="inlineStr">
        <is>
          <t>현 장 명</t>
        </is>
      </c>
      <c r="F11" s="8" t="inlineStr">
        <is>
          <t>시간</t>
        </is>
      </c>
      <c r="G11" s="8" t="inlineStr">
        <is>
          <t>금    액</t>
        </is>
      </c>
      <c r="H11" s="8" t="inlineStr">
        <is>
          <t>유 류 대</t>
        </is>
      </c>
      <c r="I11" s="8" t="inlineStr">
        <is>
          <t>비  고</t>
        </is>
      </c>
    </row>
    <row r="12" ht="19" customHeight="1">
      <c r="A12" s="52">
        <f>IFERROR(N(INDEX('거래내역원장'!A5:A104,MATCH(1,'거래내역원장'!P5:P104,0))),"")</f>
        <v/>
      </c>
      <c r="B12" s="52">
        <f>IFERROR(N(INDEX('거래내역원장'!B5:B104,MATCH(1,'거래내역원장'!P5:P104,0))),"")</f>
        <v/>
      </c>
      <c r="C12" s="52">
        <f>IFERROR(N(INDEX('거래내역원장'!C5:C104,MATCH(1,'거래내역원장'!P5:P104,0))),"")</f>
        <v/>
      </c>
      <c r="D12" s="53">
        <f>IFERROR(INDEX('거래내역원장'!E5:E104,MATCH(1,'거래내역원장'!P5:P104,0))&amp;"","")</f>
        <v/>
      </c>
      <c r="E12" s="54">
        <f>IFERROR(INDEX('거래내역원장'!K5:K104,MATCH(1,'거래내역원장'!P5:P104,0))&amp;"","")</f>
        <v/>
      </c>
      <c r="F12" s="55">
        <f>IFERROR(N(INDEX('거래내역원장'!G5:G104,MATCH(1,'거래내역원장'!P5:P104,0))),"")</f>
        <v/>
      </c>
      <c r="G12" s="56">
        <f>IFERROR(N(INDEX('거래내역원장'!I5:I104,MATCH(1,'거래내역원장'!P5:P104,0))),"")</f>
        <v/>
      </c>
      <c r="H12" s="56">
        <f>IFERROR(N(INDEX('거래내역원장'!J5:J104,MATCH(1,'거래내역원장'!P5:P104,0))),"")</f>
        <v/>
      </c>
      <c r="I12" s="54">
        <f>IFERROR(INDEX('거래내역원장'!L5:L104,MATCH(1,'거래내역원장'!P5:P104,0))&amp;"","")</f>
        <v/>
      </c>
    </row>
    <row r="13" ht="19" customHeight="1">
      <c r="A13" s="52">
        <f>IFERROR(N(INDEX('거래내역원장'!A5:A104,MATCH(2,'거래내역원장'!P5:P104,0))),"")</f>
        <v/>
      </c>
      <c r="B13" s="52">
        <f>IFERROR(N(INDEX('거래내역원장'!B5:B104,MATCH(2,'거래내역원장'!P5:P104,0))),"")</f>
        <v/>
      </c>
      <c r="C13" s="52">
        <f>IFERROR(N(INDEX('거래내역원장'!C5:C104,MATCH(2,'거래내역원장'!P5:P104,0))),"")</f>
        <v/>
      </c>
      <c r="D13" s="53">
        <f>IFERROR(INDEX('거래내역원장'!E5:E104,MATCH(2,'거래내역원장'!P5:P104,0))&amp;"","")</f>
        <v/>
      </c>
      <c r="E13" s="54">
        <f>IFERROR(INDEX('거래내역원장'!K5:K104,MATCH(2,'거래내역원장'!P5:P104,0))&amp;"","")</f>
        <v/>
      </c>
      <c r="F13" s="55">
        <f>IFERROR(N(INDEX('거래내역원장'!G5:G104,MATCH(2,'거래내역원장'!P5:P104,0))),"")</f>
        <v/>
      </c>
      <c r="G13" s="56">
        <f>IFERROR(N(INDEX('거래내역원장'!I5:I104,MATCH(2,'거래내역원장'!P5:P104,0))),"")</f>
        <v/>
      </c>
      <c r="H13" s="56">
        <f>IFERROR(N(INDEX('거래내역원장'!J5:J104,MATCH(2,'거래내역원장'!P5:P104,0))),"")</f>
        <v/>
      </c>
      <c r="I13" s="54">
        <f>IFERROR(INDEX('거래내역원장'!L5:L104,MATCH(2,'거래내역원장'!P5:P104,0))&amp;"","")</f>
        <v/>
      </c>
    </row>
    <row r="14" ht="19" customHeight="1">
      <c r="A14" s="52">
        <f>IFERROR(N(INDEX('거래내역원장'!A5:A104,MATCH(3,'거래내역원장'!P5:P104,0))),"")</f>
        <v/>
      </c>
      <c r="B14" s="52">
        <f>IFERROR(N(INDEX('거래내역원장'!B5:B104,MATCH(3,'거래내역원장'!P5:P104,0))),"")</f>
        <v/>
      </c>
      <c r="C14" s="52">
        <f>IFERROR(N(INDEX('거래내역원장'!C5:C104,MATCH(3,'거래내역원장'!P5:P104,0))),"")</f>
        <v/>
      </c>
      <c r="D14" s="53">
        <f>IFERROR(INDEX('거래내역원장'!E5:E104,MATCH(3,'거래내역원장'!P5:P104,0))&amp;"","")</f>
        <v/>
      </c>
      <c r="E14" s="54">
        <f>IFERROR(INDEX('거래내역원장'!K5:K104,MATCH(3,'거래내역원장'!P5:P104,0))&amp;"","")</f>
        <v/>
      </c>
      <c r="F14" s="55">
        <f>IFERROR(N(INDEX('거래내역원장'!G5:G104,MATCH(3,'거래내역원장'!P5:P104,0))),"")</f>
        <v/>
      </c>
      <c r="G14" s="56">
        <f>IFERROR(N(INDEX('거래내역원장'!I5:I104,MATCH(3,'거래내역원장'!P5:P104,0))),"")</f>
        <v/>
      </c>
      <c r="H14" s="56">
        <f>IFERROR(N(INDEX('거래내역원장'!J5:J104,MATCH(3,'거래내역원장'!P5:P104,0))),"")</f>
        <v/>
      </c>
      <c r="I14" s="54">
        <f>IFERROR(INDEX('거래내역원장'!L5:L104,MATCH(3,'거래내역원장'!P5:P104,0))&amp;"","")</f>
        <v/>
      </c>
    </row>
    <row r="15" ht="19" customHeight="1">
      <c r="A15" s="52">
        <f>IFERROR(N(INDEX('거래내역원장'!A5:A104,MATCH(4,'거래내역원장'!P5:P104,0))),"")</f>
        <v/>
      </c>
      <c r="B15" s="52">
        <f>IFERROR(N(INDEX('거래내역원장'!B5:B104,MATCH(4,'거래내역원장'!P5:P104,0))),"")</f>
        <v/>
      </c>
      <c r="C15" s="52">
        <f>IFERROR(N(INDEX('거래내역원장'!C5:C104,MATCH(4,'거래내역원장'!P5:P104,0))),"")</f>
        <v/>
      </c>
      <c r="D15" s="53">
        <f>IFERROR(INDEX('거래내역원장'!E5:E104,MATCH(4,'거래내역원장'!P5:P104,0))&amp;"","")</f>
        <v/>
      </c>
      <c r="E15" s="54">
        <f>IFERROR(INDEX('거래내역원장'!K5:K104,MATCH(4,'거래내역원장'!P5:P104,0))&amp;"","")</f>
        <v/>
      </c>
      <c r="F15" s="55">
        <f>IFERROR(N(INDEX('거래내역원장'!G5:G104,MATCH(4,'거래내역원장'!P5:P104,0))),"")</f>
        <v/>
      </c>
      <c r="G15" s="56">
        <f>IFERROR(N(INDEX('거래내역원장'!I5:I104,MATCH(4,'거래내역원장'!P5:P104,0))),"")</f>
        <v/>
      </c>
      <c r="H15" s="56">
        <f>IFERROR(N(INDEX('거래내역원장'!J5:J104,MATCH(4,'거래내역원장'!P5:P104,0))),"")</f>
        <v/>
      </c>
      <c r="I15" s="54">
        <f>IFERROR(INDEX('거래내역원장'!L5:L104,MATCH(4,'거래내역원장'!P5:P104,0))&amp;"","")</f>
        <v/>
      </c>
    </row>
    <row r="16" ht="19" customHeight="1">
      <c r="A16" s="52">
        <f>IFERROR(N(INDEX('거래내역원장'!A5:A104,MATCH(5,'거래내역원장'!P5:P104,0))),"")</f>
        <v/>
      </c>
      <c r="B16" s="52">
        <f>IFERROR(N(INDEX('거래내역원장'!B5:B104,MATCH(5,'거래내역원장'!P5:P104,0))),"")</f>
        <v/>
      </c>
      <c r="C16" s="52">
        <f>IFERROR(N(INDEX('거래내역원장'!C5:C104,MATCH(5,'거래내역원장'!P5:P104,0))),"")</f>
        <v/>
      </c>
      <c r="D16" s="53">
        <f>IFERROR(INDEX('거래내역원장'!E5:E104,MATCH(5,'거래내역원장'!P5:P104,0))&amp;"","")</f>
        <v/>
      </c>
      <c r="E16" s="54">
        <f>IFERROR(INDEX('거래내역원장'!K5:K104,MATCH(5,'거래내역원장'!P5:P104,0))&amp;"","")</f>
        <v/>
      </c>
      <c r="F16" s="55">
        <f>IFERROR(N(INDEX('거래내역원장'!G5:G104,MATCH(5,'거래내역원장'!P5:P104,0))),"")</f>
        <v/>
      </c>
      <c r="G16" s="56">
        <f>IFERROR(N(INDEX('거래내역원장'!I5:I104,MATCH(5,'거래내역원장'!P5:P104,0))),"")</f>
        <v/>
      </c>
      <c r="H16" s="56">
        <f>IFERROR(N(INDEX('거래내역원장'!J5:J104,MATCH(5,'거래내역원장'!P5:P104,0))),"")</f>
        <v/>
      </c>
      <c r="I16" s="54">
        <f>IFERROR(INDEX('거래내역원장'!L5:L104,MATCH(5,'거래내역원장'!P5:P104,0))&amp;"","")</f>
        <v/>
      </c>
    </row>
    <row r="17" ht="19" customHeight="1">
      <c r="A17" s="52">
        <f>IFERROR(N(INDEX('거래내역원장'!A5:A104,MATCH(6,'거래내역원장'!P5:P104,0))),"")</f>
        <v/>
      </c>
      <c r="B17" s="52">
        <f>IFERROR(N(INDEX('거래내역원장'!B5:B104,MATCH(6,'거래내역원장'!P5:P104,0))),"")</f>
        <v/>
      </c>
      <c r="C17" s="52">
        <f>IFERROR(N(INDEX('거래내역원장'!C5:C104,MATCH(6,'거래내역원장'!P5:P104,0))),"")</f>
        <v/>
      </c>
      <c r="D17" s="53">
        <f>IFERROR(INDEX('거래내역원장'!E5:E104,MATCH(6,'거래내역원장'!P5:P104,0))&amp;"","")</f>
        <v/>
      </c>
      <c r="E17" s="54">
        <f>IFERROR(INDEX('거래내역원장'!K5:K104,MATCH(6,'거래내역원장'!P5:P104,0))&amp;"","")</f>
        <v/>
      </c>
      <c r="F17" s="55">
        <f>IFERROR(N(INDEX('거래내역원장'!G5:G104,MATCH(6,'거래내역원장'!P5:P104,0))),"")</f>
        <v/>
      </c>
      <c r="G17" s="56">
        <f>IFERROR(N(INDEX('거래내역원장'!I5:I104,MATCH(6,'거래내역원장'!P5:P104,0))),"")</f>
        <v/>
      </c>
      <c r="H17" s="56">
        <f>IFERROR(N(INDEX('거래내역원장'!J5:J104,MATCH(6,'거래내역원장'!P5:P104,0))),"")</f>
        <v/>
      </c>
      <c r="I17" s="54">
        <f>IFERROR(INDEX('거래내역원장'!L5:L104,MATCH(6,'거래내역원장'!P5:P104,0))&amp;"","")</f>
        <v/>
      </c>
    </row>
    <row r="18" ht="19" customHeight="1">
      <c r="A18" s="52">
        <f>IFERROR(N(INDEX('거래내역원장'!A5:A104,MATCH(7,'거래내역원장'!P5:P104,0))),"")</f>
        <v/>
      </c>
      <c r="B18" s="52">
        <f>IFERROR(N(INDEX('거래내역원장'!B5:B104,MATCH(7,'거래내역원장'!P5:P104,0))),"")</f>
        <v/>
      </c>
      <c r="C18" s="52">
        <f>IFERROR(N(INDEX('거래내역원장'!C5:C104,MATCH(7,'거래내역원장'!P5:P104,0))),"")</f>
        <v/>
      </c>
      <c r="D18" s="53">
        <f>IFERROR(INDEX('거래내역원장'!E5:E104,MATCH(7,'거래내역원장'!P5:P104,0))&amp;"","")</f>
        <v/>
      </c>
      <c r="E18" s="54">
        <f>IFERROR(INDEX('거래내역원장'!K5:K104,MATCH(7,'거래내역원장'!P5:P104,0))&amp;"","")</f>
        <v/>
      </c>
      <c r="F18" s="55">
        <f>IFERROR(N(INDEX('거래내역원장'!G5:G104,MATCH(7,'거래내역원장'!P5:P104,0))),"")</f>
        <v/>
      </c>
      <c r="G18" s="56">
        <f>IFERROR(N(INDEX('거래내역원장'!I5:I104,MATCH(7,'거래내역원장'!P5:P104,0))),"")</f>
        <v/>
      </c>
      <c r="H18" s="56">
        <f>IFERROR(N(INDEX('거래내역원장'!J5:J104,MATCH(7,'거래내역원장'!P5:P104,0))),"")</f>
        <v/>
      </c>
      <c r="I18" s="54">
        <f>IFERROR(INDEX('거래내역원장'!L5:L104,MATCH(7,'거래내역원장'!P5:P104,0))&amp;"","")</f>
        <v/>
      </c>
    </row>
    <row r="19" ht="19" customHeight="1">
      <c r="A19" s="52">
        <f>IFERROR(N(INDEX('거래내역원장'!A5:A104,MATCH(8,'거래내역원장'!P5:P104,0))),"")</f>
        <v/>
      </c>
      <c r="B19" s="52">
        <f>IFERROR(N(INDEX('거래내역원장'!B5:B104,MATCH(8,'거래내역원장'!P5:P104,0))),"")</f>
        <v/>
      </c>
      <c r="C19" s="52">
        <f>IFERROR(N(INDEX('거래내역원장'!C5:C104,MATCH(8,'거래내역원장'!P5:P104,0))),"")</f>
        <v/>
      </c>
      <c r="D19" s="53">
        <f>IFERROR(INDEX('거래내역원장'!E5:E104,MATCH(8,'거래내역원장'!P5:P104,0))&amp;"","")</f>
        <v/>
      </c>
      <c r="E19" s="54">
        <f>IFERROR(INDEX('거래내역원장'!K5:K104,MATCH(8,'거래내역원장'!P5:P104,0))&amp;"","")</f>
        <v/>
      </c>
      <c r="F19" s="55">
        <f>IFERROR(N(INDEX('거래내역원장'!G5:G104,MATCH(8,'거래내역원장'!P5:P104,0))),"")</f>
        <v/>
      </c>
      <c r="G19" s="56">
        <f>IFERROR(N(INDEX('거래내역원장'!I5:I104,MATCH(8,'거래내역원장'!P5:P104,0))),"")</f>
        <v/>
      </c>
      <c r="H19" s="56">
        <f>IFERROR(N(INDEX('거래내역원장'!J5:J104,MATCH(8,'거래내역원장'!P5:P104,0))),"")</f>
        <v/>
      </c>
      <c r="I19" s="54">
        <f>IFERROR(INDEX('거래내역원장'!L5:L104,MATCH(8,'거래내역원장'!P5:P104,0))&amp;"","")</f>
        <v/>
      </c>
    </row>
    <row r="20" ht="19" customHeight="1">
      <c r="A20" s="52">
        <f>IFERROR(N(INDEX('거래내역원장'!A5:A104,MATCH(9,'거래내역원장'!P5:P104,0))),"")</f>
        <v/>
      </c>
      <c r="B20" s="52">
        <f>IFERROR(N(INDEX('거래내역원장'!B5:B104,MATCH(9,'거래내역원장'!P5:P104,0))),"")</f>
        <v/>
      </c>
      <c r="C20" s="52">
        <f>IFERROR(N(INDEX('거래내역원장'!C5:C104,MATCH(9,'거래내역원장'!P5:P104,0))),"")</f>
        <v/>
      </c>
      <c r="D20" s="53">
        <f>IFERROR(INDEX('거래내역원장'!E5:E104,MATCH(9,'거래내역원장'!P5:P104,0))&amp;"","")</f>
        <v/>
      </c>
      <c r="E20" s="54">
        <f>IFERROR(INDEX('거래내역원장'!K5:K104,MATCH(9,'거래내역원장'!P5:P104,0))&amp;"","")</f>
        <v/>
      </c>
      <c r="F20" s="55">
        <f>IFERROR(N(INDEX('거래내역원장'!G5:G104,MATCH(9,'거래내역원장'!P5:P104,0))),"")</f>
        <v/>
      </c>
      <c r="G20" s="56">
        <f>IFERROR(N(INDEX('거래내역원장'!I5:I104,MATCH(9,'거래내역원장'!P5:P104,0))),"")</f>
        <v/>
      </c>
      <c r="H20" s="56">
        <f>IFERROR(N(INDEX('거래내역원장'!J5:J104,MATCH(9,'거래내역원장'!P5:P104,0))),"")</f>
        <v/>
      </c>
      <c r="I20" s="54">
        <f>IFERROR(INDEX('거래내역원장'!L5:L104,MATCH(9,'거래내역원장'!P5:P104,0))&amp;"","")</f>
        <v/>
      </c>
    </row>
    <row r="21" ht="19" customHeight="1">
      <c r="A21" s="52">
        <f>IFERROR(N(INDEX('거래내역원장'!A5:A104,MATCH(10,'거래내역원장'!P5:P104,0))),"")</f>
        <v/>
      </c>
      <c r="B21" s="52">
        <f>IFERROR(N(INDEX('거래내역원장'!B5:B104,MATCH(10,'거래내역원장'!P5:P104,0))),"")</f>
        <v/>
      </c>
      <c r="C21" s="52">
        <f>IFERROR(N(INDEX('거래내역원장'!C5:C104,MATCH(10,'거래내역원장'!P5:P104,0))),"")</f>
        <v/>
      </c>
      <c r="D21" s="53">
        <f>IFERROR(INDEX('거래내역원장'!E5:E104,MATCH(10,'거래내역원장'!P5:P104,0))&amp;"","")</f>
        <v/>
      </c>
      <c r="E21" s="54">
        <f>IFERROR(INDEX('거래내역원장'!K5:K104,MATCH(10,'거래내역원장'!P5:P104,0))&amp;"","")</f>
        <v/>
      </c>
      <c r="F21" s="55">
        <f>IFERROR(N(INDEX('거래내역원장'!G5:G104,MATCH(10,'거래내역원장'!P5:P104,0))),"")</f>
        <v/>
      </c>
      <c r="G21" s="56">
        <f>IFERROR(N(INDEX('거래내역원장'!I5:I104,MATCH(10,'거래내역원장'!P5:P104,0))),"")</f>
        <v/>
      </c>
      <c r="H21" s="56">
        <f>IFERROR(N(INDEX('거래내역원장'!J5:J104,MATCH(10,'거래내역원장'!P5:P104,0))),"")</f>
        <v/>
      </c>
      <c r="I21" s="54">
        <f>IFERROR(INDEX('거래내역원장'!L5:L104,MATCH(10,'거래내역원장'!P5:P104,0))&amp;"","")</f>
        <v/>
      </c>
    </row>
    <row r="22" ht="19" customHeight="1">
      <c r="A22" s="52">
        <f>IFERROR(N(INDEX('거래내역원장'!A5:A104,MATCH(11,'거래내역원장'!P5:P104,0))),"")</f>
        <v/>
      </c>
      <c r="B22" s="52">
        <f>IFERROR(N(INDEX('거래내역원장'!B5:B104,MATCH(11,'거래내역원장'!P5:P104,0))),"")</f>
        <v/>
      </c>
      <c r="C22" s="52">
        <f>IFERROR(N(INDEX('거래내역원장'!C5:C104,MATCH(11,'거래내역원장'!P5:P104,0))),"")</f>
        <v/>
      </c>
      <c r="D22" s="53">
        <f>IFERROR(INDEX('거래내역원장'!E5:E104,MATCH(11,'거래내역원장'!P5:P104,0))&amp;"","")</f>
        <v/>
      </c>
      <c r="E22" s="54">
        <f>IFERROR(INDEX('거래내역원장'!K5:K104,MATCH(11,'거래내역원장'!P5:P104,0))&amp;"","")</f>
        <v/>
      </c>
      <c r="F22" s="55">
        <f>IFERROR(N(INDEX('거래내역원장'!G5:G104,MATCH(11,'거래내역원장'!P5:P104,0))),"")</f>
        <v/>
      </c>
      <c r="G22" s="56">
        <f>IFERROR(N(INDEX('거래내역원장'!I5:I104,MATCH(11,'거래내역원장'!P5:P104,0))),"")</f>
        <v/>
      </c>
      <c r="H22" s="56">
        <f>IFERROR(N(INDEX('거래내역원장'!J5:J104,MATCH(11,'거래내역원장'!P5:P104,0))),"")</f>
        <v/>
      </c>
      <c r="I22" s="54">
        <f>IFERROR(INDEX('거래내역원장'!L5:L104,MATCH(11,'거래내역원장'!P5:P104,0))&amp;"","")</f>
        <v/>
      </c>
    </row>
    <row r="23" ht="19" customHeight="1">
      <c r="A23" s="52">
        <f>IFERROR(N(INDEX('거래내역원장'!A5:A104,MATCH(12,'거래내역원장'!P5:P104,0))),"")</f>
        <v/>
      </c>
      <c r="B23" s="52">
        <f>IFERROR(N(INDEX('거래내역원장'!B5:B104,MATCH(12,'거래내역원장'!P5:P104,0))),"")</f>
        <v/>
      </c>
      <c r="C23" s="52">
        <f>IFERROR(N(INDEX('거래내역원장'!C5:C104,MATCH(12,'거래내역원장'!P5:P104,0))),"")</f>
        <v/>
      </c>
      <c r="D23" s="53">
        <f>IFERROR(INDEX('거래내역원장'!E5:E104,MATCH(12,'거래내역원장'!P5:P104,0))&amp;"","")</f>
        <v/>
      </c>
      <c r="E23" s="54">
        <f>IFERROR(INDEX('거래내역원장'!K5:K104,MATCH(12,'거래내역원장'!P5:P104,0))&amp;"","")</f>
        <v/>
      </c>
      <c r="F23" s="55">
        <f>IFERROR(N(INDEX('거래내역원장'!G5:G104,MATCH(12,'거래내역원장'!P5:P104,0))),"")</f>
        <v/>
      </c>
      <c r="G23" s="56">
        <f>IFERROR(N(INDEX('거래내역원장'!I5:I104,MATCH(12,'거래내역원장'!P5:P104,0))),"")</f>
        <v/>
      </c>
      <c r="H23" s="56">
        <f>IFERROR(N(INDEX('거래내역원장'!J5:J104,MATCH(12,'거래내역원장'!P5:P104,0))),"")</f>
        <v/>
      </c>
      <c r="I23" s="54">
        <f>IFERROR(INDEX('거래내역원장'!L5:L104,MATCH(12,'거래내역원장'!P5:P104,0))&amp;"","")</f>
        <v/>
      </c>
    </row>
    <row r="24" ht="19" customHeight="1">
      <c r="A24" s="52">
        <f>IFERROR(N(INDEX('거래내역원장'!A5:A104,MATCH(13,'거래내역원장'!P5:P104,0))),"")</f>
        <v/>
      </c>
      <c r="B24" s="52">
        <f>IFERROR(N(INDEX('거래내역원장'!B5:B104,MATCH(13,'거래내역원장'!P5:P104,0))),"")</f>
        <v/>
      </c>
      <c r="C24" s="52">
        <f>IFERROR(N(INDEX('거래내역원장'!C5:C104,MATCH(13,'거래내역원장'!P5:P104,0))),"")</f>
        <v/>
      </c>
      <c r="D24" s="53">
        <f>IFERROR(INDEX('거래내역원장'!E5:E104,MATCH(13,'거래내역원장'!P5:P104,0))&amp;"","")</f>
        <v/>
      </c>
      <c r="E24" s="54">
        <f>IFERROR(INDEX('거래내역원장'!K5:K104,MATCH(13,'거래내역원장'!P5:P104,0))&amp;"","")</f>
        <v/>
      </c>
      <c r="F24" s="55">
        <f>IFERROR(N(INDEX('거래내역원장'!G5:G104,MATCH(13,'거래내역원장'!P5:P104,0))),"")</f>
        <v/>
      </c>
      <c r="G24" s="56">
        <f>IFERROR(N(INDEX('거래내역원장'!I5:I104,MATCH(13,'거래내역원장'!P5:P104,0))),"")</f>
        <v/>
      </c>
      <c r="H24" s="56">
        <f>IFERROR(N(INDEX('거래내역원장'!J5:J104,MATCH(13,'거래내역원장'!P5:P104,0))),"")</f>
        <v/>
      </c>
      <c r="I24" s="54">
        <f>IFERROR(INDEX('거래내역원장'!L5:L104,MATCH(13,'거래내역원장'!P5:P104,0))&amp;"","")</f>
        <v/>
      </c>
    </row>
    <row r="25" ht="19" customHeight="1">
      <c r="A25" s="52">
        <f>IFERROR(N(INDEX('거래내역원장'!A5:A104,MATCH(14,'거래내역원장'!P5:P104,0))),"")</f>
        <v/>
      </c>
      <c r="B25" s="52">
        <f>IFERROR(N(INDEX('거래내역원장'!B5:B104,MATCH(14,'거래내역원장'!P5:P104,0))),"")</f>
        <v/>
      </c>
      <c r="C25" s="52">
        <f>IFERROR(N(INDEX('거래내역원장'!C5:C104,MATCH(14,'거래내역원장'!P5:P104,0))),"")</f>
        <v/>
      </c>
      <c r="D25" s="53">
        <f>IFERROR(INDEX('거래내역원장'!E5:E104,MATCH(14,'거래내역원장'!P5:P104,0))&amp;"","")</f>
        <v/>
      </c>
      <c r="E25" s="54">
        <f>IFERROR(INDEX('거래내역원장'!K5:K104,MATCH(14,'거래내역원장'!P5:P104,0))&amp;"","")</f>
        <v/>
      </c>
      <c r="F25" s="55">
        <f>IFERROR(N(INDEX('거래내역원장'!G5:G104,MATCH(14,'거래내역원장'!P5:P104,0))),"")</f>
        <v/>
      </c>
      <c r="G25" s="56">
        <f>IFERROR(N(INDEX('거래내역원장'!I5:I104,MATCH(14,'거래내역원장'!P5:P104,0))),"")</f>
        <v/>
      </c>
      <c r="H25" s="56">
        <f>IFERROR(N(INDEX('거래내역원장'!J5:J104,MATCH(14,'거래내역원장'!P5:P104,0))),"")</f>
        <v/>
      </c>
      <c r="I25" s="54">
        <f>IFERROR(INDEX('거래내역원장'!L5:L104,MATCH(14,'거래내역원장'!P5:P104,0))&amp;"","")</f>
        <v/>
      </c>
    </row>
    <row r="26" ht="19" customHeight="1">
      <c r="A26" s="52">
        <f>IFERROR(N(INDEX('거래내역원장'!A5:A104,MATCH(15,'거래내역원장'!P5:P104,0))),"")</f>
        <v/>
      </c>
      <c r="B26" s="52">
        <f>IFERROR(N(INDEX('거래내역원장'!B5:B104,MATCH(15,'거래내역원장'!P5:P104,0))),"")</f>
        <v/>
      </c>
      <c r="C26" s="52">
        <f>IFERROR(N(INDEX('거래내역원장'!C5:C104,MATCH(15,'거래내역원장'!P5:P104,0))),"")</f>
        <v/>
      </c>
      <c r="D26" s="53">
        <f>IFERROR(INDEX('거래내역원장'!E5:E104,MATCH(15,'거래내역원장'!P5:P104,0))&amp;"","")</f>
        <v/>
      </c>
      <c r="E26" s="54">
        <f>IFERROR(INDEX('거래내역원장'!K5:K104,MATCH(15,'거래내역원장'!P5:P104,0))&amp;"","")</f>
        <v/>
      </c>
      <c r="F26" s="55">
        <f>IFERROR(N(INDEX('거래내역원장'!G5:G104,MATCH(15,'거래내역원장'!P5:P104,0))),"")</f>
        <v/>
      </c>
      <c r="G26" s="56">
        <f>IFERROR(N(INDEX('거래내역원장'!I5:I104,MATCH(15,'거래내역원장'!P5:P104,0))),"")</f>
        <v/>
      </c>
      <c r="H26" s="56">
        <f>IFERROR(N(INDEX('거래내역원장'!J5:J104,MATCH(15,'거래내역원장'!P5:P104,0))),"")</f>
        <v/>
      </c>
      <c r="I26" s="54">
        <f>IFERROR(INDEX('거래내역원장'!L5:L104,MATCH(15,'거래내역원장'!P5:P104,0))&amp;"","")</f>
        <v/>
      </c>
    </row>
    <row r="27" ht="19" customHeight="1">
      <c r="A27" s="52">
        <f>IFERROR(N(INDEX('거래내역원장'!A5:A104,MATCH(16,'거래내역원장'!P5:P104,0))),"")</f>
        <v/>
      </c>
      <c r="B27" s="52">
        <f>IFERROR(N(INDEX('거래내역원장'!B5:B104,MATCH(16,'거래내역원장'!P5:P104,0))),"")</f>
        <v/>
      </c>
      <c r="C27" s="52">
        <f>IFERROR(N(INDEX('거래내역원장'!C5:C104,MATCH(16,'거래내역원장'!P5:P104,0))),"")</f>
        <v/>
      </c>
      <c r="D27" s="53">
        <f>IFERROR(INDEX('거래내역원장'!E5:E104,MATCH(16,'거래내역원장'!P5:P104,0))&amp;"","")</f>
        <v/>
      </c>
      <c r="E27" s="54">
        <f>IFERROR(INDEX('거래내역원장'!K5:K104,MATCH(16,'거래내역원장'!P5:P104,0))&amp;"","")</f>
        <v/>
      </c>
      <c r="F27" s="55">
        <f>IFERROR(N(INDEX('거래내역원장'!G5:G104,MATCH(16,'거래내역원장'!P5:P104,0))),"")</f>
        <v/>
      </c>
      <c r="G27" s="56">
        <f>IFERROR(N(INDEX('거래내역원장'!I5:I104,MATCH(16,'거래내역원장'!P5:P104,0))),"")</f>
        <v/>
      </c>
      <c r="H27" s="56">
        <f>IFERROR(N(INDEX('거래내역원장'!J5:J104,MATCH(16,'거래내역원장'!P5:P104,0))),"")</f>
        <v/>
      </c>
      <c r="I27" s="54">
        <f>IFERROR(INDEX('거래내역원장'!L5:L104,MATCH(16,'거래내역원장'!P5:P104,0))&amp;"","")</f>
        <v/>
      </c>
    </row>
    <row r="28" ht="19" customHeight="1">
      <c r="A28" s="52">
        <f>IFERROR(N(INDEX('거래내역원장'!A5:A104,MATCH(17,'거래내역원장'!P5:P104,0))),"")</f>
        <v/>
      </c>
      <c r="B28" s="52">
        <f>IFERROR(N(INDEX('거래내역원장'!B5:B104,MATCH(17,'거래내역원장'!P5:P104,0))),"")</f>
        <v/>
      </c>
      <c r="C28" s="52">
        <f>IFERROR(N(INDEX('거래내역원장'!C5:C104,MATCH(17,'거래내역원장'!P5:P104,0))),"")</f>
        <v/>
      </c>
      <c r="D28" s="53">
        <f>IFERROR(INDEX('거래내역원장'!E5:E104,MATCH(17,'거래내역원장'!P5:P104,0))&amp;"","")</f>
        <v/>
      </c>
      <c r="E28" s="54">
        <f>IFERROR(INDEX('거래내역원장'!K5:K104,MATCH(17,'거래내역원장'!P5:P104,0))&amp;"","")</f>
        <v/>
      </c>
      <c r="F28" s="55">
        <f>IFERROR(N(INDEX('거래내역원장'!G5:G104,MATCH(17,'거래내역원장'!P5:P104,0))),"")</f>
        <v/>
      </c>
      <c r="G28" s="56">
        <f>IFERROR(N(INDEX('거래내역원장'!I5:I104,MATCH(17,'거래내역원장'!P5:P104,0))),"")</f>
        <v/>
      </c>
      <c r="H28" s="56">
        <f>IFERROR(N(INDEX('거래내역원장'!J5:J104,MATCH(17,'거래내역원장'!P5:P104,0))),"")</f>
        <v/>
      </c>
      <c r="I28" s="54">
        <f>IFERROR(INDEX('거래내역원장'!L5:L104,MATCH(17,'거래내역원장'!P5:P104,0))&amp;"","")</f>
        <v/>
      </c>
    </row>
    <row r="29" ht="19" customHeight="1">
      <c r="A29" s="52">
        <f>IFERROR(N(INDEX('거래내역원장'!A5:A104,MATCH(18,'거래내역원장'!P5:P104,0))),"")</f>
        <v/>
      </c>
      <c r="B29" s="52">
        <f>IFERROR(N(INDEX('거래내역원장'!B5:B104,MATCH(18,'거래내역원장'!P5:P104,0))),"")</f>
        <v/>
      </c>
      <c r="C29" s="52">
        <f>IFERROR(N(INDEX('거래내역원장'!C5:C104,MATCH(18,'거래내역원장'!P5:P104,0))),"")</f>
        <v/>
      </c>
      <c r="D29" s="53">
        <f>IFERROR(INDEX('거래내역원장'!E5:E104,MATCH(18,'거래내역원장'!P5:P104,0))&amp;"","")</f>
        <v/>
      </c>
      <c r="E29" s="54">
        <f>IFERROR(INDEX('거래내역원장'!K5:K104,MATCH(18,'거래내역원장'!P5:P104,0))&amp;"","")</f>
        <v/>
      </c>
      <c r="F29" s="55">
        <f>IFERROR(N(INDEX('거래내역원장'!G5:G104,MATCH(18,'거래내역원장'!P5:P104,0))),"")</f>
        <v/>
      </c>
      <c r="G29" s="56">
        <f>IFERROR(N(INDEX('거래내역원장'!I5:I104,MATCH(18,'거래내역원장'!P5:P104,0))),"")</f>
        <v/>
      </c>
      <c r="H29" s="56">
        <f>IFERROR(N(INDEX('거래내역원장'!J5:J104,MATCH(18,'거래내역원장'!P5:P104,0))),"")</f>
        <v/>
      </c>
      <c r="I29" s="54">
        <f>IFERROR(INDEX('거래내역원장'!L5:L104,MATCH(18,'거래내역원장'!P5:P104,0))&amp;"","")</f>
        <v/>
      </c>
    </row>
    <row r="30" ht="19" customHeight="1">
      <c r="A30" s="52">
        <f>IFERROR(N(INDEX('거래내역원장'!A5:A104,MATCH(19,'거래내역원장'!P5:P104,0))),"")</f>
        <v/>
      </c>
      <c r="B30" s="52">
        <f>IFERROR(N(INDEX('거래내역원장'!B5:B104,MATCH(19,'거래내역원장'!P5:P104,0))),"")</f>
        <v/>
      </c>
      <c r="C30" s="52">
        <f>IFERROR(N(INDEX('거래내역원장'!C5:C104,MATCH(19,'거래내역원장'!P5:P104,0))),"")</f>
        <v/>
      </c>
      <c r="D30" s="53">
        <f>IFERROR(INDEX('거래내역원장'!E5:E104,MATCH(19,'거래내역원장'!P5:P104,0))&amp;"","")</f>
        <v/>
      </c>
      <c r="E30" s="54">
        <f>IFERROR(INDEX('거래내역원장'!K5:K104,MATCH(19,'거래내역원장'!P5:P104,0))&amp;"","")</f>
        <v/>
      </c>
      <c r="F30" s="55">
        <f>IFERROR(N(INDEX('거래내역원장'!G5:G104,MATCH(19,'거래내역원장'!P5:P104,0))),"")</f>
        <v/>
      </c>
      <c r="G30" s="56">
        <f>IFERROR(N(INDEX('거래내역원장'!I5:I104,MATCH(19,'거래내역원장'!P5:P104,0))),"")</f>
        <v/>
      </c>
      <c r="H30" s="56">
        <f>IFERROR(N(INDEX('거래내역원장'!J5:J104,MATCH(19,'거래내역원장'!P5:P104,0))),"")</f>
        <v/>
      </c>
      <c r="I30" s="54">
        <f>IFERROR(INDEX('거래내역원장'!L5:L104,MATCH(19,'거래내역원장'!P5:P104,0))&amp;"","")</f>
        <v/>
      </c>
    </row>
    <row r="31" ht="19" customHeight="1">
      <c r="A31" s="52">
        <f>IFERROR(N(INDEX('거래내역원장'!A5:A104,MATCH(20,'거래내역원장'!P5:P104,0))),"")</f>
        <v/>
      </c>
      <c r="B31" s="52">
        <f>IFERROR(N(INDEX('거래내역원장'!B5:B104,MATCH(20,'거래내역원장'!P5:P104,0))),"")</f>
        <v/>
      </c>
      <c r="C31" s="52">
        <f>IFERROR(N(INDEX('거래내역원장'!C5:C104,MATCH(20,'거래내역원장'!P5:P104,0))),"")</f>
        <v/>
      </c>
      <c r="D31" s="53">
        <f>IFERROR(INDEX('거래내역원장'!E5:E104,MATCH(20,'거래내역원장'!P5:P104,0))&amp;"","")</f>
        <v/>
      </c>
      <c r="E31" s="54">
        <f>IFERROR(INDEX('거래내역원장'!K5:K104,MATCH(20,'거래내역원장'!P5:P104,0))&amp;"","")</f>
        <v/>
      </c>
      <c r="F31" s="55">
        <f>IFERROR(N(INDEX('거래내역원장'!G5:G104,MATCH(20,'거래내역원장'!P5:P104,0))),"")</f>
        <v/>
      </c>
      <c r="G31" s="56">
        <f>IFERROR(N(INDEX('거래내역원장'!I5:I104,MATCH(20,'거래내역원장'!P5:P104,0))),"")</f>
        <v/>
      </c>
      <c r="H31" s="56">
        <f>IFERROR(N(INDEX('거래내역원장'!J5:J104,MATCH(20,'거래내역원장'!P5:P104,0))),"")</f>
        <v/>
      </c>
      <c r="I31" s="54">
        <f>IFERROR(INDEX('거래내역원장'!L5:L104,MATCH(20,'거래내역원장'!P5:P104,0))&amp;"","")</f>
        <v/>
      </c>
    </row>
    <row r="32" ht="19" customHeight="1">
      <c r="A32" s="52">
        <f>IFERROR(N(INDEX('거래내역원장'!A5:A104,MATCH(21,'거래내역원장'!P5:P104,0))),"")</f>
        <v/>
      </c>
      <c r="B32" s="52">
        <f>IFERROR(N(INDEX('거래내역원장'!B5:B104,MATCH(21,'거래내역원장'!P5:P104,0))),"")</f>
        <v/>
      </c>
      <c r="C32" s="52">
        <f>IFERROR(N(INDEX('거래내역원장'!C5:C104,MATCH(21,'거래내역원장'!P5:P104,0))),"")</f>
        <v/>
      </c>
      <c r="D32" s="53">
        <f>IFERROR(INDEX('거래내역원장'!E5:E104,MATCH(21,'거래내역원장'!P5:P104,0))&amp;"","")</f>
        <v/>
      </c>
      <c r="E32" s="54">
        <f>IFERROR(INDEX('거래내역원장'!K5:K104,MATCH(21,'거래내역원장'!P5:P104,0))&amp;"","")</f>
        <v/>
      </c>
      <c r="F32" s="55">
        <f>IFERROR(N(INDEX('거래내역원장'!G5:G104,MATCH(21,'거래내역원장'!P5:P104,0))),"")</f>
        <v/>
      </c>
      <c r="G32" s="56">
        <f>IFERROR(N(INDEX('거래내역원장'!I5:I104,MATCH(21,'거래내역원장'!P5:P104,0))),"")</f>
        <v/>
      </c>
      <c r="H32" s="56">
        <f>IFERROR(N(INDEX('거래내역원장'!J5:J104,MATCH(21,'거래내역원장'!P5:P104,0))),"")</f>
        <v/>
      </c>
      <c r="I32" s="54">
        <f>IFERROR(INDEX('거래내역원장'!L5:L104,MATCH(21,'거래내역원장'!P5:P104,0))&amp;"","")</f>
        <v/>
      </c>
    </row>
    <row r="33" ht="19" customHeight="1">
      <c r="A33" s="52">
        <f>IFERROR(N(INDEX('거래내역원장'!A5:A104,MATCH(22,'거래내역원장'!P5:P104,0))),"")</f>
        <v/>
      </c>
      <c r="B33" s="52">
        <f>IFERROR(N(INDEX('거래내역원장'!B5:B104,MATCH(22,'거래내역원장'!P5:P104,0))),"")</f>
        <v/>
      </c>
      <c r="C33" s="52">
        <f>IFERROR(N(INDEX('거래내역원장'!C5:C104,MATCH(22,'거래내역원장'!P5:P104,0))),"")</f>
        <v/>
      </c>
      <c r="D33" s="53">
        <f>IFERROR(INDEX('거래내역원장'!E5:E104,MATCH(22,'거래내역원장'!P5:P104,0))&amp;"","")</f>
        <v/>
      </c>
      <c r="E33" s="54">
        <f>IFERROR(INDEX('거래내역원장'!K5:K104,MATCH(22,'거래내역원장'!P5:P104,0))&amp;"","")</f>
        <v/>
      </c>
      <c r="F33" s="55">
        <f>IFERROR(N(INDEX('거래내역원장'!G5:G104,MATCH(22,'거래내역원장'!P5:P104,0))),"")</f>
        <v/>
      </c>
      <c r="G33" s="56">
        <f>IFERROR(N(INDEX('거래내역원장'!I5:I104,MATCH(22,'거래내역원장'!P5:P104,0))),"")</f>
        <v/>
      </c>
      <c r="H33" s="56">
        <f>IFERROR(N(INDEX('거래내역원장'!J5:J104,MATCH(22,'거래내역원장'!P5:P104,0))),"")</f>
        <v/>
      </c>
      <c r="I33" s="54">
        <f>IFERROR(INDEX('거래내역원장'!L5:L104,MATCH(22,'거래내역원장'!P5:P104,0))&amp;"","")</f>
        <v/>
      </c>
    </row>
    <row r="34" ht="19" customHeight="1">
      <c r="A34" s="52">
        <f>IFERROR(N(INDEX('거래내역원장'!A5:A104,MATCH(23,'거래내역원장'!P5:P104,0))),"")</f>
        <v/>
      </c>
      <c r="B34" s="52">
        <f>IFERROR(N(INDEX('거래내역원장'!B5:B104,MATCH(23,'거래내역원장'!P5:P104,0))),"")</f>
        <v/>
      </c>
      <c r="C34" s="52">
        <f>IFERROR(N(INDEX('거래내역원장'!C5:C104,MATCH(23,'거래내역원장'!P5:P104,0))),"")</f>
        <v/>
      </c>
      <c r="D34" s="53">
        <f>IFERROR(INDEX('거래내역원장'!E5:E104,MATCH(23,'거래내역원장'!P5:P104,0))&amp;"","")</f>
        <v/>
      </c>
      <c r="E34" s="54">
        <f>IFERROR(INDEX('거래내역원장'!K5:K104,MATCH(23,'거래내역원장'!P5:P104,0))&amp;"","")</f>
        <v/>
      </c>
      <c r="F34" s="55">
        <f>IFERROR(N(INDEX('거래내역원장'!G5:G104,MATCH(23,'거래내역원장'!P5:P104,0))),"")</f>
        <v/>
      </c>
      <c r="G34" s="56">
        <f>IFERROR(N(INDEX('거래내역원장'!I5:I104,MATCH(23,'거래내역원장'!P5:P104,0))),"")</f>
        <v/>
      </c>
      <c r="H34" s="56">
        <f>IFERROR(N(INDEX('거래내역원장'!J5:J104,MATCH(23,'거래내역원장'!P5:P104,0))),"")</f>
        <v/>
      </c>
      <c r="I34" s="54">
        <f>IFERROR(INDEX('거래내역원장'!L5:L104,MATCH(23,'거래내역원장'!P5:P104,0))&amp;"","")</f>
        <v/>
      </c>
    </row>
    <row r="35" ht="19" customHeight="1">
      <c r="A35" s="52">
        <f>IFERROR(N(INDEX('거래내역원장'!A5:A104,MATCH(24,'거래내역원장'!P5:P104,0))),"")</f>
        <v/>
      </c>
      <c r="B35" s="52">
        <f>IFERROR(N(INDEX('거래내역원장'!B5:B104,MATCH(24,'거래내역원장'!P5:P104,0))),"")</f>
        <v/>
      </c>
      <c r="C35" s="52">
        <f>IFERROR(N(INDEX('거래내역원장'!C5:C104,MATCH(24,'거래내역원장'!P5:P104,0))),"")</f>
        <v/>
      </c>
      <c r="D35" s="53">
        <f>IFERROR(INDEX('거래내역원장'!E5:E104,MATCH(24,'거래내역원장'!P5:P104,0))&amp;"","")</f>
        <v/>
      </c>
      <c r="E35" s="54">
        <f>IFERROR(INDEX('거래내역원장'!K5:K104,MATCH(24,'거래내역원장'!P5:P104,0))&amp;"","")</f>
        <v/>
      </c>
      <c r="F35" s="55">
        <f>IFERROR(N(INDEX('거래내역원장'!G5:G104,MATCH(24,'거래내역원장'!P5:P104,0))),"")</f>
        <v/>
      </c>
      <c r="G35" s="56">
        <f>IFERROR(N(INDEX('거래내역원장'!I5:I104,MATCH(24,'거래내역원장'!P5:P104,0))),"")</f>
        <v/>
      </c>
      <c r="H35" s="56">
        <f>IFERROR(N(INDEX('거래내역원장'!J5:J104,MATCH(24,'거래내역원장'!P5:P104,0))),"")</f>
        <v/>
      </c>
      <c r="I35" s="54">
        <f>IFERROR(INDEX('거래내역원장'!L5:L104,MATCH(24,'거래내역원장'!P5:P104,0))&amp;"","")</f>
        <v/>
      </c>
    </row>
    <row r="36" ht="19" customHeight="1">
      <c r="A36" s="52">
        <f>IFERROR(N(INDEX('거래내역원장'!A5:A104,MATCH(25,'거래내역원장'!P5:P104,0))),"")</f>
        <v/>
      </c>
      <c r="B36" s="52">
        <f>IFERROR(N(INDEX('거래내역원장'!B5:B104,MATCH(25,'거래내역원장'!P5:P104,0))),"")</f>
        <v/>
      </c>
      <c r="C36" s="52">
        <f>IFERROR(N(INDEX('거래내역원장'!C5:C104,MATCH(25,'거래내역원장'!P5:P104,0))),"")</f>
        <v/>
      </c>
      <c r="D36" s="53">
        <f>IFERROR(INDEX('거래내역원장'!E5:E104,MATCH(25,'거래내역원장'!P5:P104,0))&amp;"","")</f>
        <v/>
      </c>
      <c r="E36" s="54">
        <f>IFERROR(INDEX('거래내역원장'!K5:K104,MATCH(25,'거래내역원장'!P5:P104,0))&amp;"","")</f>
        <v/>
      </c>
      <c r="F36" s="55">
        <f>IFERROR(N(INDEX('거래내역원장'!G5:G104,MATCH(25,'거래내역원장'!P5:P104,0))),"")</f>
        <v/>
      </c>
      <c r="G36" s="56">
        <f>IFERROR(N(INDEX('거래내역원장'!I5:I104,MATCH(25,'거래내역원장'!P5:P104,0))),"")</f>
        <v/>
      </c>
      <c r="H36" s="56">
        <f>IFERROR(N(INDEX('거래내역원장'!J5:J104,MATCH(25,'거래내역원장'!P5:P104,0))),"")</f>
        <v/>
      </c>
      <c r="I36" s="54">
        <f>IFERROR(INDEX('거래내역원장'!L5:L104,MATCH(25,'거래내역원장'!P5:P104,0))&amp;"","")</f>
        <v/>
      </c>
    </row>
    <row r="37" ht="19" customHeight="1">
      <c r="A37" s="52">
        <f>IFERROR(N(INDEX('거래내역원장'!A5:A104,MATCH(26,'거래내역원장'!P5:P104,0))),"")</f>
        <v/>
      </c>
      <c r="B37" s="52">
        <f>IFERROR(N(INDEX('거래내역원장'!B5:B104,MATCH(26,'거래내역원장'!P5:P104,0))),"")</f>
        <v/>
      </c>
      <c r="C37" s="52">
        <f>IFERROR(N(INDEX('거래내역원장'!C5:C104,MATCH(26,'거래내역원장'!P5:P104,0))),"")</f>
        <v/>
      </c>
      <c r="D37" s="53">
        <f>IFERROR(INDEX('거래내역원장'!E5:E104,MATCH(26,'거래내역원장'!P5:P104,0))&amp;"","")</f>
        <v/>
      </c>
      <c r="E37" s="54">
        <f>IFERROR(INDEX('거래내역원장'!K5:K104,MATCH(26,'거래내역원장'!P5:P104,0))&amp;"","")</f>
        <v/>
      </c>
      <c r="F37" s="55">
        <f>IFERROR(N(INDEX('거래내역원장'!G5:G104,MATCH(26,'거래내역원장'!P5:P104,0))),"")</f>
        <v/>
      </c>
      <c r="G37" s="56">
        <f>IFERROR(N(INDEX('거래내역원장'!I5:I104,MATCH(26,'거래내역원장'!P5:P104,0))),"")</f>
        <v/>
      </c>
      <c r="H37" s="56">
        <f>IFERROR(N(INDEX('거래내역원장'!J5:J104,MATCH(26,'거래내역원장'!P5:P104,0))),"")</f>
        <v/>
      </c>
      <c r="I37" s="54">
        <f>IFERROR(INDEX('거래내역원장'!L5:L104,MATCH(26,'거래내역원장'!P5:P104,0))&amp;"","")</f>
        <v/>
      </c>
    </row>
    <row r="38" ht="19" customHeight="1">
      <c r="A38" s="52">
        <f>IFERROR(N(INDEX('거래내역원장'!A5:A104,MATCH(27,'거래내역원장'!P5:P104,0))),"")</f>
        <v/>
      </c>
      <c r="B38" s="52">
        <f>IFERROR(N(INDEX('거래내역원장'!B5:B104,MATCH(27,'거래내역원장'!P5:P104,0))),"")</f>
        <v/>
      </c>
      <c r="C38" s="52">
        <f>IFERROR(N(INDEX('거래내역원장'!C5:C104,MATCH(27,'거래내역원장'!P5:P104,0))),"")</f>
        <v/>
      </c>
      <c r="D38" s="53">
        <f>IFERROR(INDEX('거래내역원장'!E5:E104,MATCH(27,'거래내역원장'!P5:P104,0))&amp;"","")</f>
        <v/>
      </c>
      <c r="E38" s="54">
        <f>IFERROR(INDEX('거래내역원장'!K5:K104,MATCH(27,'거래내역원장'!P5:P104,0))&amp;"","")</f>
        <v/>
      </c>
      <c r="F38" s="55">
        <f>IFERROR(N(INDEX('거래내역원장'!G5:G104,MATCH(27,'거래내역원장'!P5:P104,0))),"")</f>
        <v/>
      </c>
      <c r="G38" s="56">
        <f>IFERROR(N(INDEX('거래내역원장'!I5:I104,MATCH(27,'거래내역원장'!P5:P104,0))),"")</f>
        <v/>
      </c>
      <c r="H38" s="56">
        <f>IFERROR(N(INDEX('거래내역원장'!J5:J104,MATCH(27,'거래내역원장'!P5:P104,0))),"")</f>
        <v/>
      </c>
      <c r="I38" s="54">
        <f>IFERROR(INDEX('거래내역원장'!L5:L104,MATCH(27,'거래내역원장'!P5:P104,0))&amp;"","")</f>
        <v/>
      </c>
    </row>
    <row r="39" ht="19" customHeight="1">
      <c r="A39" s="52">
        <f>IFERROR(N(INDEX('거래내역원장'!A5:A104,MATCH(28,'거래내역원장'!P5:P104,0))),"")</f>
        <v/>
      </c>
      <c r="B39" s="52">
        <f>IFERROR(N(INDEX('거래내역원장'!B5:B104,MATCH(28,'거래내역원장'!P5:P104,0))),"")</f>
        <v/>
      </c>
      <c r="C39" s="52">
        <f>IFERROR(N(INDEX('거래내역원장'!C5:C104,MATCH(28,'거래내역원장'!P5:P104,0))),"")</f>
        <v/>
      </c>
      <c r="D39" s="53">
        <f>IFERROR(INDEX('거래내역원장'!E5:E104,MATCH(28,'거래내역원장'!P5:P104,0))&amp;"","")</f>
        <v/>
      </c>
      <c r="E39" s="54">
        <f>IFERROR(INDEX('거래내역원장'!K5:K104,MATCH(28,'거래내역원장'!P5:P104,0))&amp;"","")</f>
        <v/>
      </c>
      <c r="F39" s="55">
        <f>IFERROR(N(INDEX('거래내역원장'!G5:G104,MATCH(28,'거래내역원장'!P5:P104,0))),"")</f>
        <v/>
      </c>
      <c r="G39" s="56">
        <f>IFERROR(N(INDEX('거래내역원장'!I5:I104,MATCH(28,'거래내역원장'!P5:P104,0))),"")</f>
        <v/>
      </c>
      <c r="H39" s="56">
        <f>IFERROR(N(INDEX('거래내역원장'!J5:J104,MATCH(28,'거래내역원장'!P5:P104,0))),"")</f>
        <v/>
      </c>
      <c r="I39" s="54">
        <f>IFERROR(INDEX('거래내역원장'!L5:L104,MATCH(28,'거래내역원장'!P5:P104,0))&amp;"","")</f>
        <v/>
      </c>
    </row>
    <row r="40" ht="19" customHeight="1">
      <c r="A40" s="52">
        <f>IFERROR(N(INDEX('거래내역원장'!A5:A104,MATCH(29,'거래내역원장'!P5:P104,0))),"")</f>
        <v/>
      </c>
      <c r="B40" s="52">
        <f>IFERROR(N(INDEX('거래내역원장'!B5:B104,MATCH(29,'거래내역원장'!P5:P104,0))),"")</f>
        <v/>
      </c>
      <c r="C40" s="52">
        <f>IFERROR(N(INDEX('거래내역원장'!C5:C104,MATCH(29,'거래내역원장'!P5:P104,0))),"")</f>
        <v/>
      </c>
      <c r="D40" s="53">
        <f>IFERROR(INDEX('거래내역원장'!E5:E104,MATCH(29,'거래내역원장'!P5:P104,0))&amp;"","")</f>
        <v/>
      </c>
      <c r="E40" s="54">
        <f>IFERROR(INDEX('거래내역원장'!K5:K104,MATCH(29,'거래내역원장'!P5:P104,0))&amp;"","")</f>
        <v/>
      </c>
      <c r="F40" s="55">
        <f>IFERROR(N(INDEX('거래내역원장'!G5:G104,MATCH(29,'거래내역원장'!P5:P104,0))),"")</f>
        <v/>
      </c>
      <c r="G40" s="56">
        <f>IFERROR(N(INDEX('거래내역원장'!I5:I104,MATCH(29,'거래내역원장'!P5:P104,0))),"")</f>
        <v/>
      </c>
      <c r="H40" s="56">
        <f>IFERROR(N(INDEX('거래내역원장'!J5:J104,MATCH(29,'거래내역원장'!P5:P104,0))),"")</f>
        <v/>
      </c>
      <c r="I40" s="54">
        <f>IFERROR(INDEX('거래내역원장'!L5:L104,MATCH(29,'거래내역원장'!P5:P104,0))&amp;"","")</f>
        <v/>
      </c>
    </row>
    <row r="41" ht="19" customHeight="1">
      <c r="A41" s="52">
        <f>IFERROR(N(INDEX('거래내역원장'!A5:A104,MATCH(30,'거래내역원장'!P5:P104,0))),"")</f>
        <v/>
      </c>
      <c r="B41" s="52">
        <f>IFERROR(N(INDEX('거래내역원장'!B5:B104,MATCH(30,'거래내역원장'!P5:P104,0))),"")</f>
        <v/>
      </c>
      <c r="C41" s="52">
        <f>IFERROR(N(INDEX('거래내역원장'!C5:C104,MATCH(30,'거래내역원장'!P5:P104,0))),"")</f>
        <v/>
      </c>
      <c r="D41" s="53">
        <f>IFERROR(INDEX('거래내역원장'!E5:E104,MATCH(30,'거래내역원장'!P5:P104,0))&amp;"","")</f>
        <v/>
      </c>
      <c r="E41" s="54">
        <f>IFERROR(INDEX('거래내역원장'!K5:K104,MATCH(30,'거래내역원장'!P5:P104,0))&amp;"","")</f>
        <v/>
      </c>
      <c r="F41" s="55">
        <f>IFERROR(N(INDEX('거래내역원장'!G5:G104,MATCH(30,'거래내역원장'!P5:P104,0))),"")</f>
        <v/>
      </c>
      <c r="G41" s="56">
        <f>IFERROR(N(INDEX('거래내역원장'!I5:I104,MATCH(30,'거래내역원장'!P5:P104,0))),"")</f>
        <v/>
      </c>
      <c r="H41" s="56">
        <f>IFERROR(N(INDEX('거래내역원장'!J5:J104,MATCH(30,'거래내역원장'!P5:P104,0))),"")</f>
        <v/>
      </c>
      <c r="I41" s="54">
        <f>IFERROR(INDEX('거래내역원장'!L5:L104,MATCH(30,'거래내역원장'!P5:P104,0))&amp;"","")</f>
        <v/>
      </c>
    </row>
    <row r="42" ht="22" customHeight="1">
      <c r="A42" s="16" t="inlineStr">
        <is>
          <t>합      계 (위 목록)</t>
        </is>
      </c>
      <c r="B42" s="17" t="n"/>
      <c r="C42" s="17" t="n"/>
      <c r="D42" s="17" t="n"/>
      <c r="E42" s="17" t="n"/>
      <c r="F42" s="17" t="n"/>
      <c r="G42" s="18">
        <f>SUM(G12:G41)</f>
        <v/>
      </c>
      <c r="H42" s="18">
        <f>SUM(H12:H41)</f>
        <v/>
      </c>
      <c r="I42" s="16" t="inlineStr"/>
    </row>
    <row r="43" ht="16" customHeight="1">
      <c r="A43" s="20">
        <f>IF(COUNT('거래내역원장'!P5:P104)&gt;30,"⚠ 거래가 30줄을 넘습니다 — 기간을 나눠 청구서를 두 장으로 만드세요.","")</f>
        <v/>
      </c>
    </row>
    <row r="45" ht="34" customHeight="1">
      <c r="A45" s="21" t="inlineStr">
        <is>
          <t>거래처(와 기간)를 고르면 거래내역원장에서 그 거래처의 줄이 차례대로 채워집니다(매크로 없음). 청구 금액 = 장비관리의 그 거래처 미수급금(전체 기간).</t>
        </is>
      </c>
    </row>
    <row r="46" ht="19.5" customHeight="1">
      <c r="A46" s="21" t="inlineStr">
        <is>
          <t>원본의 «작성일 = 오늘(TODAY)» 은 열 때마다 바뀌어 작성일 칸으로 바꿨습니다.</t>
        </is>
      </c>
    </row>
  </sheetData>
  <mergeCells count="19">
    <mergeCell ref="A7:I7"/>
    <mergeCell ref="G6:I6"/>
    <mergeCell ref="A46:I46"/>
    <mergeCell ref="C5:D5"/>
    <mergeCell ref="C9:E9"/>
    <mergeCell ref="A1:E1"/>
    <mergeCell ref="A6:B6"/>
    <mergeCell ref="C4:D4"/>
    <mergeCell ref="A2:I2"/>
    <mergeCell ref="F1:I1"/>
    <mergeCell ref="A42:F42"/>
    <mergeCell ref="G5:I5"/>
    <mergeCell ref="G4:I4"/>
    <mergeCell ref="A43:I43"/>
    <mergeCell ref="A5:B5"/>
    <mergeCell ref="G9:I9"/>
    <mergeCell ref="A4:B4"/>
    <mergeCell ref="A45:I45"/>
    <mergeCell ref="A9:B9"/>
  </mergeCells>
  <conditionalFormatting sqref="F12:F41">
    <cfRule type="expression" priority="1" dxfId="0">
      <formula>AND(ISNUMBER(F12),MOD(F12,1)=0)</formula>
    </cfRule>
  </conditionalFormatting>
  <dataValidations count="1">
    <dataValidation sqref="C5" showDropDown="0" showInputMessage="0" showErrorMessage="0" allowBlank="1" error="등록 시트에 있는 이름을 고르세요" type="list">
      <formula1>'거래처등록'!$B$5:$B$19</formula1>
    </dataValidation>
  </dataValidations>
  <printOptions horizontalCentered="1"/>
  <pageMargins left="0.4" right="0.4" top="0.5" bottom="0.5" header="0.2" footer="0.2"/>
  <pageSetup orientation="portrait" paperSize="9" fitToHeight="1" fitToWidth="1"/>
</worksheet>
</file>

<file path=xl/worksheets/sheet8.xml><?xml version="1.0" encoding="utf-8"?>
<worksheet xmlns="http://schemas.openxmlformats.org/spreadsheetml/2006/main">
  <sheetPr>
    <tabColor rgb="00F59E0B"/>
    <outlinePr summaryBelow="1" summaryRight="1"/>
    <pageSetUpPr fitToPage="1"/>
  </sheetPr>
  <dimension ref="A1:K44"/>
  <sheetViews>
    <sheetView showGridLines="0" zoomScale="100" workbookViewId="0">
      <selection activeCell="A1" sqref="A1"/>
    </sheetView>
  </sheetViews>
  <sheetFormatPr baseColWidth="8" defaultRowHeight="15"/>
  <cols>
    <col width="5" customWidth="1" min="1" max="1"/>
    <col width="14" customWidth="1" min="2" max="2"/>
    <col width="9" customWidth="1" min="3" max="3"/>
    <col width="12" customWidth="1" min="4" max="4"/>
    <col width="12" customWidth="1" min="5" max="5"/>
    <col width="12" customWidth="1" min="6" max="6"/>
    <col width="8" customWidth="1" min="7" max="7"/>
    <col width="8" customWidth="1" min="8" max="8"/>
    <col width="8" customWidth="1" min="9" max="9"/>
    <col width="10" customWidth="1" min="10" max="10"/>
    <col width="13" customWidth="1" min="11" max="11"/>
  </cols>
  <sheetData>
    <row r="1" ht="20" customHeight="1">
      <c r="A1" s="1" t="inlineStr">
        <is>
          <t xml:space="preserve">  K-건설맵  |  k-conmap.com  무료 건설 서식</t>
        </is>
      </c>
      <c r="G1" s="57" t="inlineStr">
        <is>
          <t xml:space="preserve">작성 예시 (가상의 현장)  </t>
        </is>
      </c>
    </row>
    <row r="2" ht="34" customHeight="1">
      <c r="A2" s="3">
        <f>IF(N(K3)=0,"장 비 관 리","장 비 관 리  "&amp;K3)</f>
        <v/>
      </c>
    </row>
    <row r="3" ht="20" customHeight="1">
      <c r="A3" s="4" t="inlineStr"/>
      <c r="I3" s="5" t="inlineStr">
        <is>
          <t>연도(제목용)</t>
        </is>
      </c>
      <c r="K3" s="6" t="n">
        <v>2026</v>
      </c>
    </row>
    <row r="4" ht="6" customHeight="1"/>
    <row r="5" ht="22" customHeight="1">
      <c r="A5" s="7" t="inlineStr">
        <is>
          <t>■  업체별 현황</t>
        </is>
      </c>
    </row>
    <row r="6" ht="30" customHeight="1">
      <c r="A6" s="8" t="inlineStr">
        <is>
          <t>번호</t>
        </is>
      </c>
      <c r="B6" s="8" t="inlineStr">
        <is>
          <t>거래처</t>
        </is>
      </c>
      <c r="C6" s="8" t="inlineStr">
        <is>
          <t>대표</t>
        </is>
      </c>
      <c r="D6" s="8" t="inlineStr">
        <is>
          <t>장비 임대료</t>
        </is>
      </c>
      <c r="E6" s="9" t="inlineStr">
        <is>
          <t>기수급금
(유류대 포함)</t>
        </is>
      </c>
      <c r="F6" s="8" t="inlineStr">
        <is>
          <t>미수급금</t>
        </is>
      </c>
      <c r="G6" s="9" t="inlineStr">
        <is>
          <t>임대료
비율</t>
        </is>
      </c>
      <c r="H6" s="8" t="inlineStr">
        <is>
          <t>수금률</t>
        </is>
      </c>
      <c r="I6" s="8" t="inlineStr">
        <is>
          <t>미수율</t>
        </is>
      </c>
      <c r="J6" s="8" t="inlineStr">
        <is>
          <t>유 류 대</t>
        </is>
      </c>
      <c r="K6" s="8" t="inlineStr">
        <is>
          <t>연 락 처</t>
        </is>
      </c>
    </row>
    <row r="7" ht="20" customHeight="1">
      <c r="A7" s="10" t="n">
        <v>1</v>
      </c>
      <c r="B7" s="11">
        <f>IF('예시-거래처등록'!B5="","",'예시-거래처등록'!B5)</f>
        <v/>
      </c>
      <c r="C7" s="12">
        <f>IF('예시-거래처등록'!B5="","",'예시-거래처등록'!D5)</f>
        <v/>
      </c>
      <c r="D7" s="13">
        <f>IF(B7="","",SUMIF('예시-거래내역원장'!F5:F104,B7,'예시-거래내역원장'!I5:I104))</f>
        <v/>
      </c>
      <c r="E7" s="13">
        <f>IF(B7="","",SUMIF('예시-장비임대료수금원장'!D5:D54,B7,'예시-장비임대료수금원장'!E5:E54)+N(J7))</f>
        <v/>
      </c>
      <c r="F7" s="13">
        <f>IF(B7="","",N(D7)-N(E7))</f>
        <v/>
      </c>
      <c r="G7" s="14">
        <f>IF(OR(B7="",N(D22)=0),"",N(D7)/D22)</f>
        <v/>
      </c>
      <c r="H7" s="14">
        <f>IF(OR(B7="",N(D7)=0),"",N(E7)/D7)</f>
        <v/>
      </c>
      <c r="I7" s="14">
        <f>IF(OR(B7="",N(D7)=0),"",N(F7)/D7)</f>
        <v/>
      </c>
      <c r="J7" s="15">
        <f>IF(B7="","",SUMIF('예시-거래내역원장'!F5:F104,B7,'예시-거래내역원장'!J5:J104))</f>
        <v/>
      </c>
      <c r="K7" s="12">
        <f>IF('예시-거래처등록'!B5="","",'예시-거래처등록'!E5)</f>
        <v/>
      </c>
    </row>
    <row r="8" ht="20" customHeight="1">
      <c r="A8" s="10" t="n">
        <v>2</v>
      </c>
      <c r="B8" s="11">
        <f>IF('예시-거래처등록'!B6="","",'예시-거래처등록'!B6)</f>
        <v/>
      </c>
      <c r="C8" s="12">
        <f>IF('예시-거래처등록'!B6="","",'예시-거래처등록'!D6)</f>
        <v/>
      </c>
      <c r="D8" s="13">
        <f>IF(B8="","",SUMIF('예시-거래내역원장'!F5:F104,B8,'예시-거래내역원장'!I5:I104))</f>
        <v/>
      </c>
      <c r="E8" s="13">
        <f>IF(B8="","",SUMIF('예시-장비임대료수금원장'!D5:D54,B8,'예시-장비임대료수금원장'!E5:E54)+N(J8))</f>
        <v/>
      </c>
      <c r="F8" s="13">
        <f>IF(B8="","",N(D8)-N(E8))</f>
        <v/>
      </c>
      <c r="G8" s="14">
        <f>IF(OR(B8="",N(D22)=0),"",N(D8)/D22)</f>
        <v/>
      </c>
      <c r="H8" s="14">
        <f>IF(OR(B8="",N(D8)=0),"",N(E8)/D8)</f>
        <v/>
      </c>
      <c r="I8" s="14">
        <f>IF(OR(B8="",N(D8)=0),"",N(F8)/D8)</f>
        <v/>
      </c>
      <c r="J8" s="15">
        <f>IF(B8="","",SUMIF('예시-거래내역원장'!F5:F104,B8,'예시-거래내역원장'!J5:J104))</f>
        <v/>
      </c>
      <c r="K8" s="12">
        <f>IF('예시-거래처등록'!B6="","",'예시-거래처등록'!E6)</f>
        <v/>
      </c>
    </row>
    <row r="9" ht="20" customHeight="1">
      <c r="A9" s="10" t="n">
        <v>3</v>
      </c>
      <c r="B9" s="11">
        <f>IF('예시-거래처등록'!B7="","",'예시-거래처등록'!B7)</f>
        <v/>
      </c>
      <c r="C9" s="12">
        <f>IF('예시-거래처등록'!B7="","",'예시-거래처등록'!D7)</f>
        <v/>
      </c>
      <c r="D9" s="13">
        <f>IF(B9="","",SUMIF('예시-거래내역원장'!F5:F104,B9,'예시-거래내역원장'!I5:I104))</f>
        <v/>
      </c>
      <c r="E9" s="13">
        <f>IF(B9="","",SUMIF('예시-장비임대료수금원장'!D5:D54,B9,'예시-장비임대료수금원장'!E5:E54)+N(J9))</f>
        <v/>
      </c>
      <c r="F9" s="13">
        <f>IF(B9="","",N(D9)-N(E9))</f>
        <v/>
      </c>
      <c r="G9" s="14">
        <f>IF(OR(B9="",N(D22)=0),"",N(D9)/D22)</f>
        <v/>
      </c>
      <c r="H9" s="14">
        <f>IF(OR(B9="",N(D9)=0),"",N(E9)/D9)</f>
        <v/>
      </c>
      <c r="I9" s="14">
        <f>IF(OR(B9="",N(D9)=0),"",N(F9)/D9)</f>
        <v/>
      </c>
      <c r="J9" s="15">
        <f>IF(B9="","",SUMIF('예시-거래내역원장'!F5:F104,B9,'예시-거래내역원장'!J5:J104))</f>
        <v/>
      </c>
      <c r="K9" s="12">
        <f>IF('예시-거래처등록'!B7="","",'예시-거래처등록'!E7)</f>
        <v/>
      </c>
    </row>
    <row r="10" ht="20" customHeight="1">
      <c r="A10" s="10" t="n">
        <v>4</v>
      </c>
      <c r="B10" s="11">
        <f>IF('예시-거래처등록'!B8="","",'예시-거래처등록'!B8)</f>
        <v/>
      </c>
      <c r="C10" s="12">
        <f>IF('예시-거래처등록'!B8="","",'예시-거래처등록'!D8)</f>
        <v/>
      </c>
      <c r="D10" s="13">
        <f>IF(B10="","",SUMIF('예시-거래내역원장'!F5:F104,B10,'예시-거래내역원장'!I5:I104))</f>
        <v/>
      </c>
      <c r="E10" s="13">
        <f>IF(B10="","",SUMIF('예시-장비임대료수금원장'!D5:D54,B10,'예시-장비임대료수금원장'!E5:E54)+N(J10))</f>
        <v/>
      </c>
      <c r="F10" s="13">
        <f>IF(B10="","",N(D10)-N(E10))</f>
        <v/>
      </c>
      <c r="G10" s="14">
        <f>IF(OR(B10="",N(D22)=0),"",N(D10)/D22)</f>
        <v/>
      </c>
      <c r="H10" s="14">
        <f>IF(OR(B10="",N(D10)=0),"",N(E10)/D10)</f>
        <v/>
      </c>
      <c r="I10" s="14">
        <f>IF(OR(B10="",N(D10)=0),"",N(F10)/D10)</f>
        <v/>
      </c>
      <c r="J10" s="15">
        <f>IF(B10="","",SUMIF('예시-거래내역원장'!F5:F104,B10,'예시-거래내역원장'!J5:J104))</f>
        <v/>
      </c>
      <c r="K10" s="12">
        <f>IF('예시-거래처등록'!B8="","",'예시-거래처등록'!E8)</f>
        <v/>
      </c>
    </row>
    <row r="11" ht="20" customHeight="1">
      <c r="A11" s="10" t="n">
        <v>5</v>
      </c>
      <c r="B11" s="11">
        <f>IF('예시-거래처등록'!B9="","",'예시-거래처등록'!B9)</f>
        <v/>
      </c>
      <c r="C11" s="12">
        <f>IF('예시-거래처등록'!B9="","",'예시-거래처등록'!D9)</f>
        <v/>
      </c>
      <c r="D11" s="13">
        <f>IF(B11="","",SUMIF('예시-거래내역원장'!F5:F104,B11,'예시-거래내역원장'!I5:I104))</f>
        <v/>
      </c>
      <c r="E11" s="13">
        <f>IF(B11="","",SUMIF('예시-장비임대료수금원장'!D5:D54,B11,'예시-장비임대료수금원장'!E5:E54)+N(J11))</f>
        <v/>
      </c>
      <c r="F11" s="13">
        <f>IF(B11="","",N(D11)-N(E11))</f>
        <v/>
      </c>
      <c r="G11" s="14">
        <f>IF(OR(B11="",N(D22)=0),"",N(D11)/D22)</f>
        <v/>
      </c>
      <c r="H11" s="14">
        <f>IF(OR(B11="",N(D11)=0),"",N(E11)/D11)</f>
        <v/>
      </c>
      <c r="I11" s="14">
        <f>IF(OR(B11="",N(D11)=0),"",N(F11)/D11)</f>
        <v/>
      </c>
      <c r="J11" s="15">
        <f>IF(B11="","",SUMIF('예시-거래내역원장'!F5:F104,B11,'예시-거래내역원장'!J5:J104))</f>
        <v/>
      </c>
      <c r="K11" s="12">
        <f>IF('예시-거래처등록'!B9="","",'예시-거래처등록'!E9)</f>
        <v/>
      </c>
    </row>
    <row r="12" ht="20" customHeight="1">
      <c r="A12" s="10" t="n">
        <v>6</v>
      </c>
      <c r="B12" s="11">
        <f>IF('예시-거래처등록'!B10="","",'예시-거래처등록'!B10)</f>
        <v/>
      </c>
      <c r="C12" s="12">
        <f>IF('예시-거래처등록'!B10="","",'예시-거래처등록'!D10)</f>
        <v/>
      </c>
      <c r="D12" s="13">
        <f>IF(B12="","",SUMIF('예시-거래내역원장'!F5:F104,B12,'예시-거래내역원장'!I5:I104))</f>
        <v/>
      </c>
      <c r="E12" s="13">
        <f>IF(B12="","",SUMIF('예시-장비임대료수금원장'!D5:D54,B12,'예시-장비임대료수금원장'!E5:E54)+N(J12))</f>
        <v/>
      </c>
      <c r="F12" s="13">
        <f>IF(B12="","",N(D12)-N(E12))</f>
        <v/>
      </c>
      <c r="G12" s="14">
        <f>IF(OR(B12="",N(D22)=0),"",N(D12)/D22)</f>
        <v/>
      </c>
      <c r="H12" s="14">
        <f>IF(OR(B12="",N(D12)=0),"",N(E12)/D12)</f>
        <v/>
      </c>
      <c r="I12" s="14">
        <f>IF(OR(B12="",N(D12)=0),"",N(F12)/D12)</f>
        <v/>
      </c>
      <c r="J12" s="15">
        <f>IF(B12="","",SUMIF('예시-거래내역원장'!F5:F104,B12,'예시-거래내역원장'!J5:J104))</f>
        <v/>
      </c>
      <c r="K12" s="12">
        <f>IF('예시-거래처등록'!B10="","",'예시-거래처등록'!E10)</f>
        <v/>
      </c>
    </row>
    <row r="13" ht="20" customHeight="1">
      <c r="A13" s="10" t="n">
        <v>7</v>
      </c>
      <c r="B13" s="11">
        <f>IF('예시-거래처등록'!B11="","",'예시-거래처등록'!B11)</f>
        <v/>
      </c>
      <c r="C13" s="12">
        <f>IF('예시-거래처등록'!B11="","",'예시-거래처등록'!D11)</f>
        <v/>
      </c>
      <c r="D13" s="13">
        <f>IF(B13="","",SUMIF('예시-거래내역원장'!F5:F104,B13,'예시-거래내역원장'!I5:I104))</f>
        <v/>
      </c>
      <c r="E13" s="13">
        <f>IF(B13="","",SUMIF('예시-장비임대료수금원장'!D5:D54,B13,'예시-장비임대료수금원장'!E5:E54)+N(J13))</f>
        <v/>
      </c>
      <c r="F13" s="13">
        <f>IF(B13="","",N(D13)-N(E13))</f>
        <v/>
      </c>
      <c r="G13" s="14">
        <f>IF(OR(B13="",N(D22)=0),"",N(D13)/D22)</f>
        <v/>
      </c>
      <c r="H13" s="14">
        <f>IF(OR(B13="",N(D13)=0),"",N(E13)/D13)</f>
        <v/>
      </c>
      <c r="I13" s="14">
        <f>IF(OR(B13="",N(D13)=0),"",N(F13)/D13)</f>
        <v/>
      </c>
      <c r="J13" s="15">
        <f>IF(B13="","",SUMIF('예시-거래내역원장'!F5:F104,B13,'예시-거래내역원장'!J5:J104))</f>
        <v/>
      </c>
      <c r="K13" s="12">
        <f>IF('예시-거래처등록'!B11="","",'예시-거래처등록'!E11)</f>
        <v/>
      </c>
    </row>
    <row r="14" ht="20" customHeight="1">
      <c r="A14" s="10" t="n">
        <v>8</v>
      </c>
      <c r="B14" s="11">
        <f>IF('예시-거래처등록'!B12="","",'예시-거래처등록'!B12)</f>
        <v/>
      </c>
      <c r="C14" s="12">
        <f>IF('예시-거래처등록'!B12="","",'예시-거래처등록'!D12)</f>
        <v/>
      </c>
      <c r="D14" s="13">
        <f>IF(B14="","",SUMIF('예시-거래내역원장'!F5:F104,B14,'예시-거래내역원장'!I5:I104))</f>
        <v/>
      </c>
      <c r="E14" s="13">
        <f>IF(B14="","",SUMIF('예시-장비임대료수금원장'!D5:D54,B14,'예시-장비임대료수금원장'!E5:E54)+N(J14))</f>
        <v/>
      </c>
      <c r="F14" s="13">
        <f>IF(B14="","",N(D14)-N(E14))</f>
        <v/>
      </c>
      <c r="G14" s="14">
        <f>IF(OR(B14="",N(D22)=0),"",N(D14)/D22)</f>
        <v/>
      </c>
      <c r="H14" s="14">
        <f>IF(OR(B14="",N(D14)=0),"",N(E14)/D14)</f>
        <v/>
      </c>
      <c r="I14" s="14">
        <f>IF(OR(B14="",N(D14)=0),"",N(F14)/D14)</f>
        <v/>
      </c>
      <c r="J14" s="15">
        <f>IF(B14="","",SUMIF('예시-거래내역원장'!F5:F104,B14,'예시-거래내역원장'!J5:J104))</f>
        <v/>
      </c>
      <c r="K14" s="12">
        <f>IF('예시-거래처등록'!B12="","",'예시-거래처등록'!E12)</f>
        <v/>
      </c>
    </row>
    <row r="15" ht="20" customHeight="1">
      <c r="A15" s="10" t="n">
        <v>9</v>
      </c>
      <c r="B15" s="11">
        <f>IF('예시-거래처등록'!B13="","",'예시-거래처등록'!B13)</f>
        <v/>
      </c>
      <c r="C15" s="12">
        <f>IF('예시-거래처등록'!B13="","",'예시-거래처등록'!D13)</f>
        <v/>
      </c>
      <c r="D15" s="13">
        <f>IF(B15="","",SUMIF('예시-거래내역원장'!F5:F104,B15,'예시-거래내역원장'!I5:I104))</f>
        <v/>
      </c>
      <c r="E15" s="13">
        <f>IF(B15="","",SUMIF('예시-장비임대료수금원장'!D5:D54,B15,'예시-장비임대료수금원장'!E5:E54)+N(J15))</f>
        <v/>
      </c>
      <c r="F15" s="13">
        <f>IF(B15="","",N(D15)-N(E15))</f>
        <v/>
      </c>
      <c r="G15" s="14">
        <f>IF(OR(B15="",N(D22)=0),"",N(D15)/D22)</f>
        <v/>
      </c>
      <c r="H15" s="14">
        <f>IF(OR(B15="",N(D15)=0),"",N(E15)/D15)</f>
        <v/>
      </c>
      <c r="I15" s="14">
        <f>IF(OR(B15="",N(D15)=0),"",N(F15)/D15)</f>
        <v/>
      </c>
      <c r="J15" s="15">
        <f>IF(B15="","",SUMIF('예시-거래내역원장'!F5:F104,B15,'예시-거래내역원장'!J5:J104))</f>
        <v/>
      </c>
      <c r="K15" s="12">
        <f>IF('예시-거래처등록'!B13="","",'예시-거래처등록'!E13)</f>
        <v/>
      </c>
    </row>
    <row r="16" ht="20" customHeight="1">
      <c r="A16" s="10" t="n">
        <v>10</v>
      </c>
      <c r="B16" s="11">
        <f>IF('예시-거래처등록'!B14="","",'예시-거래처등록'!B14)</f>
        <v/>
      </c>
      <c r="C16" s="12">
        <f>IF('예시-거래처등록'!B14="","",'예시-거래처등록'!D14)</f>
        <v/>
      </c>
      <c r="D16" s="13">
        <f>IF(B16="","",SUMIF('예시-거래내역원장'!F5:F104,B16,'예시-거래내역원장'!I5:I104))</f>
        <v/>
      </c>
      <c r="E16" s="13">
        <f>IF(B16="","",SUMIF('예시-장비임대료수금원장'!D5:D54,B16,'예시-장비임대료수금원장'!E5:E54)+N(J16))</f>
        <v/>
      </c>
      <c r="F16" s="13">
        <f>IF(B16="","",N(D16)-N(E16))</f>
        <v/>
      </c>
      <c r="G16" s="14">
        <f>IF(OR(B16="",N(D22)=0),"",N(D16)/D22)</f>
        <v/>
      </c>
      <c r="H16" s="14">
        <f>IF(OR(B16="",N(D16)=0),"",N(E16)/D16)</f>
        <v/>
      </c>
      <c r="I16" s="14">
        <f>IF(OR(B16="",N(D16)=0),"",N(F16)/D16)</f>
        <v/>
      </c>
      <c r="J16" s="15">
        <f>IF(B16="","",SUMIF('예시-거래내역원장'!F5:F104,B16,'예시-거래내역원장'!J5:J104))</f>
        <v/>
      </c>
      <c r="K16" s="12">
        <f>IF('예시-거래처등록'!B14="","",'예시-거래처등록'!E14)</f>
        <v/>
      </c>
    </row>
    <row r="17" ht="20" customHeight="1">
      <c r="A17" s="10" t="n">
        <v>11</v>
      </c>
      <c r="B17" s="11">
        <f>IF('예시-거래처등록'!B15="","",'예시-거래처등록'!B15)</f>
        <v/>
      </c>
      <c r="C17" s="12">
        <f>IF('예시-거래처등록'!B15="","",'예시-거래처등록'!D15)</f>
        <v/>
      </c>
      <c r="D17" s="13">
        <f>IF(B17="","",SUMIF('예시-거래내역원장'!F5:F104,B17,'예시-거래내역원장'!I5:I104))</f>
        <v/>
      </c>
      <c r="E17" s="13">
        <f>IF(B17="","",SUMIF('예시-장비임대료수금원장'!D5:D54,B17,'예시-장비임대료수금원장'!E5:E54)+N(J17))</f>
        <v/>
      </c>
      <c r="F17" s="13">
        <f>IF(B17="","",N(D17)-N(E17))</f>
        <v/>
      </c>
      <c r="G17" s="14">
        <f>IF(OR(B17="",N(D22)=0),"",N(D17)/D22)</f>
        <v/>
      </c>
      <c r="H17" s="14">
        <f>IF(OR(B17="",N(D17)=0),"",N(E17)/D17)</f>
        <v/>
      </c>
      <c r="I17" s="14">
        <f>IF(OR(B17="",N(D17)=0),"",N(F17)/D17)</f>
        <v/>
      </c>
      <c r="J17" s="15">
        <f>IF(B17="","",SUMIF('예시-거래내역원장'!F5:F104,B17,'예시-거래내역원장'!J5:J104))</f>
        <v/>
      </c>
      <c r="K17" s="12">
        <f>IF('예시-거래처등록'!B15="","",'예시-거래처등록'!E15)</f>
        <v/>
      </c>
    </row>
    <row r="18" ht="20" customHeight="1">
      <c r="A18" s="10" t="n">
        <v>12</v>
      </c>
      <c r="B18" s="11">
        <f>IF('예시-거래처등록'!B16="","",'예시-거래처등록'!B16)</f>
        <v/>
      </c>
      <c r="C18" s="12">
        <f>IF('예시-거래처등록'!B16="","",'예시-거래처등록'!D16)</f>
        <v/>
      </c>
      <c r="D18" s="13">
        <f>IF(B18="","",SUMIF('예시-거래내역원장'!F5:F104,B18,'예시-거래내역원장'!I5:I104))</f>
        <v/>
      </c>
      <c r="E18" s="13">
        <f>IF(B18="","",SUMIF('예시-장비임대료수금원장'!D5:D54,B18,'예시-장비임대료수금원장'!E5:E54)+N(J18))</f>
        <v/>
      </c>
      <c r="F18" s="13">
        <f>IF(B18="","",N(D18)-N(E18))</f>
        <v/>
      </c>
      <c r="G18" s="14">
        <f>IF(OR(B18="",N(D22)=0),"",N(D18)/D22)</f>
        <v/>
      </c>
      <c r="H18" s="14">
        <f>IF(OR(B18="",N(D18)=0),"",N(E18)/D18)</f>
        <v/>
      </c>
      <c r="I18" s="14">
        <f>IF(OR(B18="",N(D18)=0),"",N(F18)/D18)</f>
        <v/>
      </c>
      <c r="J18" s="15">
        <f>IF(B18="","",SUMIF('예시-거래내역원장'!F5:F104,B18,'예시-거래내역원장'!J5:J104))</f>
        <v/>
      </c>
      <c r="K18" s="12">
        <f>IF('예시-거래처등록'!B16="","",'예시-거래처등록'!E16)</f>
        <v/>
      </c>
    </row>
    <row r="19" ht="20" customHeight="1">
      <c r="A19" s="10" t="n">
        <v>13</v>
      </c>
      <c r="B19" s="11">
        <f>IF('예시-거래처등록'!B17="","",'예시-거래처등록'!B17)</f>
        <v/>
      </c>
      <c r="C19" s="12">
        <f>IF('예시-거래처등록'!B17="","",'예시-거래처등록'!D17)</f>
        <v/>
      </c>
      <c r="D19" s="13">
        <f>IF(B19="","",SUMIF('예시-거래내역원장'!F5:F104,B19,'예시-거래내역원장'!I5:I104))</f>
        <v/>
      </c>
      <c r="E19" s="13">
        <f>IF(B19="","",SUMIF('예시-장비임대료수금원장'!D5:D54,B19,'예시-장비임대료수금원장'!E5:E54)+N(J19))</f>
        <v/>
      </c>
      <c r="F19" s="13">
        <f>IF(B19="","",N(D19)-N(E19))</f>
        <v/>
      </c>
      <c r="G19" s="14">
        <f>IF(OR(B19="",N(D22)=0),"",N(D19)/D22)</f>
        <v/>
      </c>
      <c r="H19" s="14">
        <f>IF(OR(B19="",N(D19)=0),"",N(E19)/D19)</f>
        <v/>
      </c>
      <c r="I19" s="14">
        <f>IF(OR(B19="",N(D19)=0),"",N(F19)/D19)</f>
        <v/>
      </c>
      <c r="J19" s="15">
        <f>IF(B19="","",SUMIF('예시-거래내역원장'!F5:F104,B19,'예시-거래내역원장'!J5:J104))</f>
        <v/>
      </c>
      <c r="K19" s="12">
        <f>IF('예시-거래처등록'!B17="","",'예시-거래처등록'!E17)</f>
        <v/>
      </c>
    </row>
    <row r="20" ht="20" customHeight="1">
      <c r="A20" s="10" t="n">
        <v>14</v>
      </c>
      <c r="B20" s="11">
        <f>IF('예시-거래처등록'!B18="","",'예시-거래처등록'!B18)</f>
        <v/>
      </c>
      <c r="C20" s="12">
        <f>IF('예시-거래처등록'!B18="","",'예시-거래처등록'!D18)</f>
        <v/>
      </c>
      <c r="D20" s="13">
        <f>IF(B20="","",SUMIF('예시-거래내역원장'!F5:F104,B20,'예시-거래내역원장'!I5:I104))</f>
        <v/>
      </c>
      <c r="E20" s="13">
        <f>IF(B20="","",SUMIF('예시-장비임대료수금원장'!D5:D54,B20,'예시-장비임대료수금원장'!E5:E54)+N(J20))</f>
        <v/>
      </c>
      <c r="F20" s="13">
        <f>IF(B20="","",N(D20)-N(E20))</f>
        <v/>
      </c>
      <c r="G20" s="14">
        <f>IF(OR(B20="",N(D22)=0),"",N(D20)/D22)</f>
        <v/>
      </c>
      <c r="H20" s="14">
        <f>IF(OR(B20="",N(D20)=0),"",N(E20)/D20)</f>
        <v/>
      </c>
      <c r="I20" s="14">
        <f>IF(OR(B20="",N(D20)=0),"",N(F20)/D20)</f>
        <v/>
      </c>
      <c r="J20" s="15">
        <f>IF(B20="","",SUMIF('예시-거래내역원장'!F5:F104,B20,'예시-거래내역원장'!J5:J104))</f>
        <v/>
      </c>
      <c r="K20" s="12">
        <f>IF('예시-거래처등록'!B18="","",'예시-거래처등록'!E18)</f>
        <v/>
      </c>
    </row>
    <row r="21" ht="20" customHeight="1">
      <c r="A21" s="10" t="n">
        <v>15</v>
      </c>
      <c r="B21" s="11">
        <f>IF('예시-거래처등록'!B19="","",'예시-거래처등록'!B19)</f>
        <v/>
      </c>
      <c r="C21" s="12">
        <f>IF('예시-거래처등록'!B19="","",'예시-거래처등록'!D19)</f>
        <v/>
      </c>
      <c r="D21" s="13">
        <f>IF(B21="","",SUMIF('예시-거래내역원장'!F5:F104,B21,'예시-거래내역원장'!I5:I104))</f>
        <v/>
      </c>
      <c r="E21" s="13">
        <f>IF(B21="","",SUMIF('예시-장비임대료수금원장'!D5:D54,B21,'예시-장비임대료수금원장'!E5:E54)+N(J21))</f>
        <v/>
      </c>
      <c r="F21" s="13">
        <f>IF(B21="","",N(D21)-N(E21))</f>
        <v/>
      </c>
      <c r="G21" s="14">
        <f>IF(OR(B21="",N(D22)=0),"",N(D21)/D22)</f>
        <v/>
      </c>
      <c r="H21" s="14">
        <f>IF(OR(B21="",N(D21)=0),"",N(E21)/D21)</f>
        <v/>
      </c>
      <c r="I21" s="14">
        <f>IF(OR(B21="",N(D21)=0),"",N(F21)/D21)</f>
        <v/>
      </c>
      <c r="J21" s="15">
        <f>IF(B21="","",SUMIF('예시-거래내역원장'!F5:F104,B21,'예시-거래내역원장'!J5:J104))</f>
        <v/>
      </c>
      <c r="K21" s="12">
        <f>IF('예시-거래처등록'!B19="","",'예시-거래처등록'!E19)</f>
        <v/>
      </c>
    </row>
    <row r="22" ht="22" customHeight="1">
      <c r="A22" s="16" t="inlineStr">
        <is>
          <t>총      계</t>
        </is>
      </c>
      <c r="B22" s="17" t="n"/>
      <c r="C22" s="17" t="n"/>
      <c r="D22" s="18">
        <f>SUM(D7:D21)</f>
        <v/>
      </c>
      <c r="E22" s="18">
        <f>SUM(E7:E21)</f>
        <v/>
      </c>
      <c r="F22" s="18">
        <f>SUM(F7:F21)</f>
        <v/>
      </c>
      <c r="G22" s="14">
        <f>IF(N(D22)=0,"",1)</f>
        <v/>
      </c>
      <c r="H22" s="19">
        <f>IF(N(D22)=0,"",E22/D22)</f>
        <v/>
      </c>
      <c r="I22" s="19">
        <f>IF(N(D22)=0,"",F22/D22)</f>
        <v/>
      </c>
      <c r="J22" s="18">
        <f>SUM(J7:J21)</f>
        <v/>
      </c>
      <c r="K22" s="16" t="inlineStr"/>
    </row>
    <row r="23" ht="6" customHeight="1"/>
    <row r="24" ht="22" customHeight="1">
      <c r="A24" s="7" t="inlineStr">
        <is>
          <t>■  기사별 수금 현황</t>
        </is>
      </c>
    </row>
    <row r="25" ht="30" customHeight="1">
      <c r="A25" s="8" t="inlineStr">
        <is>
          <t>번호</t>
        </is>
      </c>
      <c r="B25" s="8" t="inlineStr">
        <is>
          <t>기사명</t>
        </is>
      </c>
      <c r="C25" s="8" t="inlineStr">
        <is>
          <t>장비번호</t>
        </is>
      </c>
      <c r="D25" s="8" t="inlineStr">
        <is>
          <t>장비 임대료</t>
        </is>
      </c>
      <c r="E25" s="9" t="inlineStr">
        <is>
          <t>기수급금
(유류대 포함)</t>
        </is>
      </c>
      <c r="F25" s="8" t="inlineStr">
        <is>
          <t>미수급금</t>
        </is>
      </c>
      <c r="G25" s="9" t="inlineStr">
        <is>
          <t>임대료
비율</t>
        </is>
      </c>
      <c r="H25" s="8" t="inlineStr">
        <is>
          <t>수금률</t>
        </is>
      </c>
      <c r="I25" s="8" t="inlineStr">
        <is>
          <t>미수율</t>
        </is>
      </c>
      <c r="J25" s="8" t="inlineStr">
        <is>
          <t>유 류 대</t>
        </is>
      </c>
      <c r="K25" s="8" t="inlineStr">
        <is>
          <t>연 락 처</t>
        </is>
      </c>
    </row>
    <row r="26" ht="20" customHeight="1">
      <c r="A26" s="10" t="n">
        <v>1</v>
      </c>
      <c r="B26" s="11">
        <f>IF('예시-기사명등록'!B5="","",'예시-기사명등록'!B5)</f>
        <v/>
      </c>
      <c r="C26" s="12">
        <f>IF('예시-기사명등록'!B5="","",'예시-기사명등록'!D5)</f>
        <v/>
      </c>
      <c r="D26" s="13">
        <f>IF(B26="","",SUMIF('예시-거래내역원장'!D5:D104,B26,'예시-거래내역원장'!I5:I104))</f>
        <v/>
      </c>
      <c r="E26" s="13">
        <f>IF(B26="","",SUMIF('예시-장비임대료수금원장'!F5:F54,B26,'예시-장비임대료수금원장'!E5:E54)+N(J26))</f>
        <v/>
      </c>
      <c r="F26" s="13">
        <f>IF(B26="","",N(D26)-N(E26))</f>
        <v/>
      </c>
      <c r="G26" s="14">
        <f>IF(OR(B26="",N(D41)=0),"",N(D26)/D41)</f>
        <v/>
      </c>
      <c r="H26" s="14">
        <f>IF(OR(B26="",N(D26)=0),"",N(E26)/D26)</f>
        <v/>
      </c>
      <c r="I26" s="14">
        <f>IF(OR(B26="",N(D26)=0),"",N(F26)/D26)</f>
        <v/>
      </c>
      <c r="J26" s="15">
        <f>IF(B26="","",SUMIF('예시-거래내역원장'!D5:D104,B26,'예시-거래내역원장'!J5:J104))</f>
        <v/>
      </c>
      <c r="K26" s="12">
        <f>IF('예시-기사명등록'!B5="","",'예시-기사명등록'!F5)</f>
        <v/>
      </c>
    </row>
    <row r="27" ht="20" customHeight="1">
      <c r="A27" s="10" t="n">
        <v>2</v>
      </c>
      <c r="B27" s="11">
        <f>IF('예시-기사명등록'!B6="","",'예시-기사명등록'!B6)</f>
        <v/>
      </c>
      <c r="C27" s="12">
        <f>IF('예시-기사명등록'!B6="","",'예시-기사명등록'!D6)</f>
        <v/>
      </c>
      <c r="D27" s="13">
        <f>IF(B27="","",SUMIF('예시-거래내역원장'!D5:D104,B27,'예시-거래내역원장'!I5:I104))</f>
        <v/>
      </c>
      <c r="E27" s="13">
        <f>IF(B27="","",SUMIF('예시-장비임대료수금원장'!F5:F54,B27,'예시-장비임대료수금원장'!E5:E54)+N(J27))</f>
        <v/>
      </c>
      <c r="F27" s="13">
        <f>IF(B27="","",N(D27)-N(E27))</f>
        <v/>
      </c>
      <c r="G27" s="14">
        <f>IF(OR(B27="",N(D41)=0),"",N(D27)/D41)</f>
        <v/>
      </c>
      <c r="H27" s="14">
        <f>IF(OR(B27="",N(D27)=0),"",N(E27)/D27)</f>
        <v/>
      </c>
      <c r="I27" s="14">
        <f>IF(OR(B27="",N(D27)=0),"",N(F27)/D27)</f>
        <v/>
      </c>
      <c r="J27" s="15">
        <f>IF(B27="","",SUMIF('예시-거래내역원장'!D5:D104,B27,'예시-거래내역원장'!J5:J104))</f>
        <v/>
      </c>
      <c r="K27" s="12">
        <f>IF('예시-기사명등록'!B6="","",'예시-기사명등록'!F6)</f>
        <v/>
      </c>
    </row>
    <row r="28" ht="20" customHeight="1">
      <c r="A28" s="10" t="n">
        <v>3</v>
      </c>
      <c r="B28" s="11">
        <f>IF('예시-기사명등록'!B7="","",'예시-기사명등록'!B7)</f>
        <v/>
      </c>
      <c r="C28" s="12">
        <f>IF('예시-기사명등록'!B7="","",'예시-기사명등록'!D7)</f>
        <v/>
      </c>
      <c r="D28" s="13">
        <f>IF(B28="","",SUMIF('예시-거래내역원장'!D5:D104,B28,'예시-거래내역원장'!I5:I104))</f>
        <v/>
      </c>
      <c r="E28" s="13">
        <f>IF(B28="","",SUMIF('예시-장비임대료수금원장'!F5:F54,B28,'예시-장비임대료수금원장'!E5:E54)+N(J28))</f>
        <v/>
      </c>
      <c r="F28" s="13">
        <f>IF(B28="","",N(D28)-N(E28))</f>
        <v/>
      </c>
      <c r="G28" s="14">
        <f>IF(OR(B28="",N(D41)=0),"",N(D28)/D41)</f>
        <v/>
      </c>
      <c r="H28" s="14">
        <f>IF(OR(B28="",N(D28)=0),"",N(E28)/D28)</f>
        <v/>
      </c>
      <c r="I28" s="14">
        <f>IF(OR(B28="",N(D28)=0),"",N(F28)/D28)</f>
        <v/>
      </c>
      <c r="J28" s="15">
        <f>IF(B28="","",SUMIF('예시-거래내역원장'!D5:D104,B28,'예시-거래내역원장'!J5:J104))</f>
        <v/>
      </c>
      <c r="K28" s="12">
        <f>IF('예시-기사명등록'!B7="","",'예시-기사명등록'!F7)</f>
        <v/>
      </c>
    </row>
    <row r="29" ht="20" customHeight="1">
      <c r="A29" s="10" t="n">
        <v>4</v>
      </c>
      <c r="B29" s="11">
        <f>IF('예시-기사명등록'!B8="","",'예시-기사명등록'!B8)</f>
        <v/>
      </c>
      <c r="C29" s="12">
        <f>IF('예시-기사명등록'!B8="","",'예시-기사명등록'!D8)</f>
        <v/>
      </c>
      <c r="D29" s="13">
        <f>IF(B29="","",SUMIF('예시-거래내역원장'!D5:D104,B29,'예시-거래내역원장'!I5:I104))</f>
        <v/>
      </c>
      <c r="E29" s="13">
        <f>IF(B29="","",SUMIF('예시-장비임대료수금원장'!F5:F54,B29,'예시-장비임대료수금원장'!E5:E54)+N(J29))</f>
        <v/>
      </c>
      <c r="F29" s="13">
        <f>IF(B29="","",N(D29)-N(E29))</f>
        <v/>
      </c>
      <c r="G29" s="14">
        <f>IF(OR(B29="",N(D41)=0),"",N(D29)/D41)</f>
        <v/>
      </c>
      <c r="H29" s="14">
        <f>IF(OR(B29="",N(D29)=0),"",N(E29)/D29)</f>
        <v/>
      </c>
      <c r="I29" s="14">
        <f>IF(OR(B29="",N(D29)=0),"",N(F29)/D29)</f>
        <v/>
      </c>
      <c r="J29" s="15">
        <f>IF(B29="","",SUMIF('예시-거래내역원장'!D5:D104,B29,'예시-거래내역원장'!J5:J104))</f>
        <v/>
      </c>
      <c r="K29" s="12">
        <f>IF('예시-기사명등록'!B8="","",'예시-기사명등록'!F8)</f>
        <v/>
      </c>
    </row>
    <row r="30" ht="20" customHeight="1">
      <c r="A30" s="10" t="n">
        <v>5</v>
      </c>
      <c r="B30" s="11">
        <f>IF('예시-기사명등록'!B9="","",'예시-기사명등록'!B9)</f>
        <v/>
      </c>
      <c r="C30" s="12">
        <f>IF('예시-기사명등록'!B9="","",'예시-기사명등록'!D9)</f>
        <v/>
      </c>
      <c r="D30" s="13">
        <f>IF(B30="","",SUMIF('예시-거래내역원장'!D5:D104,B30,'예시-거래내역원장'!I5:I104))</f>
        <v/>
      </c>
      <c r="E30" s="13">
        <f>IF(B30="","",SUMIF('예시-장비임대료수금원장'!F5:F54,B30,'예시-장비임대료수금원장'!E5:E54)+N(J30))</f>
        <v/>
      </c>
      <c r="F30" s="13">
        <f>IF(B30="","",N(D30)-N(E30))</f>
        <v/>
      </c>
      <c r="G30" s="14">
        <f>IF(OR(B30="",N(D41)=0),"",N(D30)/D41)</f>
        <v/>
      </c>
      <c r="H30" s="14">
        <f>IF(OR(B30="",N(D30)=0),"",N(E30)/D30)</f>
        <v/>
      </c>
      <c r="I30" s="14">
        <f>IF(OR(B30="",N(D30)=0),"",N(F30)/D30)</f>
        <v/>
      </c>
      <c r="J30" s="15">
        <f>IF(B30="","",SUMIF('예시-거래내역원장'!D5:D104,B30,'예시-거래내역원장'!J5:J104))</f>
        <v/>
      </c>
      <c r="K30" s="12">
        <f>IF('예시-기사명등록'!B9="","",'예시-기사명등록'!F9)</f>
        <v/>
      </c>
    </row>
    <row r="31" ht="20" customHeight="1">
      <c r="A31" s="10" t="n">
        <v>6</v>
      </c>
      <c r="B31" s="11">
        <f>IF('예시-기사명등록'!B10="","",'예시-기사명등록'!B10)</f>
        <v/>
      </c>
      <c r="C31" s="12">
        <f>IF('예시-기사명등록'!B10="","",'예시-기사명등록'!D10)</f>
        <v/>
      </c>
      <c r="D31" s="13">
        <f>IF(B31="","",SUMIF('예시-거래내역원장'!D5:D104,B31,'예시-거래내역원장'!I5:I104))</f>
        <v/>
      </c>
      <c r="E31" s="13">
        <f>IF(B31="","",SUMIF('예시-장비임대료수금원장'!F5:F54,B31,'예시-장비임대료수금원장'!E5:E54)+N(J31))</f>
        <v/>
      </c>
      <c r="F31" s="13">
        <f>IF(B31="","",N(D31)-N(E31))</f>
        <v/>
      </c>
      <c r="G31" s="14">
        <f>IF(OR(B31="",N(D41)=0),"",N(D31)/D41)</f>
        <v/>
      </c>
      <c r="H31" s="14">
        <f>IF(OR(B31="",N(D31)=0),"",N(E31)/D31)</f>
        <v/>
      </c>
      <c r="I31" s="14">
        <f>IF(OR(B31="",N(D31)=0),"",N(F31)/D31)</f>
        <v/>
      </c>
      <c r="J31" s="15">
        <f>IF(B31="","",SUMIF('예시-거래내역원장'!D5:D104,B31,'예시-거래내역원장'!J5:J104))</f>
        <v/>
      </c>
      <c r="K31" s="12">
        <f>IF('예시-기사명등록'!B10="","",'예시-기사명등록'!F10)</f>
        <v/>
      </c>
    </row>
    <row r="32" ht="20" customHeight="1">
      <c r="A32" s="10" t="n">
        <v>7</v>
      </c>
      <c r="B32" s="11">
        <f>IF('예시-기사명등록'!B11="","",'예시-기사명등록'!B11)</f>
        <v/>
      </c>
      <c r="C32" s="12">
        <f>IF('예시-기사명등록'!B11="","",'예시-기사명등록'!D11)</f>
        <v/>
      </c>
      <c r="D32" s="13">
        <f>IF(B32="","",SUMIF('예시-거래내역원장'!D5:D104,B32,'예시-거래내역원장'!I5:I104))</f>
        <v/>
      </c>
      <c r="E32" s="13">
        <f>IF(B32="","",SUMIF('예시-장비임대료수금원장'!F5:F54,B32,'예시-장비임대료수금원장'!E5:E54)+N(J32))</f>
        <v/>
      </c>
      <c r="F32" s="13">
        <f>IF(B32="","",N(D32)-N(E32))</f>
        <v/>
      </c>
      <c r="G32" s="14">
        <f>IF(OR(B32="",N(D41)=0),"",N(D32)/D41)</f>
        <v/>
      </c>
      <c r="H32" s="14">
        <f>IF(OR(B32="",N(D32)=0),"",N(E32)/D32)</f>
        <v/>
      </c>
      <c r="I32" s="14">
        <f>IF(OR(B32="",N(D32)=0),"",N(F32)/D32)</f>
        <v/>
      </c>
      <c r="J32" s="15">
        <f>IF(B32="","",SUMIF('예시-거래내역원장'!D5:D104,B32,'예시-거래내역원장'!J5:J104))</f>
        <v/>
      </c>
      <c r="K32" s="12">
        <f>IF('예시-기사명등록'!B11="","",'예시-기사명등록'!F11)</f>
        <v/>
      </c>
    </row>
    <row r="33" ht="20" customHeight="1">
      <c r="A33" s="10" t="n">
        <v>8</v>
      </c>
      <c r="B33" s="11">
        <f>IF('예시-기사명등록'!B12="","",'예시-기사명등록'!B12)</f>
        <v/>
      </c>
      <c r="C33" s="12">
        <f>IF('예시-기사명등록'!B12="","",'예시-기사명등록'!D12)</f>
        <v/>
      </c>
      <c r="D33" s="13">
        <f>IF(B33="","",SUMIF('예시-거래내역원장'!D5:D104,B33,'예시-거래내역원장'!I5:I104))</f>
        <v/>
      </c>
      <c r="E33" s="13">
        <f>IF(B33="","",SUMIF('예시-장비임대료수금원장'!F5:F54,B33,'예시-장비임대료수금원장'!E5:E54)+N(J33))</f>
        <v/>
      </c>
      <c r="F33" s="13">
        <f>IF(B33="","",N(D33)-N(E33))</f>
        <v/>
      </c>
      <c r="G33" s="14">
        <f>IF(OR(B33="",N(D41)=0),"",N(D33)/D41)</f>
        <v/>
      </c>
      <c r="H33" s="14">
        <f>IF(OR(B33="",N(D33)=0),"",N(E33)/D33)</f>
        <v/>
      </c>
      <c r="I33" s="14">
        <f>IF(OR(B33="",N(D33)=0),"",N(F33)/D33)</f>
        <v/>
      </c>
      <c r="J33" s="15">
        <f>IF(B33="","",SUMIF('예시-거래내역원장'!D5:D104,B33,'예시-거래내역원장'!J5:J104))</f>
        <v/>
      </c>
      <c r="K33" s="12">
        <f>IF('예시-기사명등록'!B12="","",'예시-기사명등록'!F12)</f>
        <v/>
      </c>
    </row>
    <row r="34" ht="20" customHeight="1">
      <c r="A34" s="10" t="n">
        <v>9</v>
      </c>
      <c r="B34" s="11">
        <f>IF('예시-기사명등록'!B13="","",'예시-기사명등록'!B13)</f>
        <v/>
      </c>
      <c r="C34" s="12">
        <f>IF('예시-기사명등록'!B13="","",'예시-기사명등록'!D13)</f>
        <v/>
      </c>
      <c r="D34" s="13">
        <f>IF(B34="","",SUMIF('예시-거래내역원장'!D5:D104,B34,'예시-거래내역원장'!I5:I104))</f>
        <v/>
      </c>
      <c r="E34" s="13">
        <f>IF(B34="","",SUMIF('예시-장비임대료수금원장'!F5:F54,B34,'예시-장비임대료수금원장'!E5:E54)+N(J34))</f>
        <v/>
      </c>
      <c r="F34" s="13">
        <f>IF(B34="","",N(D34)-N(E34))</f>
        <v/>
      </c>
      <c r="G34" s="14">
        <f>IF(OR(B34="",N(D41)=0),"",N(D34)/D41)</f>
        <v/>
      </c>
      <c r="H34" s="14">
        <f>IF(OR(B34="",N(D34)=0),"",N(E34)/D34)</f>
        <v/>
      </c>
      <c r="I34" s="14">
        <f>IF(OR(B34="",N(D34)=0),"",N(F34)/D34)</f>
        <v/>
      </c>
      <c r="J34" s="15">
        <f>IF(B34="","",SUMIF('예시-거래내역원장'!D5:D104,B34,'예시-거래내역원장'!J5:J104))</f>
        <v/>
      </c>
      <c r="K34" s="12">
        <f>IF('예시-기사명등록'!B13="","",'예시-기사명등록'!F13)</f>
        <v/>
      </c>
    </row>
    <row r="35" ht="20" customHeight="1">
      <c r="A35" s="10" t="n">
        <v>10</v>
      </c>
      <c r="B35" s="11">
        <f>IF('예시-기사명등록'!B14="","",'예시-기사명등록'!B14)</f>
        <v/>
      </c>
      <c r="C35" s="12">
        <f>IF('예시-기사명등록'!B14="","",'예시-기사명등록'!D14)</f>
        <v/>
      </c>
      <c r="D35" s="13">
        <f>IF(B35="","",SUMIF('예시-거래내역원장'!D5:D104,B35,'예시-거래내역원장'!I5:I104))</f>
        <v/>
      </c>
      <c r="E35" s="13">
        <f>IF(B35="","",SUMIF('예시-장비임대료수금원장'!F5:F54,B35,'예시-장비임대료수금원장'!E5:E54)+N(J35))</f>
        <v/>
      </c>
      <c r="F35" s="13">
        <f>IF(B35="","",N(D35)-N(E35))</f>
        <v/>
      </c>
      <c r="G35" s="14">
        <f>IF(OR(B35="",N(D41)=0),"",N(D35)/D41)</f>
        <v/>
      </c>
      <c r="H35" s="14">
        <f>IF(OR(B35="",N(D35)=0),"",N(E35)/D35)</f>
        <v/>
      </c>
      <c r="I35" s="14">
        <f>IF(OR(B35="",N(D35)=0),"",N(F35)/D35)</f>
        <v/>
      </c>
      <c r="J35" s="15">
        <f>IF(B35="","",SUMIF('예시-거래내역원장'!D5:D104,B35,'예시-거래내역원장'!J5:J104))</f>
        <v/>
      </c>
      <c r="K35" s="12">
        <f>IF('예시-기사명등록'!B14="","",'예시-기사명등록'!F14)</f>
        <v/>
      </c>
    </row>
    <row r="36" ht="20" customHeight="1">
      <c r="A36" s="10" t="n">
        <v>11</v>
      </c>
      <c r="B36" s="11">
        <f>IF('예시-기사명등록'!B15="","",'예시-기사명등록'!B15)</f>
        <v/>
      </c>
      <c r="C36" s="12">
        <f>IF('예시-기사명등록'!B15="","",'예시-기사명등록'!D15)</f>
        <v/>
      </c>
      <c r="D36" s="13">
        <f>IF(B36="","",SUMIF('예시-거래내역원장'!D5:D104,B36,'예시-거래내역원장'!I5:I104))</f>
        <v/>
      </c>
      <c r="E36" s="13">
        <f>IF(B36="","",SUMIF('예시-장비임대료수금원장'!F5:F54,B36,'예시-장비임대료수금원장'!E5:E54)+N(J36))</f>
        <v/>
      </c>
      <c r="F36" s="13">
        <f>IF(B36="","",N(D36)-N(E36))</f>
        <v/>
      </c>
      <c r="G36" s="14">
        <f>IF(OR(B36="",N(D41)=0),"",N(D36)/D41)</f>
        <v/>
      </c>
      <c r="H36" s="14">
        <f>IF(OR(B36="",N(D36)=0),"",N(E36)/D36)</f>
        <v/>
      </c>
      <c r="I36" s="14">
        <f>IF(OR(B36="",N(D36)=0),"",N(F36)/D36)</f>
        <v/>
      </c>
      <c r="J36" s="15">
        <f>IF(B36="","",SUMIF('예시-거래내역원장'!D5:D104,B36,'예시-거래내역원장'!J5:J104))</f>
        <v/>
      </c>
      <c r="K36" s="12">
        <f>IF('예시-기사명등록'!B15="","",'예시-기사명등록'!F15)</f>
        <v/>
      </c>
    </row>
    <row r="37" ht="20" customHeight="1">
      <c r="A37" s="10" t="n">
        <v>12</v>
      </c>
      <c r="B37" s="11">
        <f>IF('예시-기사명등록'!B16="","",'예시-기사명등록'!B16)</f>
        <v/>
      </c>
      <c r="C37" s="12">
        <f>IF('예시-기사명등록'!B16="","",'예시-기사명등록'!D16)</f>
        <v/>
      </c>
      <c r="D37" s="13">
        <f>IF(B37="","",SUMIF('예시-거래내역원장'!D5:D104,B37,'예시-거래내역원장'!I5:I104))</f>
        <v/>
      </c>
      <c r="E37" s="13">
        <f>IF(B37="","",SUMIF('예시-장비임대료수금원장'!F5:F54,B37,'예시-장비임대료수금원장'!E5:E54)+N(J37))</f>
        <v/>
      </c>
      <c r="F37" s="13">
        <f>IF(B37="","",N(D37)-N(E37))</f>
        <v/>
      </c>
      <c r="G37" s="14">
        <f>IF(OR(B37="",N(D41)=0),"",N(D37)/D41)</f>
        <v/>
      </c>
      <c r="H37" s="14">
        <f>IF(OR(B37="",N(D37)=0),"",N(E37)/D37)</f>
        <v/>
      </c>
      <c r="I37" s="14">
        <f>IF(OR(B37="",N(D37)=0),"",N(F37)/D37)</f>
        <v/>
      </c>
      <c r="J37" s="15">
        <f>IF(B37="","",SUMIF('예시-거래내역원장'!D5:D104,B37,'예시-거래내역원장'!J5:J104))</f>
        <v/>
      </c>
      <c r="K37" s="12">
        <f>IF('예시-기사명등록'!B16="","",'예시-기사명등록'!F16)</f>
        <v/>
      </c>
    </row>
    <row r="38" ht="20" customHeight="1">
      <c r="A38" s="10" t="n">
        <v>13</v>
      </c>
      <c r="B38" s="11">
        <f>IF('예시-기사명등록'!B17="","",'예시-기사명등록'!B17)</f>
        <v/>
      </c>
      <c r="C38" s="12">
        <f>IF('예시-기사명등록'!B17="","",'예시-기사명등록'!D17)</f>
        <v/>
      </c>
      <c r="D38" s="13">
        <f>IF(B38="","",SUMIF('예시-거래내역원장'!D5:D104,B38,'예시-거래내역원장'!I5:I104))</f>
        <v/>
      </c>
      <c r="E38" s="13">
        <f>IF(B38="","",SUMIF('예시-장비임대료수금원장'!F5:F54,B38,'예시-장비임대료수금원장'!E5:E54)+N(J38))</f>
        <v/>
      </c>
      <c r="F38" s="13">
        <f>IF(B38="","",N(D38)-N(E38))</f>
        <v/>
      </c>
      <c r="G38" s="14">
        <f>IF(OR(B38="",N(D41)=0),"",N(D38)/D41)</f>
        <v/>
      </c>
      <c r="H38" s="14">
        <f>IF(OR(B38="",N(D38)=0),"",N(E38)/D38)</f>
        <v/>
      </c>
      <c r="I38" s="14">
        <f>IF(OR(B38="",N(D38)=0),"",N(F38)/D38)</f>
        <v/>
      </c>
      <c r="J38" s="15">
        <f>IF(B38="","",SUMIF('예시-거래내역원장'!D5:D104,B38,'예시-거래내역원장'!J5:J104))</f>
        <v/>
      </c>
      <c r="K38" s="12">
        <f>IF('예시-기사명등록'!B17="","",'예시-기사명등록'!F17)</f>
        <v/>
      </c>
    </row>
    <row r="39" ht="20" customHeight="1">
      <c r="A39" s="10" t="n">
        <v>14</v>
      </c>
      <c r="B39" s="11">
        <f>IF('예시-기사명등록'!B18="","",'예시-기사명등록'!B18)</f>
        <v/>
      </c>
      <c r="C39" s="12">
        <f>IF('예시-기사명등록'!B18="","",'예시-기사명등록'!D18)</f>
        <v/>
      </c>
      <c r="D39" s="13">
        <f>IF(B39="","",SUMIF('예시-거래내역원장'!D5:D104,B39,'예시-거래내역원장'!I5:I104))</f>
        <v/>
      </c>
      <c r="E39" s="13">
        <f>IF(B39="","",SUMIF('예시-장비임대료수금원장'!F5:F54,B39,'예시-장비임대료수금원장'!E5:E54)+N(J39))</f>
        <v/>
      </c>
      <c r="F39" s="13">
        <f>IF(B39="","",N(D39)-N(E39))</f>
        <v/>
      </c>
      <c r="G39" s="14">
        <f>IF(OR(B39="",N(D41)=0),"",N(D39)/D41)</f>
        <v/>
      </c>
      <c r="H39" s="14">
        <f>IF(OR(B39="",N(D39)=0),"",N(E39)/D39)</f>
        <v/>
      </c>
      <c r="I39" s="14">
        <f>IF(OR(B39="",N(D39)=0),"",N(F39)/D39)</f>
        <v/>
      </c>
      <c r="J39" s="15">
        <f>IF(B39="","",SUMIF('예시-거래내역원장'!D5:D104,B39,'예시-거래내역원장'!J5:J104))</f>
        <v/>
      </c>
      <c r="K39" s="12">
        <f>IF('예시-기사명등록'!B18="","",'예시-기사명등록'!F18)</f>
        <v/>
      </c>
    </row>
    <row r="40" ht="20" customHeight="1">
      <c r="A40" s="10" t="n">
        <v>15</v>
      </c>
      <c r="B40" s="11">
        <f>IF('예시-기사명등록'!B19="","",'예시-기사명등록'!B19)</f>
        <v/>
      </c>
      <c r="C40" s="12">
        <f>IF('예시-기사명등록'!B19="","",'예시-기사명등록'!D19)</f>
        <v/>
      </c>
      <c r="D40" s="13">
        <f>IF(B40="","",SUMIF('예시-거래내역원장'!D5:D104,B40,'예시-거래내역원장'!I5:I104))</f>
        <v/>
      </c>
      <c r="E40" s="13">
        <f>IF(B40="","",SUMIF('예시-장비임대료수금원장'!F5:F54,B40,'예시-장비임대료수금원장'!E5:E54)+N(J40))</f>
        <v/>
      </c>
      <c r="F40" s="13">
        <f>IF(B40="","",N(D40)-N(E40))</f>
        <v/>
      </c>
      <c r="G40" s="14">
        <f>IF(OR(B40="",N(D41)=0),"",N(D40)/D41)</f>
        <v/>
      </c>
      <c r="H40" s="14">
        <f>IF(OR(B40="",N(D40)=0),"",N(E40)/D40)</f>
        <v/>
      </c>
      <c r="I40" s="14">
        <f>IF(OR(B40="",N(D40)=0),"",N(F40)/D40)</f>
        <v/>
      </c>
      <c r="J40" s="15">
        <f>IF(B40="","",SUMIF('예시-거래내역원장'!D5:D104,B40,'예시-거래내역원장'!J5:J104))</f>
        <v/>
      </c>
      <c r="K40" s="12">
        <f>IF('예시-기사명등록'!B19="","",'예시-기사명등록'!F19)</f>
        <v/>
      </c>
    </row>
    <row r="41" ht="22" customHeight="1">
      <c r="A41" s="16" t="inlineStr">
        <is>
          <t>총      계</t>
        </is>
      </c>
      <c r="B41" s="17" t="n"/>
      <c r="C41" s="17" t="n"/>
      <c r="D41" s="18">
        <f>SUM(D26:D40)</f>
        <v/>
      </c>
      <c r="E41" s="18">
        <f>SUM(E26:E40)</f>
        <v/>
      </c>
      <c r="F41" s="18">
        <f>SUM(F26:F40)</f>
        <v/>
      </c>
      <c r="G41" s="14">
        <f>IF(N(D41)=0,"",1)</f>
        <v/>
      </c>
      <c r="H41" s="19">
        <f>IF(N(D41)=0,"",E41/D41)</f>
        <v/>
      </c>
      <c r="I41" s="19">
        <f>IF(N(D41)=0,"",F41/D41)</f>
        <v/>
      </c>
      <c r="J41" s="18">
        <f>SUM(J26:J40)</f>
        <v/>
      </c>
      <c r="K41" s="16" t="inlineStr"/>
    </row>
    <row r="42" ht="16" customHeight="1">
      <c r="A42" s="20">
        <f>IF(ROUND(D22-SUM('예시-거래내역원장'!I5:I104),0)=0,"","⚠ 거래내역 금액 합계와 업체별 임대료 합계가 다릅니다 — 거래처등록에 없는 거래처가 거래내역에 있는지 보세요.")</f>
        <v/>
      </c>
    </row>
    <row r="44" ht="19.5" customHeight="1">
      <c r="A44" s="21" t="inlineStr">
        <is>
          <t>이 시트는 작성 예시입니다.</t>
        </is>
      </c>
    </row>
  </sheetData>
  <mergeCells count="11">
    <mergeCell ref="A3:H3"/>
    <mergeCell ref="A41:C41"/>
    <mergeCell ref="A1:F1"/>
    <mergeCell ref="G1:K1"/>
    <mergeCell ref="A2:K2"/>
    <mergeCell ref="A22:C22"/>
    <mergeCell ref="A24:K24"/>
    <mergeCell ref="A42:K42"/>
    <mergeCell ref="A44:K44"/>
    <mergeCell ref="A5:K5"/>
    <mergeCell ref="I3:J3"/>
  </mergeCells>
  <printOptions horizontalCentered="1"/>
  <pageMargins left="0.4" right="0.4" top="0.5" bottom="0.5" header="0.2" footer="0.2"/>
  <pageSetup orientation="portrait" paperSize="9" fitToHeight="1" fitToWidth="1"/>
</worksheet>
</file>

<file path=xl/worksheets/sheet9.xml><?xml version="1.0" encoding="utf-8"?>
<worksheet xmlns="http://schemas.openxmlformats.org/spreadsheetml/2006/main">
  <sheetPr>
    <tabColor rgb="00F59E0B"/>
    <outlinePr summaryBelow="1" summaryRight="1"/>
    <pageSetUpPr fitToPage="1"/>
  </sheetPr>
  <dimension ref="A1:P106"/>
  <sheetViews>
    <sheetView showGridLines="0" zoomScale="100" workbookViewId="0">
      <selection activeCell="A1" sqref="A1"/>
    </sheetView>
  </sheetViews>
  <sheetFormatPr baseColWidth="8" defaultRowHeight="15"/>
  <cols>
    <col width="5.5" customWidth="1" min="1" max="1"/>
    <col width="4" customWidth="1" min="2" max="2"/>
    <col width="4" customWidth="1" min="3" max="3"/>
    <col width="9" customWidth="1" min="4" max="4"/>
    <col width="11" customWidth="1" min="5" max="5"/>
    <col width="13" customWidth="1" min="6" max="6"/>
    <col width="6" customWidth="1" min="7" max="7"/>
    <col width="9" customWidth="1" min="8" max="8"/>
    <col width="11" customWidth="1" min="9" max="9"/>
    <col width="9" customWidth="1" min="10" max="10"/>
    <col width="16" customWidth="1" min="11" max="11"/>
    <col width="10" customWidth="1" min="12" max="12"/>
    <col width="8" customWidth="1" min="13" max="13"/>
    <col width="10" customWidth="1" min="14" max="14"/>
    <col width="6" customWidth="1" min="15" max="15"/>
    <col width="6" customWidth="1" min="16" max="16"/>
  </cols>
  <sheetData>
    <row r="1" ht="20" customHeight="1">
      <c r="A1" s="1" t="inlineStr">
        <is>
          <t xml:space="preserve">  K-건설맵  |  k-conmap.com  무료 건설 서식</t>
        </is>
      </c>
      <c r="I1" s="57" t="inlineStr">
        <is>
          <t xml:space="preserve">작성 예시 (가상의 현장)  </t>
        </is>
      </c>
    </row>
    <row r="2" ht="30" customHeight="1">
      <c r="A2" s="22" t="inlineStr">
        <is>
          <t>거 래 내 역 원 장</t>
        </is>
      </c>
    </row>
    <row r="3" ht="24" customHeight="1">
      <c r="A3" s="23" t="inlineStr">
        <is>
          <t>합   계  (거르기 하면 보이는 줄만)</t>
        </is>
      </c>
      <c r="B3" s="17" t="n"/>
      <c r="C3" s="17" t="n"/>
      <c r="D3" s="17" t="n"/>
      <c r="E3" s="24" t="inlineStr">
        <is>
          <t>금    액</t>
        </is>
      </c>
      <c r="F3" s="17" t="n"/>
      <c r="G3" s="18">
        <f>SUBTOTAL(9,I5:I104)</f>
        <v/>
      </c>
      <c r="H3" s="17" t="n"/>
      <c r="I3" s="24" t="inlineStr">
        <is>
          <t>유 류 대</t>
        </is>
      </c>
      <c r="J3" s="17" t="n"/>
      <c r="K3" s="18">
        <f>SUBTOTAL(9,J5:J104)</f>
        <v/>
      </c>
      <c r="L3" s="17" t="n"/>
      <c r="M3" s="4" t="inlineStr"/>
    </row>
    <row r="4" ht="24" customHeight="1">
      <c r="A4" s="8" t="inlineStr">
        <is>
          <t>년</t>
        </is>
      </c>
      <c r="B4" s="8" t="inlineStr">
        <is>
          <t>월</t>
        </is>
      </c>
      <c r="C4" s="8" t="inlineStr">
        <is>
          <t>일</t>
        </is>
      </c>
      <c r="D4" s="8" t="inlineStr">
        <is>
          <t>기 사 명</t>
        </is>
      </c>
      <c r="E4" s="8" t="inlineStr">
        <is>
          <t>장 비 명</t>
        </is>
      </c>
      <c r="F4" s="8" t="inlineStr">
        <is>
          <t>거 래 처</t>
        </is>
      </c>
      <c r="G4" s="8" t="inlineStr">
        <is>
          <t>시간</t>
        </is>
      </c>
      <c r="H4" s="8" t="inlineStr">
        <is>
          <t>단  가</t>
        </is>
      </c>
      <c r="I4" s="8" t="inlineStr">
        <is>
          <t>금    액</t>
        </is>
      </c>
      <c r="J4" s="8" t="inlineStr">
        <is>
          <t>유 류 대</t>
        </is>
      </c>
      <c r="K4" s="8" t="inlineStr">
        <is>
          <t>현 장 명</t>
        </is>
      </c>
      <c r="L4" s="8" t="inlineStr">
        <is>
          <t>비  고</t>
        </is>
      </c>
      <c r="M4" s="9" t="inlineStr">
        <is>
          <t>수금 여부</t>
        </is>
      </c>
      <c r="N4" s="25" t="inlineStr">
        <is>
          <t>날짜(도움)</t>
        </is>
      </c>
      <c r="O4" s="25" t="inlineStr">
        <is>
          <t>청구</t>
        </is>
      </c>
      <c r="P4" s="25" t="inlineStr">
        <is>
          <t>순번</t>
        </is>
      </c>
    </row>
    <row r="5" ht="19" customHeight="1">
      <c r="A5" s="26" t="n">
        <v>2026</v>
      </c>
      <c r="B5" s="26" t="n">
        <v>8</v>
      </c>
      <c r="C5" s="26" t="n">
        <v>3</v>
      </c>
      <c r="D5" s="27" t="inlineStr">
        <is>
          <t>김기사</t>
        </is>
      </c>
      <c r="E5" s="28" t="inlineStr">
        <is>
          <t>굴삭기 06W</t>
        </is>
      </c>
      <c r="F5" s="28" t="inlineStr">
        <is>
          <t>가나건설(주)</t>
        </is>
      </c>
      <c r="G5" s="29" t="n">
        <v>8</v>
      </c>
      <c r="H5" s="30" t="n"/>
      <c r="I5" s="31">
        <f>IF(OR(N(G5)=0,IF(N(H5)&gt;0,H5,IFERROR(VLOOKUP(D5,'예시-기사명등록'!B5:E19,4,0),0))=0),"",ROUND(G5*IF(N(H5)&gt;0,H5,IFERROR(VLOOKUP(D5,'예시-기사명등록'!B5:E19,4,0),0)),0))</f>
        <v/>
      </c>
      <c r="J5" s="30" t="n"/>
      <c r="K5" s="32" t="inlineStr">
        <is>
          <t>가나지구 배수로 정비</t>
        </is>
      </c>
      <c r="L5" s="33" t="n"/>
      <c r="M5" s="12">
        <f>IF(OR(F5="",I5=""),"",IF(SUMIF(F5:F5,F5,I5:I5)&lt;=SUMIF('예시-장비임대료수금원장'!D5:D54,F5,'예시-장비임대료수금원장'!E5:E54)+SUMIF(F5:F104,F5,J5:J104),"수금","미수금"))</f>
        <v/>
      </c>
      <c r="N5" s="34">
        <f>IF(OR(N(A5)=0,N(B5)=0,N(C5)=0),"",DATE(A5,B5,C5))</f>
        <v/>
      </c>
      <c r="O5" s="35">
        <f>IF(AND(F5&lt;&gt;"",F5='예시-청구서'!C5,I5&lt;&gt;"",OR(N('예시-청구서'!C6)=0,AND(N5&lt;&gt;"",N(N5)&gt;=N('예시-청구서'!C6))),OR(N('예시-청구서'!D6)=0,AND(N5&lt;&gt;"",N(N5)&lt;=N('예시-청구서'!D6)))),1,0)</f>
        <v/>
      </c>
      <c r="P5" s="35">
        <f>IF(O5=1,SUM(O5:O5),"")</f>
        <v/>
      </c>
    </row>
    <row r="6" ht="19" customHeight="1">
      <c r="A6" s="26" t="n">
        <v>2026</v>
      </c>
      <c r="B6" s="26" t="n">
        <v>8</v>
      </c>
      <c r="C6" s="26" t="n">
        <v>4</v>
      </c>
      <c r="D6" s="27" t="inlineStr">
        <is>
          <t>김기사</t>
        </is>
      </c>
      <c r="E6" s="28" t="inlineStr">
        <is>
          <t>굴삭기 06W</t>
        </is>
      </c>
      <c r="F6" s="28" t="inlineStr">
        <is>
          <t>가나건설(주)</t>
        </is>
      </c>
      <c r="G6" s="29" t="n">
        <v>8</v>
      </c>
      <c r="H6" s="30" t="n"/>
      <c r="I6" s="31">
        <f>IF(OR(N(G6)=0,IF(N(H6)&gt;0,H6,IFERROR(VLOOKUP(D6,'예시-기사명등록'!B5:E19,4,0),0))=0),"",ROUND(G6*IF(N(H6)&gt;0,H6,IFERROR(VLOOKUP(D6,'예시-기사명등록'!B5:E19,4,0),0)),0))</f>
        <v/>
      </c>
      <c r="J6" s="30" t="n"/>
      <c r="K6" s="32" t="inlineStr">
        <is>
          <t>가나지구 배수로 정비</t>
        </is>
      </c>
      <c r="L6" s="33" t="n"/>
      <c r="M6" s="12">
        <f>IF(OR(F6="",I6=""),"",IF(SUMIF(F5:F6,F6,I5:I6)&lt;=SUMIF('예시-장비임대료수금원장'!D5:D54,F6,'예시-장비임대료수금원장'!E5:E54)+SUMIF(F5:F104,F6,J5:J104),"수금","미수금"))</f>
        <v/>
      </c>
      <c r="N6" s="34">
        <f>IF(OR(N(A6)=0,N(B6)=0,N(C6)=0),"",DATE(A6,B6,C6))</f>
        <v/>
      </c>
      <c r="O6" s="35">
        <f>IF(AND(F6&lt;&gt;"",F6='예시-청구서'!C5,I6&lt;&gt;"",OR(N('예시-청구서'!C6)=0,AND(N6&lt;&gt;"",N(N6)&gt;=N('예시-청구서'!C6))),OR(N('예시-청구서'!D6)=0,AND(N6&lt;&gt;"",N(N6)&lt;=N('예시-청구서'!D6)))),1,0)</f>
        <v/>
      </c>
      <c r="P6" s="35">
        <f>IF(O6=1,SUM(O5:O6),"")</f>
        <v/>
      </c>
    </row>
    <row r="7" ht="19" customHeight="1">
      <c r="A7" s="26" t="n">
        <v>2026</v>
      </c>
      <c r="B7" s="26" t="n">
        <v>8</v>
      </c>
      <c r="C7" s="26" t="n">
        <v>5</v>
      </c>
      <c r="D7" s="27" t="inlineStr">
        <is>
          <t>이기사</t>
        </is>
      </c>
      <c r="E7" s="28" t="inlineStr">
        <is>
          <t>굴삭기 03W</t>
        </is>
      </c>
      <c r="F7" s="28" t="inlineStr">
        <is>
          <t>다라토건(주)</t>
        </is>
      </c>
      <c r="G7" s="29" t="n">
        <v>6</v>
      </c>
      <c r="H7" s="30" t="n"/>
      <c r="I7" s="31">
        <f>IF(OR(N(G7)=0,IF(N(H7)&gt;0,H7,IFERROR(VLOOKUP(D7,'예시-기사명등록'!B5:E19,4,0),0))=0),"",ROUND(G7*IF(N(H7)&gt;0,H7,IFERROR(VLOOKUP(D7,'예시-기사명등록'!B5:E19,4,0),0)),0))</f>
        <v/>
      </c>
      <c r="J7" s="30" t="n"/>
      <c r="K7" s="32" t="inlineStr">
        <is>
          <t>다라지구 도로 확장</t>
        </is>
      </c>
      <c r="L7" s="33" t="n"/>
      <c r="M7" s="12">
        <f>IF(OR(F7="",I7=""),"",IF(SUMIF(F5:F7,F7,I5:I7)&lt;=SUMIF('예시-장비임대료수금원장'!D5:D54,F7,'예시-장비임대료수금원장'!E5:E54)+SUMIF(F5:F104,F7,J5:J104),"수금","미수금"))</f>
        <v/>
      </c>
      <c r="N7" s="34">
        <f>IF(OR(N(A7)=0,N(B7)=0,N(C7)=0),"",DATE(A7,B7,C7))</f>
        <v/>
      </c>
      <c r="O7" s="35">
        <f>IF(AND(F7&lt;&gt;"",F7='예시-청구서'!C5,I7&lt;&gt;"",OR(N('예시-청구서'!C6)=0,AND(N7&lt;&gt;"",N(N7)&gt;=N('예시-청구서'!C6))),OR(N('예시-청구서'!D6)=0,AND(N7&lt;&gt;"",N(N7)&lt;=N('예시-청구서'!D6)))),1,0)</f>
        <v/>
      </c>
      <c r="P7" s="35">
        <f>IF(O7=1,SUM(O5:O7),"")</f>
        <v/>
      </c>
    </row>
    <row r="8" ht="19" customHeight="1">
      <c r="A8" s="26" t="n">
        <v>2026</v>
      </c>
      <c r="B8" s="26" t="n">
        <v>8</v>
      </c>
      <c r="C8" s="26" t="n">
        <v>6</v>
      </c>
      <c r="D8" s="27" t="inlineStr">
        <is>
          <t>박기사</t>
        </is>
      </c>
      <c r="E8" s="28" t="inlineStr">
        <is>
          <t>덤프트럭 15t</t>
        </is>
      </c>
      <c r="F8" s="28" t="inlineStr">
        <is>
          <t>가나건설(주)</t>
        </is>
      </c>
      <c r="G8" s="29" t="n">
        <v>9</v>
      </c>
      <c r="H8" s="30" t="n"/>
      <c r="I8" s="31">
        <f>IF(OR(N(G8)=0,IF(N(H8)&gt;0,H8,IFERROR(VLOOKUP(D8,'예시-기사명등록'!B5:E19,4,0),0))=0),"",ROUND(G8*IF(N(H8)&gt;0,H8,IFERROR(VLOOKUP(D8,'예시-기사명등록'!B5:E19,4,0),0)),0))</f>
        <v/>
      </c>
      <c r="J8" s="30" t="n">
        <v>120000</v>
      </c>
      <c r="K8" s="32" t="inlineStr">
        <is>
          <t>가나지구 배수로 정비</t>
        </is>
      </c>
      <c r="L8" s="33" t="inlineStr">
        <is>
          <t>유류 거래처 부담</t>
        </is>
      </c>
      <c r="M8" s="12">
        <f>IF(OR(F8="",I8=""),"",IF(SUMIF(F5:F8,F8,I5:I8)&lt;=SUMIF('예시-장비임대료수금원장'!D5:D54,F8,'예시-장비임대료수금원장'!E5:E54)+SUMIF(F5:F104,F8,J5:J104),"수금","미수금"))</f>
        <v/>
      </c>
      <c r="N8" s="34">
        <f>IF(OR(N(A8)=0,N(B8)=0,N(C8)=0),"",DATE(A8,B8,C8))</f>
        <v/>
      </c>
      <c r="O8" s="35">
        <f>IF(AND(F8&lt;&gt;"",F8='예시-청구서'!C5,I8&lt;&gt;"",OR(N('예시-청구서'!C6)=0,AND(N8&lt;&gt;"",N(N8)&gt;=N('예시-청구서'!C6))),OR(N('예시-청구서'!D6)=0,AND(N8&lt;&gt;"",N(N8)&lt;=N('예시-청구서'!D6)))),1,0)</f>
        <v/>
      </c>
      <c r="P8" s="35">
        <f>IF(O8=1,SUM(O5:O8),"")</f>
        <v/>
      </c>
    </row>
    <row r="9" ht="19" customHeight="1">
      <c r="A9" s="26" t="n">
        <v>2026</v>
      </c>
      <c r="B9" s="26" t="n">
        <v>8</v>
      </c>
      <c r="C9" s="26" t="n">
        <v>10</v>
      </c>
      <c r="D9" s="27" t="inlineStr">
        <is>
          <t>김기사</t>
        </is>
      </c>
      <c r="E9" s="28" t="inlineStr">
        <is>
          <t>굴삭기 06W</t>
        </is>
      </c>
      <c r="F9" s="28" t="inlineStr">
        <is>
          <t>마바산업(주)</t>
        </is>
      </c>
      <c r="G9" s="29" t="n">
        <v>8</v>
      </c>
      <c r="H9" s="30" t="n">
        <v>70000</v>
      </c>
      <c r="I9" s="31">
        <f>IF(OR(N(G9)=0,IF(N(H9)&gt;0,H9,IFERROR(VLOOKUP(D9,'예시-기사명등록'!B5:E19,4,0),0))=0),"",ROUND(G9*IF(N(H9)&gt;0,H9,IFERROR(VLOOKUP(D9,'예시-기사명등록'!B5:E19,4,0),0)),0))</f>
        <v/>
      </c>
      <c r="J9" s="30" t="n"/>
      <c r="K9" s="32" t="inlineStr">
        <is>
          <t>마바 물류창고 부지</t>
        </is>
      </c>
      <c r="L9" s="33" t="inlineStr">
        <is>
          <t>야간 단가</t>
        </is>
      </c>
      <c r="M9" s="12">
        <f>IF(OR(F9="",I9=""),"",IF(SUMIF(F5:F9,F9,I5:I9)&lt;=SUMIF('예시-장비임대료수금원장'!D5:D54,F9,'예시-장비임대료수금원장'!E5:E54)+SUMIF(F5:F104,F9,J5:J104),"수금","미수금"))</f>
        <v/>
      </c>
      <c r="N9" s="34">
        <f>IF(OR(N(A9)=0,N(B9)=0,N(C9)=0),"",DATE(A9,B9,C9))</f>
        <v/>
      </c>
      <c r="O9" s="35">
        <f>IF(AND(F9&lt;&gt;"",F9='예시-청구서'!C5,I9&lt;&gt;"",OR(N('예시-청구서'!C6)=0,AND(N9&lt;&gt;"",N(N9)&gt;=N('예시-청구서'!C6))),OR(N('예시-청구서'!D6)=0,AND(N9&lt;&gt;"",N(N9)&lt;=N('예시-청구서'!D6)))),1,0)</f>
        <v/>
      </c>
      <c r="P9" s="35">
        <f>IF(O9=1,SUM(O5:O9),"")</f>
        <v/>
      </c>
    </row>
    <row r="10" ht="19" customHeight="1">
      <c r="A10" s="26" t="n">
        <v>2026</v>
      </c>
      <c r="B10" s="26" t="n">
        <v>8</v>
      </c>
      <c r="C10" s="26" t="n">
        <v>11</v>
      </c>
      <c r="D10" s="27" t="inlineStr">
        <is>
          <t>이기사</t>
        </is>
      </c>
      <c r="E10" s="28" t="inlineStr">
        <is>
          <t>굴삭기 03W</t>
        </is>
      </c>
      <c r="F10" s="28" t="inlineStr">
        <is>
          <t>다라토건(주)</t>
        </is>
      </c>
      <c r="G10" s="29" t="n">
        <v>8</v>
      </c>
      <c r="H10" s="30" t="n"/>
      <c r="I10" s="31">
        <f>IF(OR(N(G10)=0,IF(N(H10)&gt;0,H10,IFERROR(VLOOKUP(D10,'예시-기사명등록'!B5:E19,4,0),0))=0),"",ROUND(G10*IF(N(H10)&gt;0,H10,IFERROR(VLOOKUP(D10,'예시-기사명등록'!B5:E19,4,0),0)),0))</f>
        <v/>
      </c>
      <c r="J10" s="30" t="n"/>
      <c r="K10" s="32" t="inlineStr">
        <is>
          <t>다라지구 도로 확장</t>
        </is>
      </c>
      <c r="L10" s="33" t="n"/>
      <c r="M10" s="12">
        <f>IF(OR(F10="",I10=""),"",IF(SUMIF(F5:F10,F10,I5:I10)&lt;=SUMIF('예시-장비임대료수금원장'!D5:D54,F10,'예시-장비임대료수금원장'!E5:E54)+SUMIF(F5:F104,F10,J5:J104),"수금","미수금"))</f>
        <v/>
      </c>
      <c r="N10" s="34">
        <f>IF(OR(N(A10)=0,N(B10)=0,N(C10)=0),"",DATE(A10,B10,C10))</f>
        <v/>
      </c>
      <c r="O10" s="35">
        <f>IF(AND(F10&lt;&gt;"",F10='예시-청구서'!C5,I10&lt;&gt;"",OR(N('예시-청구서'!C6)=0,AND(N10&lt;&gt;"",N(N10)&gt;=N('예시-청구서'!C6))),OR(N('예시-청구서'!D6)=0,AND(N10&lt;&gt;"",N(N10)&lt;=N('예시-청구서'!D6)))),1,0)</f>
        <v/>
      </c>
      <c r="P10" s="35">
        <f>IF(O10=1,SUM(O5:O10),"")</f>
        <v/>
      </c>
    </row>
    <row r="11" ht="19" customHeight="1">
      <c r="A11" s="26" t="n">
        <v>2026</v>
      </c>
      <c r="B11" s="26" t="n">
        <v>9</v>
      </c>
      <c r="C11" s="26" t="n">
        <v>1</v>
      </c>
      <c r="D11" s="27" t="inlineStr">
        <is>
          <t>김기사</t>
        </is>
      </c>
      <c r="E11" s="28" t="inlineStr">
        <is>
          <t>굴삭기 06W</t>
        </is>
      </c>
      <c r="F11" s="28" t="inlineStr">
        <is>
          <t>가나건설(주)</t>
        </is>
      </c>
      <c r="G11" s="29" t="n">
        <v>7</v>
      </c>
      <c r="H11" s="30" t="n"/>
      <c r="I11" s="31">
        <f>IF(OR(N(G11)=0,IF(N(H11)&gt;0,H11,IFERROR(VLOOKUP(D11,'예시-기사명등록'!B5:E19,4,0),0))=0),"",ROUND(G11*IF(N(H11)&gt;0,H11,IFERROR(VLOOKUP(D11,'예시-기사명등록'!B5:E19,4,0),0)),0))</f>
        <v/>
      </c>
      <c r="J11" s="30" t="n"/>
      <c r="K11" s="32" t="inlineStr">
        <is>
          <t>가나지구 배수로 정비</t>
        </is>
      </c>
      <c r="L11" s="33" t="n"/>
      <c r="M11" s="12">
        <f>IF(OR(F11="",I11=""),"",IF(SUMIF(F5:F11,F11,I5:I11)&lt;=SUMIF('예시-장비임대료수금원장'!D5:D54,F11,'예시-장비임대료수금원장'!E5:E54)+SUMIF(F5:F104,F11,J5:J104),"수금","미수금"))</f>
        <v/>
      </c>
      <c r="N11" s="34">
        <f>IF(OR(N(A11)=0,N(B11)=0,N(C11)=0),"",DATE(A11,B11,C11))</f>
        <v/>
      </c>
      <c r="O11" s="35">
        <f>IF(AND(F11&lt;&gt;"",F11='예시-청구서'!C5,I11&lt;&gt;"",OR(N('예시-청구서'!C6)=0,AND(N11&lt;&gt;"",N(N11)&gt;=N('예시-청구서'!C6))),OR(N('예시-청구서'!D6)=0,AND(N11&lt;&gt;"",N(N11)&lt;=N('예시-청구서'!D6)))),1,0)</f>
        <v/>
      </c>
      <c r="P11" s="35">
        <f>IF(O11=1,SUM(O5:O11),"")</f>
        <v/>
      </c>
    </row>
    <row r="12" ht="19" customHeight="1">
      <c r="A12" s="26" t="n">
        <v>2026</v>
      </c>
      <c r="B12" s="26" t="n">
        <v>9</v>
      </c>
      <c r="C12" s="26" t="n">
        <v>2</v>
      </c>
      <c r="D12" s="27" t="inlineStr">
        <is>
          <t>박기사</t>
        </is>
      </c>
      <c r="E12" s="28" t="inlineStr">
        <is>
          <t>덤프트럭 15t</t>
        </is>
      </c>
      <c r="F12" s="28" t="inlineStr">
        <is>
          <t>다라토건(주)</t>
        </is>
      </c>
      <c r="G12" s="29" t="n">
        <v>8</v>
      </c>
      <c r="H12" s="30" t="n"/>
      <c r="I12" s="31">
        <f>IF(OR(N(G12)=0,IF(N(H12)&gt;0,H12,IFERROR(VLOOKUP(D12,'예시-기사명등록'!B5:E19,4,0),0))=0),"",ROUND(G12*IF(N(H12)&gt;0,H12,IFERROR(VLOOKUP(D12,'예시-기사명등록'!B5:E19,4,0),0)),0))</f>
        <v/>
      </c>
      <c r="J12" s="30" t="n"/>
      <c r="K12" s="32" t="inlineStr">
        <is>
          <t>다라지구 도로 확장</t>
        </is>
      </c>
      <c r="L12" s="33" t="n"/>
      <c r="M12" s="12">
        <f>IF(OR(F12="",I12=""),"",IF(SUMIF(F5:F12,F12,I5:I12)&lt;=SUMIF('예시-장비임대료수금원장'!D5:D54,F12,'예시-장비임대료수금원장'!E5:E54)+SUMIF(F5:F104,F12,J5:J104),"수금","미수금"))</f>
        <v/>
      </c>
      <c r="N12" s="34">
        <f>IF(OR(N(A12)=0,N(B12)=0,N(C12)=0),"",DATE(A12,B12,C12))</f>
        <v/>
      </c>
      <c r="O12" s="35">
        <f>IF(AND(F12&lt;&gt;"",F12='예시-청구서'!C5,I12&lt;&gt;"",OR(N('예시-청구서'!C6)=0,AND(N12&lt;&gt;"",N(N12)&gt;=N('예시-청구서'!C6))),OR(N('예시-청구서'!D6)=0,AND(N12&lt;&gt;"",N(N12)&lt;=N('예시-청구서'!D6)))),1,0)</f>
        <v/>
      </c>
      <c r="P12" s="35">
        <f>IF(O12=1,SUM(O5:O12),"")</f>
        <v/>
      </c>
    </row>
    <row r="13" ht="19" customHeight="1">
      <c r="A13" s="26" t="n"/>
      <c r="B13" s="26" t="n"/>
      <c r="C13" s="26" t="n"/>
      <c r="D13" s="27" t="n"/>
      <c r="E13" s="28" t="n"/>
      <c r="F13" s="28" t="n"/>
      <c r="G13" s="29" t="n"/>
      <c r="H13" s="30" t="n"/>
      <c r="I13" s="31">
        <f>IF(OR(N(G13)=0,IF(N(H13)&gt;0,H13,IFERROR(VLOOKUP(D13,'예시-기사명등록'!B5:E19,4,0),0))=0),"",ROUND(G13*IF(N(H13)&gt;0,H13,IFERROR(VLOOKUP(D13,'예시-기사명등록'!B5:E19,4,0),0)),0))</f>
        <v/>
      </c>
      <c r="J13" s="30" t="n"/>
      <c r="K13" s="32" t="n"/>
      <c r="L13" s="33" t="n"/>
      <c r="M13" s="12">
        <f>IF(OR(F13="",I13=""),"",IF(SUMIF(F5:F13,F13,I5:I13)&lt;=SUMIF('예시-장비임대료수금원장'!D5:D54,F13,'예시-장비임대료수금원장'!E5:E54)+SUMIF(F5:F104,F13,J5:J104),"수금","미수금"))</f>
        <v/>
      </c>
      <c r="N13" s="34">
        <f>IF(OR(N(A13)=0,N(B13)=0,N(C13)=0),"",DATE(A13,B13,C13))</f>
        <v/>
      </c>
      <c r="O13" s="35">
        <f>IF(AND(F13&lt;&gt;"",F13='예시-청구서'!C5,I13&lt;&gt;"",OR(N('예시-청구서'!C6)=0,AND(N13&lt;&gt;"",N(N13)&gt;=N('예시-청구서'!C6))),OR(N('예시-청구서'!D6)=0,AND(N13&lt;&gt;"",N(N13)&lt;=N('예시-청구서'!D6)))),1,0)</f>
        <v/>
      </c>
      <c r="P13" s="35">
        <f>IF(O13=1,SUM(O5:O13),"")</f>
        <v/>
      </c>
    </row>
    <row r="14" ht="19" customHeight="1">
      <c r="A14" s="26" t="n"/>
      <c r="B14" s="26" t="n"/>
      <c r="C14" s="26" t="n"/>
      <c r="D14" s="27" t="n"/>
      <c r="E14" s="28" t="n"/>
      <c r="F14" s="28" t="n"/>
      <c r="G14" s="29" t="n"/>
      <c r="H14" s="30" t="n"/>
      <c r="I14" s="31">
        <f>IF(OR(N(G14)=0,IF(N(H14)&gt;0,H14,IFERROR(VLOOKUP(D14,'예시-기사명등록'!B5:E19,4,0),0))=0),"",ROUND(G14*IF(N(H14)&gt;0,H14,IFERROR(VLOOKUP(D14,'예시-기사명등록'!B5:E19,4,0),0)),0))</f>
        <v/>
      </c>
      <c r="J14" s="30" t="n"/>
      <c r="K14" s="32" t="n"/>
      <c r="L14" s="33" t="n"/>
      <c r="M14" s="12">
        <f>IF(OR(F14="",I14=""),"",IF(SUMIF(F5:F14,F14,I5:I14)&lt;=SUMIF('예시-장비임대료수금원장'!D5:D54,F14,'예시-장비임대료수금원장'!E5:E54)+SUMIF(F5:F104,F14,J5:J104),"수금","미수금"))</f>
        <v/>
      </c>
      <c r="N14" s="34">
        <f>IF(OR(N(A14)=0,N(B14)=0,N(C14)=0),"",DATE(A14,B14,C14))</f>
        <v/>
      </c>
      <c r="O14" s="35">
        <f>IF(AND(F14&lt;&gt;"",F14='예시-청구서'!C5,I14&lt;&gt;"",OR(N('예시-청구서'!C6)=0,AND(N14&lt;&gt;"",N(N14)&gt;=N('예시-청구서'!C6))),OR(N('예시-청구서'!D6)=0,AND(N14&lt;&gt;"",N(N14)&lt;=N('예시-청구서'!D6)))),1,0)</f>
        <v/>
      </c>
      <c r="P14" s="35">
        <f>IF(O14=1,SUM(O5:O14),"")</f>
        <v/>
      </c>
    </row>
    <row r="15" ht="19" customHeight="1">
      <c r="A15" s="26" t="n"/>
      <c r="B15" s="26" t="n"/>
      <c r="C15" s="26" t="n"/>
      <c r="D15" s="27" t="n"/>
      <c r="E15" s="28" t="n"/>
      <c r="F15" s="28" t="n"/>
      <c r="G15" s="29" t="n"/>
      <c r="H15" s="30" t="n"/>
      <c r="I15" s="31">
        <f>IF(OR(N(G15)=0,IF(N(H15)&gt;0,H15,IFERROR(VLOOKUP(D15,'예시-기사명등록'!B5:E19,4,0),0))=0),"",ROUND(G15*IF(N(H15)&gt;0,H15,IFERROR(VLOOKUP(D15,'예시-기사명등록'!B5:E19,4,0),0)),0))</f>
        <v/>
      </c>
      <c r="J15" s="30" t="n"/>
      <c r="K15" s="32" t="n"/>
      <c r="L15" s="33" t="n"/>
      <c r="M15" s="12">
        <f>IF(OR(F15="",I15=""),"",IF(SUMIF(F5:F15,F15,I5:I15)&lt;=SUMIF('예시-장비임대료수금원장'!D5:D54,F15,'예시-장비임대료수금원장'!E5:E54)+SUMIF(F5:F104,F15,J5:J104),"수금","미수금"))</f>
        <v/>
      </c>
      <c r="N15" s="34">
        <f>IF(OR(N(A15)=0,N(B15)=0,N(C15)=0),"",DATE(A15,B15,C15))</f>
        <v/>
      </c>
      <c r="O15" s="35">
        <f>IF(AND(F15&lt;&gt;"",F15='예시-청구서'!C5,I15&lt;&gt;"",OR(N('예시-청구서'!C6)=0,AND(N15&lt;&gt;"",N(N15)&gt;=N('예시-청구서'!C6))),OR(N('예시-청구서'!D6)=0,AND(N15&lt;&gt;"",N(N15)&lt;=N('예시-청구서'!D6)))),1,0)</f>
        <v/>
      </c>
      <c r="P15" s="35">
        <f>IF(O15=1,SUM(O5:O15),"")</f>
        <v/>
      </c>
    </row>
    <row r="16" ht="19" customHeight="1">
      <c r="A16" s="26" t="n"/>
      <c r="B16" s="26" t="n"/>
      <c r="C16" s="26" t="n"/>
      <c r="D16" s="27" t="n"/>
      <c r="E16" s="28" t="n"/>
      <c r="F16" s="28" t="n"/>
      <c r="G16" s="29" t="n"/>
      <c r="H16" s="30" t="n"/>
      <c r="I16" s="31">
        <f>IF(OR(N(G16)=0,IF(N(H16)&gt;0,H16,IFERROR(VLOOKUP(D16,'예시-기사명등록'!B5:E19,4,0),0))=0),"",ROUND(G16*IF(N(H16)&gt;0,H16,IFERROR(VLOOKUP(D16,'예시-기사명등록'!B5:E19,4,0),0)),0))</f>
        <v/>
      </c>
      <c r="J16" s="30" t="n"/>
      <c r="K16" s="32" t="n"/>
      <c r="L16" s="33" t="n"/>
      <c r="M16" s="12">
        <f>IF(OR(F16="",I16=""),"",IF(SUMIF(F5:F16,F16,I5:I16)&lt;=SUMIF('예시-장비임대료수금원장'!D5:D54,F16,'예시-장비임대료수금원장'!E5:E54)+SUMIF(F5:F104,F16,J5:J104),"수금","미수금"))</f>
        <v/>
      </c>
      <c r="N16" s="34">
        <f>IF(OR(N(A16)=0,N(B16)=0,N(C16)=0),"",DATE(A16,B16,C16))</f>
        <v/>
      </c>
      <c r="O16" s="35">
        <f>IF(AND(F16&lt;&gt;"",F16='예시-청구서'!C5,I16&lt;&gt;"",OR(N('예시-청구서'!C6)=0,AND(N16&lt;&gt;"",N(N16)&gt;=N('예시-청구서'!C6))),OR(N('예시-청구서'!D6)=0,AND(N16&lt;&gt;"",N(N16)&lt;=N('예시-청구서'!D6)))),1,0)</f>
        <v/>
      </c>
      <c r="P16" s="35">
        <f>IF(O16=1,SUM(O5:O16),"")</f>
        <v/>
      </c>
    </row>
    <row r="17" ht="19" customHeight="1">
      <c r="A17" s="26" t="n"/>
      <c r="B17" s="26" t="n"/>
      <c r="C17" s="26" t="n"/>
      <c r="D17" s="27" t="n"/>
      <c r="E17" s="28" t="n"/>
      <c r="F17" s="28" t="n"/>
      <c r="G17" s="29" t="n"/>
      <c r="H17" s="30" t="n"/>
      <c r="I17" s="31">
        <f>IF(OR(N(G17)=0,IF(N(H17)&gt;0,H17,IFERROR(VLOOKUP(D17,'예시-기사명등록'!B5:E19,4,0),0))=0),"",ROUND(G17*IF(N(H17)&gt;0,H17,IFERROR(VLOOKUP(D17,'예시-기사명등록'!B5:E19,4,0),0)),0))</f>
        <v/>
      </c>
      <c r="J17" s="30" t="n"/>
      <c r="K17" s="32" t="n"/>
      <c r="L17" s="33" t="n"/>
      <c r="M17" s="12">
        <f>IF(OR(F17="",I17=""),"",IF(SUMIF(F5:F17,F17,I5:I17)&lt;=SUMIF('예시-장비임대료수금원장'!D5:D54,F17,'예시-장비임대료수금원장'!E5:E54)+SUMIF(F5:F104,F17,J5:J104),"수금","미수금"))</f>
        <v/>
      </c>
      <c r="N17" s="34">
        <f>IF(OR(N(A17)=0,N(B17)=0,N(C17)=0),"",DATE(A17,B17,C17))</f>
        <v/>
      </c>
      <c r="O17" s="35">
        <f>IF(AND(F17&lt;&gt;"",F17='예시-청구서'!C5,I17&lt;&gt;"",OR(N('예시-청구서'!C6)=0,AND(N17&lt;&gt;"",N(N17)&gt;=N('예시-청구서'!C6))),OR(N('예시-청구서'!D6)=0,AND(N17&lt;&gt;"",N(N17)&lt;=N('예시-청구서'!D6)))),1,0)</f>
        <v/>
      </c>
      <c r="P17" s="35">
        <f>IF(O17=1,SUM(O5:O17),"")</f>
        <v/>
      </c>
    </row>
    <row r="18" ht="19" customHeight="1">
      <c r="A18" s="26" t="n"/>
      <c r="B18" s="26" t="n"/>
      <c r="C18" s="26" t="n"/>
      <c r="D18" s="27" t="n"/>
      <c r="E18" s="28" t="n"/>
      <c r="F18" s="28" t="n"/>
      <c r="G18" s="29" t="n"/>
      <c r="H18" s="30" t="n"/>
      <c r="I18" s="31">
        <f>IF(OR(N(G18)=0,IF(N(H18)&gt;0,H18,IFERROR(VLOOKUP(D18,'예시-기사명등록'!B5:E19,4,0),0))=0),"",ROUND(G18*IF(N(H18)&gt;0,H18,IFERROR(VLOOKUP(D18,'예시-기사명등록'!B5:E19,4,0),0)),0))</f>
        <v/>
      </c>
      <c r="J18" s="30" t="n"/>
      <c r="K18" s="32" t="n"/>
      <c r="L18" s="33" t="n"/>
      <c r="M18" s="12">
        <f>IF(OR(F18="",I18=""),"",IF(SUMIF(F5:F18,F18,I5:I18)&lt;=SUMIF('예시-장비임대료수금원장'!D5:D54,F18,'예시-장비임대료수금원장'!E5:E54)+SUMIF(F5:F104,F18,J5:J104),"수금","미수금"))</f>
        <v/>
      </c>
      <c r="N18" s="34">
        <f>IF(OR(N(A18)=0,N(B18)=0,N(C18)=0),"",DATE(A18,B18,C18))</f>
        <v/>
      </c>
      <c r="O18" s="35">
        <f>IF(AND(F18&lt;&gt;"",F18='예시-청구서'!C5,I18&lt;&gt;"",OR(N('예시-청구서'!C6)=0,AND(N18&lt;&gt;"",N(N18)&gt;=N('예시-청구서'!C6))),OR(N('예시-청구서'!D6)=0,AND(N18&lt;&gt;"",N(N18)&lt;=N('예시-청구서'!D6)))),1,0)</f>
        <v/>
      </c>
      <c r="P18" s="35">
        <f>IF(O18=1,SUM(O5:O18),"")</f>
        <v/>
      </c>
    </row>
    <row r="19" ht="19" customHeight="1">
      <c r="A19" s="26" t="n"/>
      <c r="B19" s="26" t="n"/>
      <c r="C19" s="26" t="n"/>
      <c r="D19" s="27" t="n"/>
      <c r="E19" s="28" t="n"/>
      <c r="F19" s="28" t="n"/>
      <c r="G19" s="29" t="n"/>
      <c r="H19" s="30" t="n"/>
      <c r="I19" s="31">
        <f>IF(OR(N(G19)=0,IF(N(H19)&gt;0,H19,IFERROR(VLOOKUP(D19,'예시-기사명등록'!B5:E19,4,0),0))=0),"",ROUND(G19*IF(N(H19)&gt;0,H19,IFERROR(VLOOKUP(D19,'예시-기사명등록'!B5:E19,4,0),0)),0))</f>
        <v/>
      </c>
      <c r="J19" s="30" t="n"/>
      <c r="K19" s="32" t="n"/>
      <c r="L19" s="33" t="n"/>
      <c r="M19" s="12">
        <f>IF(OR(F19="",I19=""),"",IF(SUMIF(F5:F19,F19,I5:I19)&lt;=SUMIF('예시-장비임대료수금원장'!D5:D54,F19,'예시-장비임대료수금원장'!E5:E54)+SUMIF(F5:F104,F19,J5:J104),"수금","미수금"))</f>
        <v/>
      </c>
      <c r="N19" s="34">
        <f>IF(OR(N(A19)=0,N(B19)=0,N(C19)=0),"",DATE(A19,B19,C19))</f>
        <v/>
      </c>
      <c r="O19" s="35">
        <f>IF(AND(F19&lt;&gt;"",F19='예시-청구서'!C5,I19&lt;&gt;"",OR(N('예시-청구서'!C6)=0,AND(N19&lt;&gt;"",N(N19)&gt;=N('예시-청구서'!C6))),OR(N('예시-청구서'!D6)=0,AND(N19&lt;&gt;"",N(N19)&lt;=N('예시-청구서'!D6)))),1,0)</f>
        <v/>
      </c>
      <c r="P19" s="35">
        <f>IF(O19=1,SUM(O5:O19),"")</f>
        <v/>
      </c>
    </row>
    <row r="20" ht="19" customHeight="1">
      <c r="A20" s="26" t="n"/>
      <c r="B20" s="26" t="n"/>
      <c r="C20" s="26" t="n"/>
      <c r="D20" s="27" t="n"/>
      <c r="E20" s="28" t="n"/>
      <c r="F20" s="28" t="n"/>
      <c r="G20" s="29" t="n"/>
      <c r="H20" s="30" t="n"/>
      <c r="I20" s="31">
        <f>IF(OR(N(G20)=0,IF(N(H20)&gt;0,H20,IFERROR(VLOOKUP(D20,'예시-기사명등록'!B5:E19,4,0),0))=0),"",ROUND(G20*IF(N(H20)&gt;0,H20,IFERROR(VLOOKUP(D20,'예시-기사명등록'!B5:E19,4,0),0)),0))</f>
        <v/>
      </c>
      <c r="J20" s="30" t="n"/>
      <c r="K20" s="32" t="n"/>
      <c r="L20" s="33" t="n"/>
      <c r="M20" s="12">
        <f>IF(OR(F20="",I20=""),"",IF(SUMIF(F5:F20,F20,I5:I20)&lt;=SUMIF('예시-장비임대료수금원장'!D5:D54,F20,'예시-장비임대료수금원장'!E5:E54)+SUMIF(F5:F104,F20,J5:J104),"수금","미수금"))</f>
        <v/>
      </c>
      <c r="N20" s="34">
        <f>IF(OR(N(A20)=0,N(B20)=0,N(C20)=0),"",DATE(A20,B20,C20))</f>
        <v/>
      </c>
      <c r="O20" s="35">
        <f>IF(AND(F20&lt;&gt;"",F20='예시-청구서'!C5,I20&lt;&gt;"",OR(N('예시-청구서'!C6)=0,AND(N20&lt;&gt;"",N(N20)&gt;=N('예시-청구서'!C6))),OR(N('예시-청구서'!D6)=0,AND(N20&lt;&gt;"",N(N20)&lt;=N('예시-청구서'!D6)))),1,0)</f>
        <v/>
      </c>
      <c r="P20" s="35">
        <f>IF(O20=1,SUM(O5:O20),"")</f>
        <v/>
      </c>
    </row>
    <row r="21" ht="19" customHeight="1">
      <c r="A21" s="26" t="n"/>
      <c r="B21" s="26" t="n"/>
      <c r="C21" s="26" t="n"/>
      <c r="D21" s="27" t="n"/>
      <c r="E21" s="28" t="n"/>
      <c r="F21" s="28" t="n"/>
      <c r="G21" s="29" t="n"/>
      <c r="H21" s="30" t="n"/>
      <c r="I21" s="31">
        <f>IF(OR(N(G21)=0,IF(N(H21)&gt;0,H21,IFERROR(VLOOKUP(D21,'예시-기사명등록'!B5:E19,4,0),0))=0),"",ROUND(G21*IF(N(H21)&gt;0,H21,IFERROR(VLOOKUP(D21,'예시-기사명등록'!B5:E19,4,0),0)),0))</f>
        <v/>
      </c>
      <c r="J21" s="30" t="n"/>
      <c r="K21" s="32" t="n"/>
      <c r="L21" s="33" t="n"/>
      <c r="M21" s="12">
        <f>IF(OR(F21="",I21=""),"",IF(SUMIF(F5:F21,F21,I5:I21)&lt;=SUMIF('예시-장비임대료수금원장'!D5:D54,F21,'예시-장비임대료수금원장'!E5:E54)+SUMIF(F5:F104,F21,J5:J104),"수금","미수금"))</f>
        <v/>
      </c>
      <c r="N21" s="34">
        <f>IF(OR(N(A21)=0,N(B21)=0,N(C21)=0),"",DATE(A21,B21,C21))</f>
        <v/>
      </c>
      <c r="O21" s="35">
        <f>IF(AND(F21&lt;&gt;"",F21='예시-청구서'!C5,I21&lt;&gt;"",OR(N('예시-청구서'!C6)=0,AND(N21&lt;&gt;"",N(N21)&gt;=N('예시-청구서'!C6))),OR(N('예시-청구서'!D6)=0,AND(N21&lt;&gt;"",N(N21)&lt;=N('예시-청구서'!D6)))),1,0)</f>
        <v/>
      </c>
      <c r="P21" s="35">
        <f>IF(O21=1,SUM(O5:O21),"")</f>
        <v/>
      </c>
    </row>
    <row r="22" ht="19" customHeight="1">
      <c r="A22" s="26" t="n"/>
      <c r="B22" s="26" t="n"/>
      <c r="C22" s="26" t="n"/>
      <c r="D22" s="27" t="n"/>
      <c r="E22" s="28" t="n"/>
      <c r="F22" s="28" t="n"/>
      <c r="G22" s="29" t="n"/>
      <c r="H22" s="30" t="n"/>
      <c r="I22" s="31">
        <f>IF(OR(N(G22)=0,IF(N(H22)&gt;0,H22,IFERROR(VLOOKUP(D22,'예시-기사명등록'!B5:E19,4,0),0))=0),"",ROUND(G22*IF(N(H22)&gt;0,H22,IFERROR(VLOOKUP(D22,'예시-기사명등록'!B5:E19,4,0),0)),0))</f>
        <v/>
      </c>
      <c r="J22" s="30" t="n"/>
      <c r="K22" s="32" t="n"/>
      <c r="L22" s="33" t="n"/>
      <c r="M22" s="12">
        <f>IF(OR(F22="",I22=""),"",IF(SUMIF(F5:F22,F22,I5:I22)&lt;=SUMIF('예시-장비임대료수금원장'!D5:D54,F22,'예시-장비임대료수금원장'!E5:E54)+SUMIF(F5:F104,F22,J5:J104),"수금","미수금"))</f>
        <v/>
      </c>
      <c r="N22" s="34">
        <f>IF(OR(N(A22)=0,N(B22)=0,N(C22)=0),"",DATE(A22,B22,C22))</f>
        <v/>
      </c>
      <c r="O22" s="35">
        <f>IF(AND(F22&lt;&gt;"",F22='예시-청구서'!C5,I22&lt;&gt;"",OR(N('예시-청구서'!C6)=0,AND(N22&lt;&gt;"",N(N22)&gt;=N('예시-청구서'!C6))),OR(N('예시-청구서'!D6)=0,AND(N22&lt;&gt;"",N(N22)&lt;=N('예시-청구서'!D6)))),1,0)</f>
        <v/>
      </c>
      <c r="P22" s="35">
        <f>IF(O22=1,SUM(O5:O22),"")</f>
        <v/>
      </c>
    </row>
    <row r="23" ht="19" customHeight="1">
      <c r="A23" s="26" t="n"/>
      <c r="B23" s="26" t="n"/>
      <c r="C23" s="26" t="n"/>
      <c r="D23" s="27" t="n"/>
      <c r="E23" s="28" t="n"/>
      <c r="F23" s="28" t="n"/>
      <c r="G23" s="29" t="n"/>
      <c r="H23" s="30" t="n"/>
      <c r="I23" s="31">
        <f>IF(OR(N(G23)=0,IF(N(H23)&gt;0,H23,IFERROR(VLOOKUP(D23,'예시-기사명등록'!B5:E19,4,0),0))=0),"",ROUND(G23*IF(N(H23)&gt;0,H23,IFERROR(VLOOKUP(D23,'예시-기사명등록'!B5:E19,4,0),0)),0))</f>
        <v/>
      </c>
      <c r="J23" s="30" t="n"/>
      <c r="K23" s="32" t="n"/>
      <c r="L23" s="33" t="n"/>
      <c r="M23" s="12">
        <f>IF(OR(F23="",I23=""),"",IF(SUMIF(F5:F23,F23,I5:I23)&lt;=SUMIF('예시-장비임대료수금원장'!D5:D54,F23,'예시-장비임대료수금원장'!E5:E54)+SUMIF(F5:F104,F23,J5:J104),"수금","미수금"))</f>
        <v/>
      </c>
      <c r="N23" s="34">
        <f>IF(OR(N(A23)=0,N(B23)=0,N(C23)=0),"",DATE(A23,B23,C23))</f>
        <v/>
      </c>
      <c r="O23" s="35">
        <f>IF(AND(F23&lt;&gt;"",F23='예시-청구서'!C5,I23&lt;&gt;"",OR(N('예시-청구서'!C6)=0,AND(N23&lt;&gt;"",N(N23)&gt;=N('예시-청구서'!C6))),OR(N('예시-청구서'!D6)=0,AND(N23&lt;&gt;"",N(N23)&lt;=N('예시-청구서'!D6)))),1,0)</f>
        <v/>
      </c>
      <c r="P23" s="35">
        <f>IF(O23=1,SUM(O5:O23),"")</f>
        <v/>
      </c>
    </row>
    <row r="24" ht="19" customHeight="1">
      <c r="A24" s="26" t="n"/>
      <c r="B24" s="26" t="n"/>
      <c r="C24" s="26" t="n"/>
      <c r="D24" s="27" t="n"/>
      <c r="E24" s="28" t="n"/>
      <c r="F24" s="28" t="n"/>
      <c r="G24" s="29" t="n"/>
      <c r="H24" s="30" t="n"/>
      <c r="I24" s="31">
        <f>IF(OR(N(G24)=0,IF(N(H24)&gt;0,H24,IFERROR(VLOOKUP(D24,'예시-기사명등록'!B5:E19,4,0),0))=0),"",ROUND(G24*IF(N(H24)&gt;0,H24,IFERROR(VLOOKUP(D24,'예시-기사명등록'!B5:E19,4,0),0)),0))</f>
        <v/>
      </c>
      <c r="J24" s="30" t="n"/>
      <c r="K24" s="32" t="n"/>
      <c r="L24" s="33" t="n"/>
      <c r="M24" s="12">
        <f>IF(OR(F24="",I24=""),"",IF(SUMIF(F5:F24,F24,I5:I24)&lt;=SUMIF('예시-장비임대료수금원장'!D5:D54,F24,'예시-장비임대료수금원장'!E5:E54)+SUMIF(F5:F104,F24,J5:J104),"수금","미수금"))</f>
        <v/>
      </c>
      <c r="N24" s="34">
        <f>IF(OR(N(A24)=0,N(B24)=0,N(C24)=0),"",DATE(A24,B24,C24))</f>
        <v/>
      </c>
      <c r="O24" s="35">
        <f>IF(AND(F24&lt;&gt;"",F24='예시-청구서'!C5,I24&lt;&gt;"",OR(N('예시-청구서'!C6)=0,AND(N24&lt;&gt;"",N(N24)&gt;=N('예시-청구서'!C6))),OR(N('예시-청구서'!D6)=0,AND(N24&lt;&gt;"",N(N24)&lt;=N('예시-청구서'!D6)))),1,0)</f>
        <v/>
      </c>
      <c r="P24" s="35">
        <f>IF(O24=1,SUM(O5:O24),"")</f>
        <v/>
      </c>
    </row>
    <row r="25" ht="19" customHeight="1">
      <c r="A25" s="26" t="n"/>
      <c r="B25" s="26" t="n"/>
      <c r="C25" s="26" t="n"/>
      <c r="D25" s="27" t="n"/>
      <c r="E25" s="28" t="n"/>
      <c r="F25" s="28" t="n"/>
      <c r="G25" s="29" t="n"/>
      <c r="H25" s="30" t="n"/>
      <c r="I25" s="31">
        <f>IF(OR(N(G25)=0,IF(N(H25)&gt;0,H25,IFERROR(VLOOKUP(D25,'예시-기사명등록'!B5:E19,4,0),0))=0),"",ROUND(G25*IF(N(H25)&gt;0,H25,IFERROR(VLOOKUP(D25,'예시-기사명등록'!B5:E19,4,0),0)),0))</f>
        <v/>
      </c>
      <c r="J25" s="30" t="n"/>
      <c r="K25" s="32" t="n"/>
      <c r="L25" s="33" t="n"/>
      <c r="M25" s="12">
        <f>IF(OR(F25="",I25=""),"",IF(SUMIF(F5:F25,F25,I5:I25)&lt;=SUMIF('예시-장비임대료수금원장'!D5:D54,F25,'예시-장비임대료수금원장'!E5:E54)+SUMIF(F5:F104,F25,J5:J104),"수금","미수금"))</f>
        <v/>
      </c>
      <c r="N25" s="34">
        <f>IF(OR(N(A25)=0,N(B25)=0,N(C25)=0),"",DATE(A25,B25,C25))</f>
        <v/>
      </c>
      <c r="O25" s="35">
        <f>IF(AND(F25&lt;&gt;"",F25='예시-청구서'!C5,I25&lt;&gt;"",OR(N('예시-청구서'!C6)=0,AND(N25&lt;&gt;"",N(N25)&gt;=N('예시-청구서'!C6))),OR(N('예시-청구서'!D6)=0,AND(N25&lt;&gt;"",N(N25)&lt;=N('예시-청구서'!D6)))),1,0)</f>
        <v/>
      </c>
      <c r="P25" s="35">
        <f>IF(O25=1,SUM(O5:O25),"")</f>
        <v/>
      </c>
    </row>
    <row r="26" ht="19" customHeight="1">
      <c r="A26" s="26" t="n"/>
      <c r="B26" s="26" t="n"/>
      <c r="C26" s="26" t="n"/>
      <c r="D26" s="27" t="n"/>
      <c r="E26" s="28" t="n"/>
      <c r="F26" s="28" t="n"/>
      <c r="G26" s="29" t="n"/>
      <c r="H26" s="30" t="n"/>
      <c r="I26" s="31">
        <f>IF(OR(N(G26)=0,IF(N(H26)&gt;0,H26,IFERROR(VLOOKUP(D26,'예시-기사명등록'!B5:E19,4,0),0))=0),"",ROUND(G26*IF(N(H26)&gt;0,H26,IFERROR(VLOOKUP(D26,'예시-기사명등록'!B5:E19,4,0),0)),0))</f>
        <v/>
      </c>
      <c r="J26" s="30" t="n"/>
      <c r="K26" s="32" t="n"/>
      <c r="L26" s="33" t="n"/>
      <c r="M26" s="12">
        <f>IF(OR(F26="",I26=""),"",IF(SUMIF(F5:F26,F26,I5:I26)&lt;=SUMIF('예시-장비임대료수금원장'!D5:D54,F26,'예시-장비임대료수금원장'!E5:E54)+SUMIF(F5:F104,F26,J5:J104),"수금","미수금"))</f>
        <v/>
      </c>
      <c r="N26" s="34">
        <f>IF(OR(N(A26)=0,N(B26)=0,N(C26)=0),"",DATE(A26,B26,C26))</f>
        <v/>
      </c>
      <c r="O26" s="35">
        <f>IF(AND(F26&lt;&gt;"",F26='예시-청구서'!C5,I26&lt;&gt;"",OR(N('예시-청구서'!C6)=0,AND(N26&lt;&gt;"",N(N26)&gt;=N('예시-청구서'!C6))),OR(N('예시-청구서'!D6)=0,AND(N26&lt;&gt;"",N(N26)&lt;=N('예시-청구서'!D6)))),1,0)</f>
        <v/>
      </c>
      <c r="P26" s="35">
        <f>IF(O26=1,SUM(O5:O26),"")</f>
        <v/>
      </c>
    </row>
    <row r="27" ht="19" customHeight="1">
      <c r="A27" s="26" t="n"/>
      <c r="B27" s="26" t="n"/>
      <c r="C27" s="26" t="n"/>
      <c r="D27" s="27" t="n"/>
      <c r="E27" s="28" t="n"/>
      <c r="F27" s="28" t="n"/>
      <c r="G27" s="29" t="n"/>
      <c r="H27" s="30" t="n"/>
      <c r="I27" s="31">
        <f>IF(OR(N(G27)=0,IF(N(H27)&gt;0,H27,IFERROR(VLOOKUP(D27,'예시-기사명등록'!B5:E19,4,0),0))=0),"",ROUND(G27*IF(N(H27)&gt;0,H27,IFERROR(VLOOKUP(D27,'예시-기사명등록'!B5:E19,4,0),0)),0))</f>
        <v/>
      </c>
      <c r="J27" s="30" t="n"/>
      <c r="K27" s="32" t="n"/>
      <c r="L27" s="33" t="n"/>
      <c r="M27" s="12">
        <f>IF(OR(F27="",I27=""),"",IF(SUMIF(F5:F27,F27,I5:I27)&lt;=SUMIF('예시-장비임대료수금원장'!D5:D54,F27,'예시-장비임대료수금원장'!E5:E54)+SUMIF(F5:F104,F27,J5:J104),"수금","미수금"))</f>
        <v/>
      </c>
      <c r="N27" s="34">
        <f>IF(OR(N(A27)=0,N(B27)=0,N(C27)=0),"",DATE(A27,B27,C27))</f>
        <v/>
      </c>
      <c r="O27" s="35">
        <f>IF(AND(F27&lt;&gt;"",F27='예시-청구서'!C5,I27&lt;&gt;"",OR(N('예시-청구서'!C6)=0,AND(N27&lt;&gt;"",N(N27)&gt;=N('예시-청구서'!C6))),OR(N('예시-청구서'!D6)=0,AND(N27&lt;&gt;"",N(N27)&lt;=N('예시-청구서'!D6)))),1,0)</f>
        <v/>
      </c>
      <c r="P27" s="35">
        <f>IF(O27=1,SUM(O5:O27),"")</f>
        <v/>
      </c>
    </row>
    <row r="28" ht="19" customHeight="1">
      <c r="A28" s="26" t="n"/>
      <c r="B28" s="26" t="n"/>
      <c r="C28" s="26" t="n"/>
      <c r="D28" s="27" t="n"/>
      <c r="E28" s="28" t="n"/>
      <c r="F28" s="28" t="n"/>
      <c r="G28" s="29" t="n"/>
      <c r="H28" s="30" t="n"/>
      <c r="I28" s="31">
        <f>IF(OR(N(G28)=0,IF(N(H28)&gt;0,H28,IFERROR(VLOOKUP(D28,'예시-기사명등록'!B5:E19,4,0),0))=0),"",ROUND(G28*IF(N(H28)&gt;0,H28,IFERROR(VLOOKUP(D28,'예시-기사명등록'!B5:E19,4,0),0)),0))</f>
        <v/>
      </c>
      <c r="J28" s="30" t="n"/>
      <c r="K28" s="32" t="n"/>
      <c r="L28" s="33" t="n"/>
      <c r="M28" s="12">
        <f>IF(OR(F28="",I28=""),"",IF(SUMIF(F5:F28,F28,I5:I28)&lt;=SUMIF('예시-장비임대료수금원장'!D5:D54,F28,'예시-장비임대료수금원장'!E5:E54)+SUMIF(F5:F104,F28,J5:J104),"수금","미수금"))</f>
        <v/>
      </c>
      <c r="N28" s="34">
        <f>IF(OR(N(A28)=0,N(B28)=0,N(C28)=0),"",DATE(A28,B28,C28))</f>
        <v/>
      </c>
      <c r="O28" s="35">
        <f>IF(AND(F28&lt;&gt;"",F28='예시-청구서'!C5,I28&lt;&gt;"",OR(N('예시-청구서'!C6)=0,AND(N28&lt;&gt;"",N(N28)&gt;=N('예시-청구서'!C6))),OR(N('예시-청구서'!D6)=0,AND(N28&lt;&gt;"",N(N28)&lt;=N('예시-청구서'!D6)))),1,0)</f>
        <v/>
      </c>
      <c r="P28" s="35">
        <f>IF(O28=1,SUM(O5:O28),"")</f>
        <v/>
      </c>
    </row>
    <row r="29" ht="19" customHeight="1">
      <c r="A29" s="26" t="n"/>
      <c r="B29" s="26" t="n"/>
      <c r="C29" s="26" t="n"/>
      <c r="D29" s="27" t="n"/>
      <c r="E29" s="28" t="n"/>
      <c r="F29" s="28" t="n"/>
      <c r="G29" s="29" t="n"/>
      <c r="H29" s="30" t="n"/>
      <c r="I29" s="31">
        <f>IF(OR(N(G29)=0,IF(N(H29)&gt;0,H29,IFERROR(VLOOKUP(D29,'예시-기사명등록'!B5:E19,4,0),0))=0),"",ROUND(G29*IF(N(H29)&gt;0,H29,IFERROR(VLOOKUP(D29,'예시-기사명등록'!B5:E19,4,0),0)),0))</f>
        <v/>
      </c>
      <c r="J29" s="30" t="n"/>
      <c r="K29" s="32" t="n"/>
      <c r="L29" s="33" t="n"/>
      <c r="M29" s="12">
        <f>IF(OR(F29="",I29=""),"",IF(SUMIF(F5:F29,F29,I5:I29)&lt;=SUMIF('예시-장비임대료수금원장'!D5:D54,F29,'예시-장비임대료수금원장'!E5:E54)+SUMIF(F5:F104,F29,J5:J104),"수금","미수금"))</f>
        <v/>
      </c>
      <c r="N29" s="34">
        <f>IF(OR(N(A29)=0,N(B29)=0,N(C29)=0),"",DATE(A29,B29,C29))</f>
        <v/>
      </c>
      <c r="O29" s="35">
        <f>IF(AND(F29&lt;&gt;"",F29='예시-청구서'!C5,I29&lt;&gt;"",OR(N('예시-청구서'!C6)=0,AND(N29&lt;&gt;"",N(N29)&gt;=N('예시-청구서'!C6))),OR(N('예시-청구서'!D6)=0,AND(N29&lt;&gt;"",N(N29)&lt;=N('예시-청구서'!D6)))),1,0)</f>
        <v/>
      </c>
      <c r="P29" s="35">
        <f>IF(O29=1,SUM(O5:O29),"")</f>
        <v/>
      </c>
    </row>
    <row r="30" ht="19" customHeight="1">
      <c r="A30" s="26" t="n"/>
      <c r="B30" s="26" t="n"/>
      <c r="C30" s="26" t="n"/>
      <c r="D30" s="27" t="n"/>
      <c r="E30" s="28" t="n"/>
      <c r="F30" s="28" t="n"/>
      <c r="G30" s="29" t="n"/>
      <c r="H30" s="30" t="n"/>
      <c r="I30" s="31">
        <f>IF(OR(N(G30)=0,IF(N(H30)&gt;0,H30,IFERROR(VLOOKUP(D30,'예시-기사명등록'!B5:E19,4,0),0))=0),"",ROUND(G30*IF(N(H30)&gt;0,H30,IFERROR(VLOOKUP(D30,'예시-기사명등록'!B5:E19,4,0),0)),0))</f>
        <v/>
      </c>
      <c r="J30" s="30" t="n"/>
      <c r="K30" s="32" t="n"/>
      <c r="L30" s="33" t="n"/>
      <c r="M30" s="12">
        <f>IF(OR(F30="",I30=""),"",IF(SUMIF(F5:F30,F30,I5:I30)&lt;=SUMIF('예시-장비임대료수금원장'!D5:D54,F30,'예시-장비임대료수금원장'!E5:E54)+SUMIF(F5:F104,F30,J5:J104),"수금","미수금"))</f>
        <v/>
      </c>
      <c r="N30" s="34">
        <f>IF(OR(N(A30)=0,N(B30)=0,N(C30)=0),"",DATE(A30,B30,C30))</f>
        <v/>
      </c>
      <c r="O30" s="35">
        <f>IF(AND(F30&lt;&gt;"",F30='예시-청구서'!C5,I30&lt;&gt;"",OR(N('예시-청구서'!C6)=0,AND(N30&lt;&gt;"",N(N30)&gt;=N('예시-청구서'!C6))),OR(N('예시-청구서'!D6)=0,AND(N30&lt;&gt;"",N(N30)&lt;=N('예시-청구서'!D6)))),1,0)</f>
        <v/>
      </c>
      <c r="P30" s="35">
        <f>IF(O30=1,SUM(O5:O30),"")</f>
        <v/>
      </c>
    </row>
    <row r="31" ht="19" customHeight="1">
      <c r="A31" s="26" t="n"/>
      <c r="B31" s="26" t="n"/>
      <c r="C31" s="26" t="n"/>
      <c r="D31" s="27" t="n"/>
      <c r="E31" s="28" t="n"/>
      <c r="F31" s="28" t="n"/>
      <c r="G31" s="29" t="n"/>
      <c r="H31" s="30" t="n"/>
      <c r="I31" s="31">
        <f>IF(OR(N(G31)=0,IF(N(H31)&gt;0,H31,IFERROR(VLOOKUP(D31,'예시-기사명등록'!B5:E19,4,0),0))=0),"",ROUND(G31*IF(N(H31)&gt;0,H31,IFERROR(VLOOKUP(D31,'예시-기사명등록'!B5:E19,4,0),0)),0))</f>
        <v/>
      </c>
      <c r="J31" s="30" t="n"/>
      <c r="K31" s="32" t="n"/>
      <c r="L31" s="33" t="n"/>
      <c r="M31" s="12">
        <f>IF(OR(F31="",I31=""),"",IF(SUMIF(F5:F31,F31,I5:I31)&lt;=SUMIF('예시-장비임대료수금원장'!D5:D54,F31,'예시-장비임대료수금원장'!E5:E54)+SUMIF(F5:F104,F31,J5:J104),"수금","미수금"))</f>
        <v/>
      </c>
      <c r="N31" s="34">
        <f>IF(OR(N(A31)=0,N(B31)=0,N(C31)=0),"",DATE(A31,B31,C31))</f>
        <v/>
      </c>
      <c r="O31" s="35">
        <f>IF(AND(F31&lt;&gt;"",F31='예시-청구서'!C5,I31&lt;&gt;"",OR(N('예시-청구서'!C6)=0,AND(N31&lt;&gt;"",N(N31)&gt;=N('예시-청구서'!C6))),OR(N('예시-청구서'!D6)=0,AND(N31&lt;&gt;"",N(N31)&lt;=N('예시-청구서'!D6)))),1,0)</f>
        <v/>
      </c>
      <c r="P31" s="35">
        <f>IF(O31=1,SUM(O5:O31),"")</f>
        <v/>
      </c>
    </row>
    <row r="32" ht="19" customHeight="1">
      <c r="A32" s="26" t="n"/>
      <c r="B32" s="26" t="n"/>
      <c r="C32" s="26" t="n"/>
      <c r="D32" s="27" t="n"/>
      <c r="E32" s="28" t="n"/>
      <c r="F32" s="28" t="n"/>
      <c r="G32" s="29" t="n"/>
      <c r="H32" s="30" t="n"/>
      <c r="I32" s="31">
        <f>IF(OR(N(G32)=0,IF(N(H32)&gt;0,H32,IFERROR(VLOOKUP(D32,'예시-기사명등록'!B5:E19,4,0),0))=0),"",ROUND(G32*IF(N(H32)&gt;0,H32,IFERROR(VLOOKUP(D32,'예시-기사명등록'!B5:E19,4,0),0)),0))</f>
        <v/>
      </c>
      <c r="J32" s="30" t="n"/>
      <c r="K32" s="32" t="n"/>
      <c r="L32" s="33" t="n"/>
      <c r="M32" s="12">
        <f>IF(OR(F32="",I32=""),"",IF(SUMIF(F5:F32,F32,I5:I32)&lt;=SUMIF('예시-장비임대료수금원장'!D5:D54,F32,'예시-장비임대료수금원장'!E5:E54)+SUMIF(F5:F104,F32,J5:J104),"수금","미수금"))</f>
        <v/>
      </c>
      <c r="N32" s="34">
        <f>IF(OR(N(A32)=0,N(B32)=0,N(C32)=0),"",DATE(A32,B32,C32))</f>
        <v/>
      </c>
      <c r="O32" s="35">
        <f>IF(AND(F32&lt;&gt;"",F32='예시-청구서'!C5,I32&lt;&gt;"",OR(N('예시-청구서'!C6)=0,AND(N32&lt;&gt;"",N(N32)&gt;=N('예시-청구서'!C6))),OR(N('예시-청구서'!D6)=0,AND(N32&lt;&gt;"",N(N32)&lt;=N('예시-청구서'!D6)))),1,0)</f>
        <v/>
      </c>
      <c r="P32" s="35">
        <f>IF(O32=1,SUM(O5:O32),"")</f>
        <v/>
      </c>
    </row>
    <row r="33" ht="19" customHeight="1">
      <c r="A33" s="26" t="n"/>
      <c r="B33" s="26" t="n"/>
      <c r="C33" s="26" t="n"/>
      <c r="D33" s="27" t="n"/>
      <c r="E33" s="28" t="n"/>
      <c r="F33" s="28" t="n"/>
      <c r="G33" s="29" t="n"/>
      <c r="H33" s="30" t="n"/>
      <c r="I33" s="31">
        <f>IF(OR(N(G33)=0,IF(N(H33)&gt;0,H33,IFERROR(VLOOKUP(D33,'예시-기사명등록'!B5:E19,4,0),0))=0),"",ROUND(G33*IF(N(H33)&gt;0,H33,IFERROR(VLOOKUP(D33,'예시-기사명등록'!B5:E19,4,0),0)),0))</f>
        <v/>
      </c>
      <c r="J33" s="30" t="n"/>
      <c r="K33" s="32" t="n"/>
      <c r="L33" s="33" t="n"/>
      <c r="M33" s="12">
        <f>IF(OR(F33="",I33=""),"",IF(SUMIF(F5:F33,F33,I5:I33)&lt;=SUMIF('예시-장비임대료수금원장'!D5:D54,F33,'예시-장비임대료수금원장'!E5:E54)+SUMIF(F5:F104,F33,J5:J104),"수금","미수금"))</f>
        <v/>
      </c>
      <c r="N33" s="34">
        <f>IF(OR(N(A33)=0,N(B33)=0,N(C33)=0),"",DATE(A33,B33,C33))</f>
        <v/>
      </c>
      <c r="O33" s="35">
        <f>IF(AND(F33&lt;&gt;"",F33='예시-청구서'!C5,I33&lt;&gt;"",OR(N('예시-청구서'!C6)=0,AND(N33&lt;&gt;"",N(N33)&gt;=N('예시-청구서'!C6))),OR(N('예시-청구서'!D6)=0,AND(N33&lt;&gt;"",N(N33)&lt;=N('예시-청구서'!D6)))),1,0)</f>
        <v/>
      </c>
      <c r="P33" s="35">
        <f>IF(O33=1,SUM(O5:O33),"")</f>
        <v/>
      </c>
    </row>
    <row r="34" ht="19" customHeight="1">
      <c r="A34" s="26" t="n"/>
      <c r="B34" s="26" t="n"/>
      <c r="C34" s="26" t="n"/>
      <c r="D34" s="27" t="n"/>
      <c r="E34" s="28" t="n"/>
      <c r="F34" s="28" t="n"/>
      <c r="G34" s="29" t="n"/>
      <c r="H34" s="30" t="n"/>
      <c r="I34" s="31">
        <f>IF(OR(N(G34)=0,IF(N(H34)&gt;0,H34,IFERROR(VLOOKUP(D34,'예시-기사명등록'!B5:E19,4,0),0))=0),"",ROUND(G34*IF(N(H34)&gt;0,H34,IFERROR(VLOOKUP(D34,'예시-기사명등록'!B5:E19,4,0),0)),0))</f>
        <v/>
      </c>
      <c r="J34" s="30" t="n"/>
      <c r="K34" s="32" t="n"/>
      <c r="L34" s="33" t="n"/>
      <c r="M34" s="12">
        <f>IF(OR(F34="",I34=""),"",IF(SUMIF(F5:F34,F34,I5:I34)&lt;=SUMIF('예시-장비임대료수금원장'!D5:D54,F34,'예시-장비임대료수금원장'!E5:E54)+SUMIF(F5:F104,F34,J5:J104),"수금","미수금"))</f>
        <v/>
      </c>
      <c r="N34" s="34">
        <f>IF(OR(N(A34)=0,N(B34)=0,N(C34)=0),"",DATE(A34,B34,C34))</f>
        <v/>
      </c>
      <c r="O34" s="35">
        <f>IF(AND(F34&lt;&gt;"",F34='예시-청구서'!C5,I34&lt;&gt;"",OR(N('예시-청구서'!C6)=0,AND(N34&lt;&gt;"",N(N34)&gt;=N('예시-청구서'!C6))),OR(N('예시-청구서'!D6)=0,AND(N34&lt;&gt;"",N(N34)&lt;=N('예시-청구서'!D6)))),1,0)</f>
        <v/>
      </c>
      <c r="P34" s="35">
        <f>IF(O34=1,SUM(O5:O34),"")</f>
        <v/>
      </c>
    </row>
    <row r="35" ht="19" customHeight="1">
      <c r="A35" s="26" t="n"/>
      <c r="B35" s="26" t="n"/>
      <c r="C35" s="26" t="n"/>
      <c r="D35" s="27" t="n"/>
      <c r="E35" s="28" t="n"/>
      <c r="F35" s="28" t="n"/>
      <c r="G35" s="29" t="n"/>
      <c r="H35" s="30" t="n"/>
      <c r="I35" s="31">
        <f>IF(OR(N(G35)=0,IF(N(H35)&gt;0,H35,IFERROR(VLOOKUP(D35,'예시-기사명등록'!B5:E19,4,0),0))=0),"",ROUND(G35*IF(N(H35)&gt;0,H35,IFERROR(VLOOKUP(D35,'예시-기사명등록'!B5:E19,4,0),0)),0))</f>
        <v/>
      </c>
      <c r="J35" s="30" t="n"/>
      <c r="K35" s="32" t="n"/>
      <c r="L35" s="33" t="n"/>
      <c r="M35" s="12">
        <f>IF(OR(F35="",I35=""),"",IF(SUMIF(F5:F35,F35,I5:I35)&lt;=SUMIF('예시-장비임대료수금원장'!D5:D54,F35,'예시-장비임대료수금원장'!E5:E54)+SUMIF(F5:F104,F35,J5:J104),"수금","미수금"))</f>
        <v/>
      </c>
      <c r="N35" s="34">
        <f>IF(OR(N(A35)=0,N(B35)=0,N(C35)=0),"",DATE(A35,B35,C35))</f>
        <v/>
      </c>
      <c r="O35" s="35">
        <f>IF(AND(F35&lt;&gt;"",F35='예시-청구서'!C5,I35&lt;&gt;"",OR(N('예시-청구서'!C6)=0,AND(N35&lt;&gt;"",N(N35)&gt;=N('예시-청구서'!C6))),OR(N('예시-청구서'!D6)=0,AND(N35&lt;&gt;"",N(N35)&lt;=N('예시-청구서'!D6)))),1,0)</f>
        <v/>
      </c>
      <c r="P35" s="35">
        <f>IF(O35=1,SUM(O5:O35),"")</f>
        <v/>
      </c>
    </row>
    <row r="36" ht="19" customHeight="1">
      <c r="A36" s="26" t="n"/>
      <c r="B36" s="26" t="n"/>
      <c r="C36" s="26" t="n"/>
      <c r="D36" s="27" t="n"/>
      <c r="E36" s="28" t="n"/>
      <c r="F36" s="28" t="n"/>
      <c r="G36" s="29" t="n"/>
      <c r="H36" s="30" t="n"/>
      <c r="I36" s="31">
        <f>IF(OR(N(G36)=0,IF(N(H36)&gt;0,H36,IFERROR(VLOOKUP(D36,'예시-기사명등록'!B5:E19,4,0),0))=0),"",ROUND(G36*IF(N(H36)&gt;0,H36,IFERROR(VLOOKUP(D36,'예시-기사명등록'!B5:E19,4,0),0)),0))</f>
        <v/>
      </c>
      <c r="J36" s="30" t="n"/>
      <c r="K36" s="32" t="n"/>
      <c r="L36" s="33" t="n"/>
      <c r="M36" s="12">
        <f>IF(OR(F36="",I36=""),"",IF(SUMIF(F5:F36,F36,I5:I36)&lt;=SUMIF('예시-장비임대료수금원장'!D5:D54,F36,'예시-장비임대료수금원장'!E5:E54)+SUMIF(F5:F104,F36,J5:J104),"수금","미수금"))</f>
        <v/>
      </c>
      <c r="N36" s="34">
        <f>IF(OR(N(A36)=0,N(B36)=0,N(C36)=0),"",DATE(A36,B36,C36))</f>
        <v/>
      </c>
      <c r="O36" s="35">
        <f>IF(AND(F36&lt;&gt;"",F36='예시-청구서'!C5,I36&lt;&gt;"",OR(N('예시-청구서'!C6)=0,AND(N36&lt;&gt;"",N(N36)&gt;=N('예시-청구서'!C6))),OR(N('예시-청구서'!D6)=0,AND(N36&lt;&gt;"",N(N36)&lt;=N('예시-청구서'!D6)))),1,0)</f>
        <v/>
      </c>
      <c r="P36" s="35">
        <f>IF(O36=1,SUM(O5:O36),"")</f>
        <v/>
      </c>
    </row>
    <row r="37" ht="19" customHeight="1">
      <c r="A37" s="26" t="n"/>
      <c r="B37" s="26" t="n"/>
      <c r="C37" s="26" t="n"/>
      <c r="D37" s="27" t="n"/>
      <c r="E37" s="28" t="n"/>
      <c r="F37" s="28" t="n"/>
      <c r="G37" s="29" t="n"/>
      <c r="H37" s="30" t="n"/>
      <c r="I37" s="31">
        <f>IF(OR(N(G37)=0,IF(N(H37)&gt;0,H37,IFERROR(VLOOKUP(D37,'예시-기사명등록'!B5:E19,4,0),0))=0),"",ROUND(G37*IF(N(H37)&gt;0,H37,IFERROR(VLOOKUP(D37,'예시-기사명등록'!B5:E19,4,0),0)),0))</f>
        <v/>
      </c>
      <c r="J37" s="30" t="n"/>
      <c r="K37" s="32" t="n"/>
      <c r="L37" s="33" t="n"/>
      <c r="M37" s="12">
        <f>IF(OR(F37="",I37=""),"",IF(SUMIF(F5:F37,F37,I5:I37)&lt;=SUMIF('예시-장비임대료수금원장'!D5:D54,F37,'예시-장비임대료수금원장'!E5:E54)+SUMIF(F5:F104,F37,J5:J104),"수금","미수금"))</f>
        <v/>
      </c>
      <c r="N37" s="34">
        <f>IF(OR(N(A37)=0,N(B37)=0,N(C37)=0),"",DATE(A37,B37,C37))</f>
        <v/>
      </c>
      <c r="O37" s="35">
        <f>IF(AND(F37&lt;&gt;"",F37='예시-청구서'!C5,I37&lt;&gt;"",OR(N('예시-청구서'!C6)=0,AND(N37&lt;&gt;"",N(N37)&gt;=N('예시-청구서'!C6))),OR(N('예시-청구서'!D6)=0,AND(N37&lt;&gt;"",N(N37)&lt;=N('예시-청구서'!D6)))),1,0)</f>
        <v/>
      </c>
      <c r="P37" s="35">
        <f>IF(O37=1,SUM(O5:O37),"")</f>
        <v/>
      </c>
    </row>
    <row r="38" ht="19" customHeight="1">
      <c r="A38" s="26" t="n"/>
      <c r="B38" s="26" t="n"/>
      <c r="C38" s="26" t="n"/>
      <c r="D38" s="27" t="n"/>
      <c r="E38" s="28" t="n"/>
      <c r="F38" s="28" t="n"/>
      <c r="G38" s="29" t="n"/>
      <c r="H38" s="30" t="n"/>
      <c r="I38" s="31">
        <f>IF(OR(N(G38)=0,IF(N(H38)&gt;0,H38,IFERROR(VLOOKUP(D38,'예시-기사명등록'!B5:E19,4,0),0))=0),"",ROUND(G38*IF(N(H38)&gt;0,H38,IFERROR(VLOOKUP(D38,'예시-기사명등록'!B5:E19,4,0),0)),0))</f>
        <v/>
      </c>
      <c r="J38" s="30" t="n"/>
      <c r="K38" s="32" t="n"/>
      <c r="L38" s="33" t="n"/>
      <c r="M38" s="12">
        <f>IF(OR(F38="",I38=""),"",IF(SUMIF(F5:F38,F38,I5:I38)&lt;=SUMIF('예시-장비임대료수금원장'!D5:D54,F38,'예시-장비임대료수금원장'!E5:E54)+SUMIF(F5:F104,F38,J5:J104),"수금","미수금"))</f>
        <v/>
      </c>
      <c r="N38" s="34">
        <f>IF(OR(N(A38)=0,N(B38)=0,N(C38)=0),"",DATE(A38,B38,C38))</f>
        <v/>
      </c>
      <c r="O38" s="35">
        <f>IF(AND(F38&lt;&gt;"",F38='예시-청구서'!C5,I38&lt;&gt;"",OR(N('예시-청구서'!C6)=0,AND(N38&lt;&gt;"",N(N38)&gt;=N('예시-청구서'!C6))),OR(N('예시-청구서'!D6)=0,AND(N38&lt;&gt;"",N(N38)&lt;=N('예시-청구서'!D6)))),1,0)</f>
        <v/>
      </c>
      <c r="P38" s="35">
        <f>IF(O38=1,SUM(O5:O38),"")</f>
        <v/>
      </c>
    </row>
    <row r="39" ht="19" customHeight="1">
      <c r="A39" s="26" t="n"/>
      <c r="B39" s="26" t="n"/>
      <c r="C39" s="26" t="n"/>
      <c r="D39" s="27" t="n"/>
      <c r="E39" s="28" t="n"/>
      <c r="F39" s="28" t="n"/>
      <c r="G39" s="29" t="n"/>
      <c r="H39" s="30" t="n"/>
      <c r="I39" s="31">
        <f>IF(OR(N(G39)=0,IF(N(H39)&gt;0,H39,IFERROR(VLOOKUP(D39,'예시-기사명등록'!B5:E19,4,0),0))=0),"",ROUND(G39*IF(N(H39)&gt;0,H39,IFERROR(VLOOKUP(D39,'예시-기사명등록'!B5:E19,4,0),0)),0))</f>
        <v/>
      </c>
      <c r="J39" s="30" t="n"/>
      <c r="K39" s="32" t="n"/>
      <c r="L39" s="33" t="n"/>
      <c r="M39" s="12">
        <f>IF(OR(F39="",I39=""),"",IF(SUMIF(F5:F39,F39,I5:I39)&lt;=SUMIF('예시-장비임대료수금원장'!D5:D54,F39,'예시-장비임대료수금원장'!E5:E54)+SUMIF(F5:F104,F39,J5:J104),"수금","미수금"))</f>
        <v/>
      </c>
      <c r="N39" s="34">
        <f>IF(OR(N(A39)=0,N(B39)=0,N(C39)=0),"",DATE(A39,B39,C39))</f>
        <v/>
      </c>
      <c r="O39" s="35">
        <f>IF(AND(F39&lt;&gt;"",F39='예시-청구서'!C5,I39&lt;&gt;"",OR(N('예시-청구서'!C6)=0,AND(N39&lt;&gt;"",N(N39)&gt;=N('예시-청구서'!C6))),OR(N('예시-청구서'!D6)=0,AND(N39&lt;&gt;"",N(N39)&lt;=N('예시-청구서'!D6)))),1,0)</f>
        <v/>
      </c>
      <c r="P39" s="35">
        <f>IF(O39=1,SUM(O5:O39),"")</f>
        <v/>
      </c>
    </row>
    <row r="40" ht="19" customHeight="1">
      <c r="A40" s="26" t="n"/>
      <c r="B40" s="26" t="n"/>
      <c r="C40" s="26" t="n"/>
      <c r="D40" s="27" t="n"/>
      <c r="E40" s="28" t="n"/>
      <c r="F40" s="28" t="n"/>
      <c r="G40" s="29" t="n"/>
      <c r="H40" s="30" t="n"/>
      <c r="I40" s="31">
        <f>IF(OR(N(G40)=0,IF(N(H40)&gt;0,H40,IFERROR(VLOOKUP(D40,'예시-기사명등록'!B5:E19,4,0),0))=0),"",ROUND(G40*IF(N(H40)&gt;0,H40,IFERROR(VLOOKUP(D40,'예시-기사명등록'!B5:E19,4,0),0)),0))</f>
        <v/>
      </c>
      <c r="J40" s="30" t="n"/>
      <c r="K40" s="32" t="n"/>
      <c r="L40" s="33" t="n"/>
      <c r="M40" s="12">
        <f>IF(OR(F40="",I40=""),"",IF(SUMIF(F5:F40,F40,I5:I40)&lt;=SUMIF('예시-장비임대료수금원장'!D5:D54,F40,'예시-장비임대료수금원장'!E5:E54)+SUMIF(F5:F104,F40,J5:J104),"수금","미수금"))</f>
        <v/>
      </c>
      <c r="N40" s="34">
        <f>IF(OR(N(A40)=0,N(B40)=0,N(C40)=0),"",DATE(A40,B40,C40))</f>
        <v/>
      </c>
      <c r="O40" s="35">
        <f>IF(AND(F40&lt;&gt;"",F40='예시-청구서'!C5,I40&lt;&gt;"",OR(N('예시-청구서'!C6)=0,AND(N40&lt;&gt;"",N(N40)&gt;=N('예시-청구서'!C6))),OR(N('예시-청구서'!D6)=0,AND(N40&lt;&gt;"",N(N40)&lt;=N('예시-청구서'!D6)))),1,0)</f>
        <v/>
      </c>
      <c r="P40" s="35">
        <f>IF(O40=1,SUM(O5:O40),"")</f>
        <v/>
      </c>
    </row>
    <row r="41" ht="19" customHeight="1">
      <c r="A41" s="26" t="n"/>
      <c r="B41" s="26" t="n"/>
      <c r="C41" s="26" t="n"/>
      <c r="D41" s="27" t="n"/>
      <c r="E41" s="28" t="n"/>
      <c r="F41" s="28" t="n"/>
      <c r="G41" s="29" t="n"/>
      <c r="H41" s="30" t="n"/>
      <c r="I41" s="31">
        <f>IF(OR(N(G41)=0,IF(N(H41)&gt;0,H41,IFERROR(VLOOKUP(D41,'예시-기사명등록'!B5:E19,4,0),0))=0),"",ROUND(G41*IF(N(H41)&gt;0,H41,IFERROR(VLOOKUP(D41,'예시-기사명등록'!B5:E19,4,0),0)),0))</f>
        <v/>
      </c>
      <c r="J41" s="30" t="n"/>
      <c r="K41" s="32" t="n"/>
      <c r="L41" s="33" t="n"/>
      <c r="M41" s="12">
        <f>IF(OR(F41="",I41=""),"",IF(SUMIF(F5:F41,F41,I5:I41)&lt;=SUMIF('예시-장비임대료수금원장'!D5:D54,F41,'예시-장비임대료수금원장'!E5:E54)+SUMIF(F5:F104,F41,J5:J104),"수금","미수금"))</f>
        <v/>
      </c>
      <c r="N41" s="34">
        <f>IF(OR(N(A41)=0,N(B41)=0,N(C41)=0),"",DATE(A41,B41,C41))</f>
        <v/>
      </c>
      <c r="O41" s="35">
        <f>IF(AND(F41&lt;&gt;"",F41='예시-청구서'!C5,I41&lt;&gt;"",OR(N('예시-청구서'!C6)=0,AND(N41&lt;&gt;"",N(N41)&gt;=N('예시-청구서'!C6))),OR(N('예시-청구서'!D6)=0,AND(N41&lt;&gt;"",N(N41)&lt;=N('예시-청구서'!D6)))),1,0)</f>
        <v/>
      </c>
      <c r="P41" s="35">
        <f>IF(O41=1,SUM(O5:O41),"")</f>
        <v/>
      </c>
    </row>
    <row r="42" ht="19" customHeight="1">
      <c r="A42" s="26" t="n"/>
      <c r="B42" s="26" t="n"/>
      <c r="C42" s="26" t="n"/>
      <c r="D42" s="27" t="n"/>
      <c r="E42" s="28" t="n"/>
      <c r="F42" s="28" t="n"/>
      <c r="G42" s="29" t="n"/>
      <c r="H42" s="30" t="n"/>
      <c r="I42" s="31">
        <f>IF(OR(N(G42)=0,IF(N(H42)&gt;0,H42,IFERROR(VLOOKUP(D42,'예시-기사명등록'!B5:E19,4,0),0))=0),"",ROUND(G42*IF(N(H42)&gt;0,H42,IFERROR(VLOOKUP(D42,'예시-기사명등록'!B5:E19,4,0),0)),0))</f>
        <v/>
      </c>
      <c r="J42" s="30" t="n"/>
      <c r="K42" s="32" t="n"/>
      <c r="L42" s="33" t="n"/>
      <c r="M42" s="12">
        <f>IF(OR(F42="",I42=""),"",IF(SUMIF(F5:F42,F42,I5:I42)&lt;=SUMIF('예시-장비임대료수금원장'!D5:D54,F42,'예시-장비임대료수금원장'!E5:E54)+SUMIF(F5:F104,F42,J5:J104),"수금","미수금"))</f>
        <v/>
      </c>
      <c r="N42" s="34">
        <f>IF(OR(N(A42)=0,N(B42)=0,N(C42)=0),"",DATE(A42,B42,C42))</f>
        <v/>
      </c>
      <c r="O42" s="35">
        <f>IF(AND(F42&lt;&gt;"",F42='예시-청구서'!C5,I42&lt;&gt;"",OR(N('예시-청구서'!C6)=0,AND(N42&lt;&gt;"",N(N42)&gt;=N('예시-청구서'!C6))),OR(N('예시-청구서'!D6)=0,AND(N42&lt;&gt;"",N(N42)&lt;=N('예시-청구서'!D6)))),1,0)</f>
        <v/>
      </c>
      <c r="P42" s="35">
        <f>IF(O42=1,SUM(O5:O42),"")</f>
        <v/>
      </c>
    </row>
    <row r="43" ht="19" customHeight="1">
      <c r="A43" s="26" t="n"/>
      <c r="B43" s="26" t="n"/>
      <c r="C43" s="26" t="n"/>
      <c r="D43" s="27" t="n"/>
      <c r="E43" s="28" t="n"/>
      <c r="F43" s="28" t="n"/>
      <c r="G43" s="29" t="n"/>
      <c r="H43" s="30" t="n"/>
      <c r="I43" s="31">
        <f>IF(OR(N(G43)=0,IF(N(H43)&gt;0,H43,IFERROR(VLOOKUP(D43,'예시-기사명등록'!B5:E19,4,0),0))=0),"",ROUND(G43*IF(N(H43)&gt;0,H43,IFERROR(VLOOKUP(D43,'예시-기사명등록'!B5:E19,4,0),0)),0))</f>
        <v/>
      </c>
      <c r="J43" s="30" t="n"/>
      <c r="K43" s="32" t="n"/>
      <c r="L43" s="33" t="n"/>
      <c r="M43" s="12">
        <f>IF(OR(F43="",I43=""),"",IF(SUMIF(F5:F43,F43,I5:I43)&lt;=SUMIF('예시-장비임대료수금원장'!D5:D54,F43,'예시-장비임대료수금원장'!E5:E54)+SUMIF(F5:F104,F43,J5:J104),"수금","미수금"))</f>
        <v/>
      </c>
      <c r="N43" s="34">
        <f>IF(OR(N(A43)=0,N(B43)=0,N(C43)=0),"",DATE(A43,B43,C43))</f>
        <v/>
      </c>
      <c r="O43" s="35">
        <f>IF(AND(F43&lt;&gt;"",F43='예시-청구서'!C5,I43&lt;&gt;"",OR(N('예시-청구서'!C6)=0,AND(N43&lt;&gt;"",N(N43)&gt;=N('예시-청구서'!C6))),OR(N('예시-청구서'!D6)=0,AND(N43&lt;&gt;"",N(N43)&lt;=N('예시-청구서'!D6)))),1,0)</f>
        <v/>
      </c>
      <c r="P43" s="35">
        <f>IF(O43=1,SUM(O5:O43),"")</f>
        <v/>
      </c>
    </row>
    <row r="44" ht="19" customHeight="1">
      <c r="A44" s="26" t="n"/>
      <c r="B44" s="26" t="n"/>
      <c r="C44" s="26" t="n"/>
      <c r="D44" s="27" t="n"/>
      <c r="E44" s="28" t="n"/>
      <c r="F44" s="28" t="n"/>
      <c r="G44" s="29" t="n"/>
      <c r="H44" s="30" t="n"/>
      <c r="I44" s="31">
        <f>IF(OR(N(G44)=0,IF(N(H44)&gt;0,H44,IFERROR(VLOOKUP(D44,'예시-기사명등록'!B5:E19,4,0),0))=0),"",ROUND(G44*IF(N(H44)&gt;0,H44,IFERROR(VLOOKUP(D44,'예시-기사명등록'!B5:E19,4,0),0)),0))</f>
        <v/>
      </c>
      <c r="J44" s="30" t="n"/>
      <c r="K44" s="32" t="n"/>
      <c r="L44" s="33" t="n"/>
      <c r="M44" s="12">
        <f>IF(OR(F44="",I44=""),"",IF(SUMIF(F5:F44,F44,I5:I44)&lt;=SUMIF('예시-장비임대료수금원장'!D5:D54,F44,'예시-장비임대료수금원장'!E5:E54)+SUMIF(F5:F104,F44,J5:J104),"수금","미수금"))</f>
        <v/>
      </c>
      <c r="N44" s="34">
        <f>IF(OR(N(A44)=0,N(B44)=0,N(C44)=0),"",DATE(A44,B44,C44))</f>
        <v/>
      </c>
      <c r="O44" s="35">
        <f>IF(AND(F44&lt;&gt;"",F44='예시-청구서'!C5,I44&lt;&gt;"",OR(N('예시-청구서'!C6)=0,AND(N44&lt;&gt;"",N(N44)&gt;=N('예시-청구서'!C6))),OR(N('예시-청구서'!D6)=0,AND(N44&lt;&gt;"",N(N44)&lt;=N('예시-청구서'!D6)))),1,0)</f>
        <v/>
      </c>
      <c r="P44" s="35">
        <f>IF(O44=1,SUM(O5:O44),"")</f>
        <v/>
      </c>
    </row>
    <row r="45" ht="19" customHeight="1">
      <c r="A45" s="26" t="n"/>
      <c r="B45" s="26" t="n"/>
      <c r="C45" s="26" t="n"/>
      <c r="D45" s="27" t="n"/>
      <c r="E45" s="28" t="n"/>
      <c r="F45" s="28" t="n"/>
      <c r="G45" s="29" t="n"/>
      <c r="H45" s="30" t="n"/>
      <c r="I45" s="31">
        <f>IF(OR(N(G45)=0,IF(N(H45)&gt;0,H45,IFERROR(VLOOKUP(D45,'예시-기사명등록'!B5:E19,4,0),0))=0),"",ROUND(G45*IF(N(H45)&gt;0,H45,IFERROR(VLOOKUP(D45,'예시-기사명등록'!B5:E19,4,0),0)),0))</f>
        <v/>
      </c>
      <c r="J45" s="30" t="n"/>
      <c r="K45" s="32" t="n"/>
      <c r="L45" s="33" t="n"/>
      <c r="M45" s="12">
        <f>IF(OR(F45="",I45=""),"",IF(SUMIF(F5:F45,F45,I5:I45)&lt;=SUMIF('예시-장비임대료수금원장'!D5:D54,F45,'예시-장비임대료수금원장'!E5:E54)+SUMIF(F5:F104,F45,J5:J104),"수금","미수금"))</f>
        <v/>
      </c>
      <c r="N45" s="34">
        <f>IF(OR(N(A45)=0,N(B45)=0,N(C45)=0),"",DATE(A45,B45,C45))</f>
        <v/>
      </c>
      <c r="O45" s="35">
        <f>IF(AND(F45&lt;&gt;"",F45='예시-청구서'!C5,I45&lt;&gt;"",OR(N('예시-청구서'!C6)=0,AND(N45&lt;&gt;"",N(N45)&gt;=N('예시-청구서'!C6))),OR(N('예시-청구서'!D6)=0,AND(N45&lt;&gt;"",N(N45)&lt;=N('예시-청구서'!D6)))),1,0)</f>
        <v/>
      </c>
      <c r="P45" s="35">
        <f>IF(O45=1,SUM(O5:O45),"")</f>
        <v/>
      </c>
    </row>
    <row r="46" ht="19" customHeight="1">
      <c r="A46" s="26" t="n"/>
      <c r="B46" s="26" t="n"/>
      <c r="C46" s="26" t="n"/>
      <c r="D46" s="27" t="n"/>
      <c r="E46" s="28" t="n"/>
      <c r="F46" s="28" t="n"/>
      <c r="G46" s="29" t="n"/>
      <c r="H46" s="30" t="n"/>
      <c r="I46" s="31">
        <f>IF(OR(N(G46)=0,IF(N(H46)&gt;0,H46,IFERROR(VLOOKUP(D46,'예시-기사명등록'!B5:E19,4,0),0))=0),"",ROUND(G46*IF(N(H46)&gt;0,H46,IFERROR(VLOOKUP(D46,'예시-기사명등록'!B5:E19,4,0),0)),0))</f>
        <v/>
      </c>
      <c r="J46" s="30" t="n"/>
      <c r="K46" s="32" t="n"/>
      <c r="L46" s="33" t="n"/>
      <c r="M46" s="12">
        <f>IF(OR(F46="",I46=""),"",IF(SUMIF(F5:F46,F46,I5:I46)&lt;=SUMIF('예시-장비임대료수금원장'!D5:D54,F46,'예시-장비임대료수금원장'!E5:E54)+SUMIF(F5:F104,F46,J5:J104),"수금","미수금"))</f>
        <v/>
      </c>
      <c r="N46" s="34">
        <f>IF(OR(N(A46)=0,N(B46)=0,N(C46)=0),"",DATE(A46,B46,C46))</f>
        <v/>
      </c>
      <c r="O46" s="35">
        <f>IF(AND(F46&lt;&gt;"",F46='예시-청구서'!C5,I46&lt;&gt;"",OR(N('예시-청구서'!C6)=0,AND(N46&lt;&gt;"",N(N46)&gt;=N('예시-청구서'!C6))),OR(N('예시-청구서'!D6)=0,AND(N46&lt;&gt;"",N(N46)&lt;=N('예시-청구서'!D6)))),1,0)</f>
        <v/>
      </c>
      <c r="P46" s="35">
        <f>IF(O46=1,SUM(O5:O46),"")</f>
        <v/>
      </c>
    </row>
    <row r="47" ht="19" customHeight="1">
      <c r="A47" s="26" t="n"/>
      <c r="B47" s="26" t="n"/>
      <c r="C47" s="26" t="n"/>
      <c r="D47" s="27" t="n"/>
      <c r="E47" s="28" t="n"/>
      <c r="F47" s="28" t="n"/>
      <c r="G47" s="29" t="n"/>
      <c r="H47" s="30" t="n"/>
      <c r="I47" s="31">
        <f>IF(OR(N(G47)=0,IF(N(H47)&gt;0,H47,IFERROR(VLOOKUP(D47,'예시-기사명등록'!B5:E19,4,0),0))=0),"",ROUND(G47*IF(N(H47)&gt;0,H47,IFERROR(VLOOKUP(D47,'예시-기사명등록'!B5:E19,4,0),0)),0))</f>
        <v/>
      </c>
      <c r="J47" s="30" t="n"/>
      <c r="K47" s="32" t="n"/>
      <c r="L47" s="33" t="n"/>
      <c r="M47" s="12">
        <f>IF(OR(F47="",I47=""),"",IF(SUMIF(F5:F47,F47,I5:I47)&lt;=SUMIF('예시-장비임대료수금원장'!D5:D54,F47,'예시-장비임대료수금원장'!E5:E54)+SUMIF(F5:F104,F47,J5:J104),"수금","미수금"))</f>
        <v/>
      </c>
      <c r="N47" s="34">
        <f>IF(OR(N(A47)=0,N(B47)=0,N(C47)=0),"",DATE(A47,B47,C47))</f>
        <v/>
      </c>
      <c r="O47" s="35">
        <f>IF(AND(F47&lt;&gt;"",F47='예시-청구서'!C5,I47&lt;&gt;"",OR(N('예시-청구서'!C6)=0,AND(N47&lt;&gt;"",N(N47)&gt;=N('예시-청구서'!C6))),OR(N('예시-청구서'!D6)=0,AND(N47&lt;&gt;"",N(N47)&lt;=N('예시-청구서'!D6)))),1,0)</f>
        <v/>
      </c>
      <c r="P47" s="35">
        <f>IF(O47=1,SUM(O5:O47),"")</f>
        <v/>
      </c>
    </row>
    <row r="48" ht="19" customHeight="1">
      <c r="A48" s="26" t="n"/>
      <c r="B48" s="26" t="n"/>
      <c r="C48" s="26" t="n"/>
      <c r="D48" s="27" t="n"/>
      <c r="E48" s="28" t="n"/>
      <c r="F48" s="28" t="n"/>
      <c r="G48" s="29" t="n"/>
      <c r="H48" s="30" t="n"/>
      <c r="I48" s="31">
        <f>IF(OR(N(G48)=0,IF(N(H48)&gt;0,H48,IFERROR(VLOOKUP(D48,'예시-기사명등록'!B5:E19,4,0),0))=0),"",ROUND(G48*IF(N(H48)&gt;0,H48,IFERROR(VLOOKUP(D48,'예시-기사명등록'!B5:E19,4,0),0)),0))</f>
        <v/>
      </c>
      <c r="J48" s="30" t="n"/>
      <c r="K48" s="32" t="n"/>
      <c r="L48" s="33" t="n"/>
      <c r="M48" s="12">
        <f>IF(OR(F48="",I48=""),"",IF(SUMIF(F5:F48,F48,I5:I48)&lt;=SUMIF('예시-장비임대료수금원장'!D5:D54,F48,'예시-장비임대료수금원장'!E5:E54)+SUMIF(F5:F104,F48,J5:J104),"수금","미수금"))</f>
        <v/>
      </c>
      <c r="N48" s="34">
        <f>IF(OR(N(A48)=0,N(B48)=0,N(C48)=0),"",DATE(A48,B48,C48))</f>
        <v/>
      </c>
      <c r="O48" s="35">
        <f>IF(AND(F48&lt;&gt;"",F48='예시-청구서'!C5,I48&lt;&gt;"",OR(N('예시-청구서'!C6)=0,AND(N48&lt;&gt;"",N(N48)&gt;=N('예시-청구서'!C6))),OR(N('예시-청구서'!D6)=0,AND(N48&lt;&gt;"",N(N48)&lt;=N('예시-청구서'!D6)))),1,0)</f>
        <v/>
      </c>
      <c r="P48" s="35">
        <f>IF(O48=1,SUM(O5:O48),"")</f>
        <v/>
      </c>
    </row>
    <row r="49" ht="19" customHeight="1">
      <c r="A49" s="26" t="n"/>
      <c r="B49" s="26" t="n"/>
      <c r="C49" s="26" t="n"/>
      <c r="D49" s="27" t="n"/>
      <c r="E49" s="28" t="n"/>
      <c r="F49" s="28" t="n"/>
      <c r="G49" s="29" t="n"/>
      <c r="H49" s="30" t="n"/>
      <c r="I49" s="31">
        <f>IF(OR(N(G49)=0,IF(N(H49)&gt;0,H49,IFERROR(VLOOKUP(D49,'예시-기사명등록'!B5:E19,4,0),0))=0),"",ROUND(G49*IF(N(H49)&gt;0,H49,IFERROR(VLOOKUP(D49,'예시-기사명등록'!B5:E19,4,0),0)),0))</f>
        <v/>
      </c>
      <c r="J49" s="30" t="n"/>
      <c r="K49" s="32" t="n"/>
      <c r="L49" s="33" t="n"/>
      <c r="M49" s="12">
        <f>IF(OR(F49="",I49=""),"",IF(SUMIF(F5:F49,F49,I5:I49)&lt;=SUMIF('예시-장비임대료수금원장'!D5:D54,F49,'예시-장비임대료수금원장'!E5:E54)+SUMIF(F5:F104,F49,J5:J104),"수금","미수금"))</f>
        <v/>
      </c>
      <c r="N49" s="34">
        <f>IF(OR(N(A49)=0,N(B49)=0,N(C49)=0),"",DATE(A49,B49,C49))</f>
        <v/>
      </c>
      <c r="O49" s="35">
        <f>IF(AND(F49&lt;&gt;"",F49='예시-청구서'!C5,I49&lt;&gt;"",OR(N('예시-청구서'!C6)=0,AND(N49&lt;&gt;"",N(N49)&gt;=N('예시-청구서'!C6))),OR(N('예시-청구서'!D6)=0,AND(N49&lt;&gt;"",N(N49)&lt;=N('예시-청구서'!D6)))),1,0)</f>
        <v/>
      </c>
      <c r="P49" s="35">
        <f>IF(O49=1,SUM(O5:O49),"")</f>
        <v/>
      </c>
    </row>
    <row r="50" ht="19" customHeight="1">
      <c r="A50" s="26" t="n"/>
      <c r="B50" s="26" t="n"/>
      <c r="C50" s="26" t="n"/>
      <c r="D50" s="27" t="n"/>
      <c r="E50" s="28" t="n"/>
      <c r="F50" s="28" t="n"/>
      <c r="G50" s="29" t="n"/>
      <c r="H50" s="30" t="n"/>
      <c r="I50" s="31">
        <f>IF(OR(N(G50)=0,IF(N(H50)&gt;0,H50,IFERROR(VLOOKUP(D50,'예시-기사명등록'!B5:E19,4,0),0))=0),"",ROUND(G50*IF(N(H50)&gt;0,H50,IFERROR(VLOOKUP(D50,'예시-기사명등록'!B5:E19,4,0),0)),0))</f>
        <v/>
      </c>
      <c r="J50" s="30" t="n"/>
      <c r="K50" s="32" t="n"/>
      <c r="L50" s="33" t="n"/>
      <c r="M50" s="12">
        <f>IF(OR(F50="",I50=""),"",IF(SUMIF(F5:F50,F50,I5:I50)&lt;=SUMIF('예시-장비임대료수금원장'!D5:D54,F50,'예시-장비임대료수금원장'!E5:E54)+SUMIF(F5:F104,F50,J5:J104),"수금","미수금"))</f>
        <v/>
      </c>
      <c r="N50" s="34">
        <f>IF(OR(N(A50)=0,N(B50)=0,N(C50)=0),"",DATE(A50,B50,C50))</f>
        <v/>
      </c>
      <c r="O50" s="35">
        <f>IF(AND(F50&lt;&gt;"",F50='예시-청구서'!C5,I50&lt;&gt;"",OR(N('예시-청구서'!C6)=0,AND(N50&lt;&gt;"",N(N50)&gt;=N('예시-청구서'!C6))),OR(N('예시-청구서'!D6)=0,AND(N50&lt;&gt;"",N(N50)&lt;=N('예시-청구서'!D6)))),1,0)</f>
        <v/>
      </c>
      <c r="P50" s="35">
        <f>IF(O50=1,SUM(O5:O50),"")</f>
        <v/>
      </c>
    </row>
    <row r="51" ht="19" customHeight="1">
      <c r="A51" s="26" t="n"/>
      <c r="B51" s="26" t="n"/>
      <c r="C51" s="26" t="n"/>
      <c r="D51" s="27" t="n"/>
      <c r="E51" s="28" t="n"/>
      <c r="F51" s="28" t="n"/>
      <c r="G51" s="29" t="n"/>
      <c r="H51" s="30" t="n"/>
      <c r="I51" s="31">
        <f>IF(OR(N(G51)=0,IF(N(H51)&gt;0,H51,IFERROR(VLOOKUP(D51,'예시-기사명등록'!B5:E19,4,0),0))=0),"",ROUND(G51*IF(N(H51)&gt;0,H51,IFERROR(VLOOKUP(D51,'예시-기사명등록'!B5:E19,4,0),0)),0))</f>
        <v/>
      </c>
      <c r="J51" s="30" t="n"/>
      <c r="K51" s="32" t="n"/>
      <c r="L51" s="33" t="n"/>
      <c r="M51" s="12">
        <f>IF(OR(F51="",I51=""),"",IF(SUMIF(F5:F51,F51,I5:I51)&lt;=SUMIF('예시-장비임대료수금원장'!D5:D54,F51,'예시-장비임대료수금원장'!E5:E54)+SUMIF(F5:F104,F51,J5:J104),"수금","미수금"))</f>
        <v/>
      </c>
      <c r="N51" s="34">
        <f>IF(OR(N(A51)=0,N(B51)=0,N(C51)=0),"",DATE(A51,B51,C51))</f>
        <v/>
      </c>
      <c r="O51" s="35">
        <f>IF(AND(F51&lt;&gt;"",F51='예시-청구서'!C5,I51&lt;&gt;"",OR(N('예시-청구서'!C6)=0,AND(N51&lt;&gt;"",N(N51)&gt;=N('예시-청구서'!C6))),OR(N('예시-청구서'!D6)=0,AND(N51&lt;&gt;"",N(N51)&lt;=N('예시-청구서'!D6)))),1,0)</f>
        <v/>
      </c>
      <c r="P51" s="35">
        <f>IF(O51=1,SUM(O5:O51),"")</f>
        <v/>
      </c>
    </row>
    <row r="52" ht="19" customHeight="1">
      <c r="A52" s="26" t="n"/>
      <c r="B52" s="26" t="n"/>
      <c r="C52" s="26" t="n"/>
      <c r="D52" s="27" t="n"/>
      <c r="E52" s="28" t="n"/>
      <c r="F52" s="28" t="n"/>
      <c r="G52" s="29" t="n"/>
      <c r="H52" s="30" t="n"/>
      <c r="I52" s="31">
        <f>IF(OR(N(G52)=0,IF(N(H52)&gt;0,H52,IFERROR(VLOOKUP(D52,'예시-기사명등록'!B5:E19,4,0),0))=0),"",ROUND(G52*IF(N(H52)&gt;0,H52,IFERROR(VLOOKUP(D52,'예시-기사명등록'!B5:E19,4,0),0)),0))</f>
        <v/>
      </c>
      <c r="J52" s="30" t="n"/>
      <c r="K52" s="32" t="n"/>
      <c r="L52" s="33" t="n"/>
      <c r="M52" s="12">
        <f>IF(OR(F52="",I52=""),"",IF(SUMIF(F5:F52,F52,I5:I52)&lt;=SUMIF('예시-장비임대료수금원장'!D5:D54,F52,'예시-장비임대료수금원장'!E5:E54)+SUMIF(F5:F104,F52,J5:J104),"수금","미수금"))</f>
        <v/>
      </c>
      <c r="N52" s="34">
        <f>IF(OR(N(A52)=0,N(B52)=0,N(C52)=0),"",DATE(A52,B52,C52))</f>
        <v/>
      </c>
      <c r="O52" s="35">
        <f>IF(AND(F52&lt;&gt;"",F52='예시-청구서'!C5,I52&lt;&gt;"",OR(N('예시-청구서'!C6)=0,AND(N52&lt;&gt;"",N(N52)&gt;=N('예시-청구서'!C6))),OR(N('예시-청구서'!D6)=0,AND(N52&lt;&gt;"",N(N52)&lt;=N('예시-청구서'!D6)))),1,0)</f>
        <v/>
      </c>
      <c r="P52" s="35">
        <f>IF(O52=1,SUM(O5:O52),"")</f>
        <v/>
      </c>
    </row>
    <row r="53" ht="19" customHeight="1">
      <c r="A53" s="26" t="n"/>
      <c r="B53" s="26" t="n"/>
      <c r="C53" s="26" t="n"/>
      <c r="D53" s="27" t="n"/>
      <c r="E53" s="28" t="n"/>
      <c r="F53" s="28" t="n"/>
      <c r="G53" s="29" t="n"/>
      <c r="H53" s="30" t="n"/>
      <c r="I53" s="31">
        <f>IF(OR(N(G53)=0,IF(N(H53)&gt;0,H53,IFERROR(VLOOKUP(D53,'예시-기사명등록'!B5:E19,4,0),0))=0),"",ROUND(G53*IF(N(H53)&gt;0,H53,IFERROR(VLOOKUP(D53,'예시-기사명등록'!B5:E19,4,0),0)),0))</f>
        <v/>
      </c>
      <c r="J53" s="30" t="n"/>
      <c r="K53" s="32" t="n"/>
      <c r="L53" s="33" t="n"/>
      <c r="M53" s="12">
        <f>IF(OR(F53="",I53=""),"",IF(SUMIF(F5:F53,F53,I5:I53)&lt;=SUMIF('예시-장비임대료수금원장'!D5:D54,F53,'예시-장비임대료수금원장'!E5:E54)+SUMIF(F5:F104,F53,J5:J104),"수금","미수금"))</f>
        <v/>
      </c>
      <c r="N53" s="34">
        <f>IF(OR(N(A53)=0,N(B53)=0,N(C53)=0),"",DATE(A53,B53,C53))</f>
        <v/>
      </c>
      <c r="O53" s="35">
        <f>IF(AND(F53&lt;&gt;"",F53='예시-청구서'!C5,I53&lt;&gt;"",OR(N('예시-청구서'!C6)=0,AND(N53&lt;&gt;"",N(N53)&gt;=N('예시-청구서'!C6))),OR(N('예시-청구서'!D6)=0,AND(N53&lt;&gt;"",N(N53)&lt;=N('예시-청구서'!D6)))),1,0)</f>
        <v/>
      </c>
      <c r="P53" s="35">
        <f>IF(O53=1,SUM(O5:O53),"")</f>
        <v/>
      </c>
    </row>
    <row r="54" ht="19" customHeight="1">
      <c r="A54" s="26" t="n"/>
      <c r="B54" s="26" t="n"/>
      <c r="C54" s="26" t="n"/>
      <c r="D54" s="27" t="n"/>
      <c r="E54" s="28" t="n"/>
      <c r="F54" s="28" t="n"/>
      <c r="G54" s="29" t="n"/>
      <c r="H54" s="30" t="n"/>
      <c r="I54" s="31">
        <f>IF(OR(N(G54)=0,IF(N(H54)&gt;0,H54,IFERROR(VLOOKUP(D54,'예시-기사명등록'!B5:E19,4,0),0))=0),"",ROUND(G54*IF(N(H54)&gt;0,H54,IFERROR(VLOOKUP(D54,'예시-기사명등록'!B5:E19,4,0),0)),0))</f>
        <v/>
      </c>
      <c r="J54" s="30" t="n"/>
      <c r="K54" s="32" t="n"/>
      <c r="L54" s="33" t="n"/>
      <c r="M54" s="12">
        <f>IF(OR(F54="",I54=""),"",IF(SUMIF(F5:F54,F54,I5:I54)&lt;=SUMIF('예시-장비임대료수금원장'!D5:D54,F54,'예시-장비임대료수금원장'!E5:E54)+SUMIF(F5:F104,F54,J5:J104),"수금","미수금"))</f>
        <v/>
      </c>
      <c r="N54" s="34">
        <f>IF(OR(N(A54)=0,N(B54)=0,N(C54)=0),"",DATE(A54,B54,C54))</f>
        <v/>
      </c>
      <c r="O54" s="35">
        <f>IF(AND(F54&lt;&gt;"",F54='예시-청구서'!C5,I54&lt;&gt;"",OR(N('예시-청구서'!C6)=0,AND(N54&lt;&gt;"",N(N54)&gt;=N('예시-청구서'!C6))),OR(N('예시-청구서'!D6)=0,AND(N54&lt;&gt;"",N(N54)&lt;=N('예시-청구서'!D6)))),1,0)</f>
        <v/>
      </c>
      <c r="P54" s="35">
        <f>IF(O54=1,SUM(O5:O54),"")</f>
        <v/>
      </c>
    </row>
    <row r="55" ht="19" customHeight="1">
      <c r="A55" s="26" t="n"/>
      <c r="B55" s="26" t="n"/>
      <c r="C55" s="26" t="n"/>
      <c r="D55" s="27" t="n"/>
      <c r="E55" s="28" t="n"/>
      <c r="F55" s="28" t="n"/>
      <c r="G55" s="29" t="n"/>
      <c r="H55" s="30" t="n"/>
      <c r="I55" s="31">
        <f>IF(OR(N(G55)=0,IF(N(H55)&gt;0,H55,IFERROR(VLOOKUP(D55,'예시-기사명등록'!B5:E19,4,0),0))=0),"",ROUND(G55*IF(N(H55)&gt;0,H55,IFERROR(VLOOKUP(D55,'예시-기사명등록'!B5:E19,4,0),0)),0))</f>
        <v/>
      </c>
      <c r="J55" s="30" t="n"/>
      <c r="K55" s="32" t="n"/>
      <c r="L55" s="33" t="n"/>
      <c r="M55" s="12">
        <f>IF(OR(F55="",I55=""),"",IF(SUMIF(F5:F55,F55,I5:I55)&lt;=SUMIF('예시-장비임대료수금원장'!D5:D54,F55,'예시-장비임대료수금원장'!E5:E54)+SUMIF(F5:F104,F55,J5:J104),"수금","미수금"))</f>
        <v/>
      </c>
      <c r="N55" s="34">
        <f>IF(OR(N(A55)=0,N(B55)=0,N(C55)=0),"",DATE(A55,B55,C55))</f>
        <v/>
      </c>
      <c r="O55" s="35">
        <f>IF(AND(F55&lt;&gt;"",F55='예시-청구서'!C5,I55&lt;&gt;"",OR(N('예시-청구서'!C6)=0,AND(N55&lt;&gt;"",N(N55)&gt;=N('예시-청구서'!C6))),OR(N('예시-청구서'!D6)=0,AND(N55&lt;&gt;"",N(N55)&lt;=N('예시-청구서'!D6)))),1,0)</f>
        <v/>
      </c>
      <c r="P55" s="35">
        <f>IF(O55=1,SUM(O5:O55),"")</f>
        <v/>
      </c>
    </row>
    <row r="56" ht="19" customHeight="1">
      <c r="A56" s="26" t="n"/>
      <c r="B56" s="26" t="n"/>
      <c r="C56" s="26" t="n"/>
      <c r="D56" s="27" t="n"/>
      <c r="E56" s="28" t="n"/>
      <c r="F56" s="28" t="n"/>
      <c r="G56" s="29" t="n"/>
      <c r="H56" s="30" t="n"/>
      <c r="I56" s="31">
        <f>IF(OR(N(G56)=0,IF(N(H56)&gt;0,H56,IFERROR(VLOOKUP(D56,'예시-기사명등록'!B5:E19,4,0),0))=0),"",ROUND(G56*IF(N(H56)&gt;0,H56,IFERROR(VLOOKUP(D56,'예시-기사명등록'!B5:E19,4,0),0)),0))</f>
        <v/>
      </c>
      <c r="J56" s="30" t="n"/>
      <c r="K56" s="32" t="n"/>
      <c r="L56" s="33" t="n"/>
      <c r="M56" s="12">
        <f>IF(OR(F56="",I56=""),"",IF(SUMIF(F5:F56,F56,I5:I56)&lt;=SUMIF('예시-장비임대료수금원장'!D5:D54,F56,'예시-장비임대료수금원장'!E5:E54)+SUMIF(F5:F104,F56,J5:J104),"수금","미수금"))</f>
        <v/>
      </c>
      <c r="N56" s="34">
        <f>IF(OR(N(A56)=0,N(B56)=0,N(C56)=0),"",DATE(A56,B56,C56))</f>
        <v/>
      </c>
      <c r="O56" s="35">
        <f>IF(AND(F56&lt;&gt;"",F56='예시-청구서'!C5,I56&lt;&gt;"",OR(N('예시-청구서'!C6)=0,AND(N56&lt;&gt;"",N(N56)&gt;=N('예시-청구서'!C6))),OR(N('예시-청구서'!D6)=0,AND(N56&lt;&gt;"",N(N56)&lt;=N('예시-청구서'!D6)))),1,0)</f>
        <v/>
      </c>
      <c r="P56" s="35">
        <f>IF(O56=1,SUM(O5:O56),"")</f>
        <v/>
      </c>
    </row>
    <row r="57" ht="19" customHeight="1">
      <c r="A57" s="26" t="n"/>
      <c r="B57" s="26" t="n"/>
      <c r="C57" s="26" t="n"/>
      <c r="D57" s="27" t="n"/>
      <c r="E57" s="28" t="n"/>
      <c r="F57" s="28" t="n"/>
      <c r="G57" s="29" t="n"/>
      <c r="H57" s="30" t="n"/>
      <c r="I57" s="31">
        <f>IF(OR(N(G57)=0,IF(N(H57)&gt;0,H57,IFERROR(VLOOKUP(D57,'예시-기사명등록'!B5:E19,4,0),0))=0),"",ROUND(G57*IF(N(H57)&gt;0,H57,IFERROR(VLOOKUP(D57,'예시-기사명등록'!B5:E19,4,0),0)),0))</f>
        <v/>
      </c>
      <c r="J57" s="30" t="n"/>
      <c r="K57" s="32" t="n"/>
      <c r="L57" s="33" t="n"/>
      <c r="M57" s="12">
        <f>IF(OR(F57="",I57=""),"",IF(SUMIF(F5:F57,F57,I5:I57)&lt;=SUMIF('예시-장비임대료수금원장'!D5:D54,F57,'예시-장비임대료수금원장'!E5:E54)+SUMIF(F5:F104,F57,J5:J104),"수금","미수금"))</f>
        <v/>
      </c>
      <c r="N57" s="34">
        <f>IF(OR(N(A57)=0,N(B57)=0,N(C57)=0),"",DATE(A57,B57,C57))</f>
        <v/>
      </c>
      <c r="O57" s="35">
        <f>IF(AND(F57&lt;&gt;"",F57='예시-청구서'!C5,I57&lt;&gt;"",OR(N('예시-청구서'!C6)=0,AND(N57&lt;&gt;"",N(N57)&gt;=N('예시-청구서'!C6))),OR(N('예시-청구서'!D6)=0,AND(N57&lt;&gt;"",N(N57)&lt;=N('예시-청구서'!D6)))),1,0)</f>
        <v/>
      </c>
      <c r="P57" s="35">
        <f>IF(O57=1,SUM(O5:O57),"")</f>
        <v/>
      </c>
    </row>
    <row r="58" ht="19" customHeight="1">
      <c r="A58" s="26" t="n"/>
      <c r="B58" s="26" t="n"/>
      <c r="C58" s="26" t="n"/>
      <c r="D58" s="27" t="n"/>
      <c r="E58" s="28" t="n"/>
      <c r="F58" s="28" t="n"/>
      <c r="G58" s="29" t="n"/>
      <c r="H58" s="30" t="n"/>
      <c r="I58" s="31">
        <f>IF(OR(N(G58)=0,IF(N(H58)&gt;0,H58,IFERROR(VLOOKUP(D58,'예시-기사명등록'!B5:E19,4,0),0))=0),"",ROUND(G58*IF(N(H58)&gt;0,H58,IFERROR(VLOOKUP(D58,'예시-기사명등록'!B5:E19,4,0),0)),0))</f>
        <v/>
      </c>
      <c r="J58" s="30" t="n"/>
      <c r="K58" s="32" t="n"/>
      <c r="L58" s="33" t="n"/>
      <c r="M58" s="12">
        <f>IF(OR(F58="",I58=""),"",IF(SUMIF(F5:F58,F58,I5:I58)&lt;=SUMIF('예시-장비임대료수금원장'!D5:D54,F58,'예시-장비임대료수금원장'!E5:E54)+SUMIF(F5:F104,F58,J5:J104),"수금","미수금"))</f>
        <v/>
      </c>
      <c r="N58" s="34">
        <f>IF(OR(N(A58)=0,N(B58)=0,N(C58)=0),"",DATE(A58,B58,C58))</f>
        <v/>
      </c>
      <c r="O58" s="35">
        <f>IF(AND(F58&lt;&gt;"",F58='예시-청구서'!C5,I58&lt;&gt;"",OR(N('예시-청구서'!C6)=0,AND(N58&lt;&gt;"",N(N58)&gt;=N('예시-청구서'!C6))),OR(N('예시-청구서'!D6)=0,AND(N58&lt;&gt;"",N(N58)&lt;=N('예시-청구서'!D6)))),1,0)</f>
        <v/>
      </c>
      <c r="P58" s="35">
        <f>IF(O58=1,SUM(O5:O58),"")</f>
        <v/>
      </c>
    </row>
    <row r="59" ht="19" customHeight="1">
      <c r="A59" s="26" t="n"/>
      <c r="B59" s="26" t="n"/>
      <c r="C59" s="26" t="n"/>
      <c r="D59" s="27" t="n"/>
      <c r="E59" s="28" t="n"/>
      <c r="F59" s="28" t="n"/>
      <c r="G59" s="29" t="n"/>
      <c r="H59" s="30" t="n"/>
      <c r="I59" s="31">
        <f>IF(OR(N(G59)=0,IF(N(H59)&gt;0,H59,IFERROR(VLOOKUP(D59,'예시-기사명등록'!B5:E19,4,0),0))=0),"",ROUND(G59*IF(N(H59)&gt;0,H59,IFERROR(VLOOKUP(D59,'예시-기사명등록'!B5:E19,4,0),0)),0))</f>
        <v/>
      </c>
      <c r="J59" s="30" t="n"/>
      <c r="K59" s="32" t="n"/>
      <c r="L59" s="33" t="n"/>
      <c r="M59" s="12">
        <f>IF(OR(F59="",I59=""),"",IF(SUMIF(F5:F59,F59,I5:I59)&lt;=SUMIF('예시-장비임대료수금원장'!D5:D54,F59,'예시-장비임대료수금원장'!E5:E54)+SUMIF(F5:F104,F59,J5:J104),"수금","미수금"))</f>
        <v/>
      </c>
      <c r="N59" s="34">
        <f>IF(OR(N(A59)=0,N(B59)=0,N(C59)=0),"",DATE(A59,B59,C59))</f>
        <v/>
      </c>
      <c r="O59" s="35">
        <f>IF(AND(F59&lt;&gt;"",F59='예시-청구서'!C5,I59&lt;&gt;"",OR(N('예시-청구서'!C6)=0,AND(N59&lt;&gt;"",N(N59)&gt;=N('예시-청구서'!C6))),OR(N('예시-청구서'!D6)=0,AND(N59&lt;&gt;"",N(N59)&lt;=N('예시-청구서'!D6)))),1,0)</f>
        <v/>
      </c>
      <c r="P59" s="35">
        <f>IF(O59=1,SUM(O5:O59),"")</f>
        <v/>
      </c>
    </row>
    <row r="60" ht="19" customHeight="1">
      <c r="A60" s="26" t="n"/>
      <c r="B60" s="26" t="n"/>
      <c r="C60" s="26" t="n"/>
      <c r="D60" s="27" t="n"/>
      <c r="E60" s="28" t="n"/>
      <c r="F60" s="28" t="n"/>
      <c r="G60" s="29" t="n"/>
      <c r="H60" s="30" t="n"/>
      <c r="I60" s="31">
        <f>IF(OR(N(G60)=0,IF(N(H60)&gt;0,H60,IFERROR(VLOOKUP(D60,'예시-기사명등록'!B5:E19,4,0),0))=0),"",ROUND(G60*IF(N(H60)&gt;0,H60,IFERROR(VLOOKUP(D60,'예시-기사명등록'!B5:E19,4,0),0)),0))</f>
        <v/>
      </c>
      <c r="J60" s="30" t="n"/>
      <c r="K60" s="32" t="n"/>
      <c r="L60" s="33" t="n"/>
      <c r="M60" s="12">
        <f>IF(OR(F60="",I60=""),"",IF(SUMIF(F5:F60,F60,I5:I60)&lt;=SUMIF('예시-장비임대료수금원장'!D5:D54,F60,'예시-장비임대료수금원장'!E5:E54)+SUMIF(F5:F104,F60,J5:J104),"수금","미수금"))</f>
        <v/>
      </c>
      <c r="N60" s="34">
        <f>IF(OR(N(A60)=0,N(B60)=0,N(C60)=0),"",DATE(A60,B60,C60))</f>
        <v/>
      </c>
      <c r="O60" s="35">
        <f>IF(AND(F60&lt;&gt;"",F60='예시-청구서'!C5,I60&lt;&gt;"",OR(N('예시-청구서'!C6)=0,AND(N60&lt;&gt;"",N(N60)&gt;=N('예시-청구서'!C6))),OR(N('예시-청구서'!D6)=0,AND(N60&lt;&gt;"",N(N60)&lt;=N('예시-청구서'!D6)))),1,0)</f>
        <v/>
      </c>
      <c r="P60" s="35">
        <f>IF(O60=1,SUM(O5:O60),"")</f>
        <v/>
      </c>
    </row>
    <row r="61" ht="19" customHeight="1">
      <c r="A61" s="26" t="n"/>
      <c r="B61" s="26" t="n"/>
      <c r="C61" s="26" t="n"/>
      <c r="D61" s="27" t="n"/>
      <c r="E61" s="28" t="n"/>
      <c r="F61" s="28" t="n"/>
      <c r="G61" s="29" t="n"/>
      <c r="H61" s="30" t="n"/>
      <c r="I61" s="31">
        <f>IF(OR(N(G61)=0,IF(N(H61)&gt;0,H61,IFERROR(VLOOKUP(D61,'예시-기사명등록'!B5:E19,4,0),0))=0),"",ROUND(G61*IF(N(H61)&gt;0,H61,IFERROR(VLOOKUP(D61,'예시-기사명등록'!B5:E19,4,0),0)),0))</f>
        <v/>
      </c>
      <c r="J61" s="30" t="n"/>
      <c r="K61" s="32" t="n"/>
      <c r="L61" s="33" t="n"/>
      <c r="M61" s="12">
        <f>IF(OR(F61="",I61=""),"",IF(SUMIF(F5:F61,F61,I5:I61)&lt;=SUMIF('예시-장비임대료수금원장'!D5:D54,F61,'예시-장비임대료수금원장'!E5:E54)+SUMIF(F5:F104,F61,J5:J104),"수금","미수금"))</f>
        <v/>
      </c>
      <c r="N61" s="34">
        <f>IF(OR(N(A61)=0,N(B61)=0,N(C61)=0),"",DATE(A61,B61,C61))</f>
        <v/>
      </c>
      <c r="O61" s="35">
        <f>IF(AND(F61&lt;&gt;"",F61='예시-청구서'!C5,I61&lt;&gt;"",OR(N('예시-청구서'!C6)=0,AND(N61&lt;&gt;"",N(N61)&gt;=N('예시-청구서'!C6))),OR(N('예시-청구서'!D6)=0,AND(N61&lt;&gt;"",N(N61)&lt;=N('예시-청구서'!D6)))),1,0)</f>
        <v/>
      </c>
      <c r="P61" s="35">
        <f>IF(O61=1,SUM(O5:O61),"")</f>
        <v/>
      </c>
    </row>
    <row r="62" ht="19" customHeight="1">
      <c r="A62" s="26" t="n"/>
      <c r="B62" s="26" t="n"/>
      <c r="C62" s="26" t="n"/>
      <c r="D62" s="27" t="n"/>
      <c r="E62" s="28" t="n"/>
      <c r="F62" s="28" t="n"/>
      <c r="G62" s="29" t="n"/>
      <c r="H62" s="30" t="n"/>
      <c r="I62" s="31">
        <f>IF(OR(N(G62)=0,IF(N(H62)&gt;0,H62,IFERROR(VLOOKUP(D62,'예시-기사명등록'!B5:E19,4,0),0))=0),"",ROUND(G62*IF(N(H62)&gt;0,H62,IFERROR(VLOOKUP(D62,'예시-기사명등록'!B5:E19,4,0),0)),0))</f>
        <v/>
      </c>
      <c r="J62" s="30" t="n"/>
      <c r="K62" s="32" t="n"/>
      <c r="L62" s="33" t="n"/>
      <c r="M62" s="12">
        <f>IF(OR(F62="",I62=""),"",IF(SUMIF(F5:F62,F62,I5:I62)&lt;=SUMIF('예시-장비임대료수금원장'!D5:D54,F62,'예시-장비임대료수금원장'!E5:E54)+SUMIF(F5:F104,F62,J5:J104),"수금","미수금"))</f>
        <v/>
      </c>
      <c r="N62" s="34">
        <f>IF(OR(N(A62)=0,N(B62)=0,N(C62)=0),"",DATE(A62,B62,C62))</f>
        <v/>
      </c>
      <c r="O62" s="35">
        <f>IF(AND(F62&lt;&gt;"",F62='예시-청구서'!C5,I62&lt;&gt;"",OR(N('예시-청구서'!C6)=0,AND(N62&lt;&gt;"",N(N62)&gt;=N('예시-청구서'!C6))),OR(N('예시-청구서'!D6)=0,AND(N62&lt;&gt;"",N(N62)&lt;=N('예시-청구서'!D6)))),1,0)</f>
        <v/>
      </c>
      <c r="P62" s="35">
        <f>IF(O62=1,SUM(O5:O62),"")</f>
        <v/>
      </c>
    </row>
    <row r="63" ht="19" customHeight="1">
      <c r="A63" s="26" t="n"/>
      <c r="B63" s="26" t="n"/>
      <c r="C63" s="26" t="n"/>
      <c r="D63" s="27" t="n"/>
      <c r="E63" s="28" t="n"/>
      <c r="F63" s="28" t="n"/>
      <c r="G63" s="29" t="n"/>
      <c r="H63" s="30" t="n"/>
      <c r="I63" s="31">
        <f>IF(OR(N(G63)=0,IF(N(H63)&gt;0,H63,IFERROR(VLOOKUP(D63,'예시-기사명등록'!B5:E19,4,0),0))=0),"",ROUND(G63*IF(N(H63)&gt;0,H63,IFERROR(VLOOKUP(D63,'예시-기사명등록'!B5:E19,4,0),0)),0))</f>
        <v/>
      </c>
      <c r="J63" s="30" t="n"/>
      <c r="K63" s="32" t="n"/>
      <c r="L63" s="33" t="n"/>
      <c r="M63" s="12">
        <f>IF(OR(F63="",I63=""),"",IF(SUMIF(F5:F63,F63,I5:I63)&lt;=SUMIF('예시-장비임대료수금원장'!D5:D54,F63,'예시-장비임대료수금원장'!E5:E54)+SUMIF(F5:F104,F63,J5:J104),"수금","미수금"))</f>
        <v/>
      </c>
      <c r="N63" s="34">
        <f>IF(OR(N(A63)=0,N(B63)=0,N(C63)=0),"",DATE(A63,B63,C63))</f>
        <v/>
      </c>
      <c r="O63" s="35">
        <f>IF(AND(F63&lt;&gt;"",F63='예시-청구서'!C5,I63&lt;&gt;"",OR(N('예시-청구서'!C6)=0,AND(N63&lt;&gt;"",N(N63)&gt;=N('예시-청구서'!C6))),OR(N('예시-청구서'!D6)=0,AND(N63&lt;&gt;"",N(N63)&lt;=N('예시-청구서'!D6)))),1,0)</f>
        <v/>
      </c>
      <c r="P63" s="35">
        <f>IF(O63=1,SUM(O5:O63),"")</f>
        <v/>
      </c>
    </row>
    <row r="64" ht="19" customHeight="1">
      <c r="A64" s="26" t="n"/>
      <c r="B64" s="26" t="n"/>
      <c r="C64" s="26" t="n"/>
      <c r="D64" s="27" t="n"/>
      <c r="E64" s="28" t="n"/>
      <c r="F64" s="28" t="n"/>
      <c r="G64" s="29" t="n"/>
      <c r="H64" s="30" t="n"/>
      <c r="I64" s="31">
        <f>IF(OR(N(G64)=0,IF(N(H64)&gt;0,H64,IFERROR(VLOOKUP(D64,'예시-기사명등록'!B5:E19,4,0),0))=0),"",ROUND(G64*IF(N(H64)&gt;0,H64,IFERROR(VLOOKUP(D64,'예시-기사명등록'!B5:E19,4,0),0)),0))</f>
        <v/>
      </c>
      <c r="J64" s="30" t="n"/>
      <c r="K64" s="32" t="n"/>
      <c r="L64" s="33" t="n"/>
      <c r="M64" s="12">
        <f>IF(OR(F64="",I64=""),"",IF(SUMIF(F5:F64,F64,I5:I64)&lt;=SUMIF('예시-장비임대료수금원장'!D5:D54,F64,'예시-장비임대료수금원장'!E5:E54)+SUMIF(F5:F104,F64,J5:J104),"수금","미수금"))</f>
        <v/>
      </c>
      <c r="N64" s="34">
        <f>IF(OR(N(A64)=0,N(B64)=0,N(C64)=0),"",DATE(A64,B64,C64))</f>
        <v/>
      </c>
      <c r="O64" s="35">
        <f>IF(AND(F64&lt;&gt;"",F64='예시-청구서'!C5,I64&lt;&gt;"",OR(N('예시-청구서'!C6)=0,AND(N64&lt;&gt;"",N(N64)&gt;=N('예시-청구서'!C6))),OR(N('예시-청구서'!D6)=0,AND(N64&lt;&gt;"",N(N64)&lt;=N('예시-청구서'!D6)))),1,0)</f>
        <v/>
      </c>
      <c r="P64" s="35">
        <f>IF(O64=1,SUM(O5:O64),"")</f>
        <v/>
      </c>
    </row>
    <row r="65" ht="19" customHeight="1">
      <c r="A65" s="26" t="n"/>
      <c r="B65" s="26" t="n"/>
      <c r="C65" s="26" t="n"/>
      <c r="D65" s="27" t="n"/>
      <c r="E65" s="28" t="n"/>
      <c r="F65" s="28" t="n"/>
      <c r="G65" s="29" t="n"/>
      <c r="H65" s="30" t="n"/>
      <c r="I65" s="31">
        <f>IF(OR(N(G65)=0,IF(N(H65)&gt;0,H65,IFERROR(VLOOKUP(D65,'예시-기사명등록'!B5:E19,4,0),0))=0),"",ROUND(G65*IF(N(H65)&gt;0,H65,IFERROR(VLOOKUP(D65,'예시-기사명등록'!B5:E19,4,0),0)),0))</f>
        <v/>
      </c>
      <c r="J65" s="30" t="n"/>
      <c r="K65" s="32" t="n"/>
      <c r="L65" s="33" t="n"/>
      <c r="M65" s="12">
        <f>IF(OR(F65="",I65=""),"",IF(SUMIF(F5:F65,F65,I5:I65)&lt;=SUMIF('예시-장비임대료수금원장'!D5:D54,F65,'예시-장비임대료수금원장'!E5:E54)+SUMIF(F5:F104,F65,J5:J104),"수금","미수금"))</f>
        <v/>
      </c>
      <c r="N65" s="34">
        <f>IF(OR(N(A65)=0,N(B65)=0,N(C65)=0),"",DATE(A65,B65,C65))</f>
        <v/>
      </c>
      <c r="O65" s="35">
        <f>IF(AND(F65&lt;&gt;"",F65='예시-청구서'!C5,I65&lt;&gt;"",OR(N('예시-청구서'!C6)=0,AND(N65&lt;&gt;"",N(N65)&gt;=N('예시-청구서'!C6))),OR(N('예시-청구서'!D6)=0,AND(N65&lt;&gt;"",N(N65)&lt;=N('예시-청구서'!D6)))),1,0)</f>
        <v/>
      </c>
      <c r="P65" s="35">
        <f>IF(O65=1,SUM(O5:O65),"")</f>
        <v/>
      </c>
    </row>
    <row r="66" ht="19" customHeight="1">
      <c r="A66" s="26" t="n"/>
      <c r="B66" s="26" t="n"/>
      <c r="C66" s="26" t="n"/>
      <c r="D66" s="27" t="n"/>
      <c r="E66" s="28" t="n"/>
      <c r="F66" s="28" t="n"/>
      <c r="G66" s="29" t="n"/>
      <c r="H66" s="30" t="n"/>
      <c r="I66" s="31">
        <f>IF(OR(N(G66)=0,IF(N(H66)&gt;0,H66,IFERROR(VLOOKUP(D66,'예시-기사명등록'!B5:E19,4,0),0))=0),"",ROUND(G66*IF(N(H66)&gt;0,H66,IFERROR(VLOOKUP(D66,'예시-기사명등록'!B5:E19,4,0),0)),0))</f>
        <v/>
      </c>
      <c r="J66" s="30" t="n"/>
      <c r="K66" s="32" t="n"/>
      <c r="L66" s="33" t="n"/>
      <c r="M66" s="12">
        <f>IF(OR(F66="",I66=""),"",IF(SUMIF(F5:F66,F66,I5:I66)&lt;=SUMIF('예시-장비임대료수금원장'!D5:D54,F66,'예시-장비임대료수금원장'!E5:E54)+SUMIF(F5:F104,F66,J5:J104),"수금","미수금"))</f>
        <v/>
      </c>
      <c r="N66" s="34">
        <f>IF(OR(N(A66)=0,N(B66)=0,N(C66)=0),"",DATE(A66,B66,C66))</f>
        <v/>
      </c>
      <c r="O66" s="35">
        <f>IF(AND(F66&lt;&gt;"",F66='예시-청구서'!C5,I66&lt;&gt;"",OR(N('예시-청구서'!C6)=0,AND(N66&lt;&gt;"",N(N66)&gt;=N('예시-청구서'!C6))),OR(N('예시-청구서'!D6)=0,AND(N66&lt;&gt;"",N(N66)&lt;=N('예시-청구서'!D6)))),1,0)</f>
        <v/>
      </c>
      <c r="P66" s="35">
        <f>IF(O66=1,SUM(O5:O66),"")</f>
        <v/>
      </c>
    </row>
    <row r="67" ht="19" customHeight="1">
      <c r="A67" s="26" t="n"/>
      <c r="B67" s="26" t="n"/>
      <c r="C67" s="26" t="n"/>
      <c r="D67" s="27" t="n"/>
      <c r="E67" s="28" t="n"/>
      <c r="F67" s="28" t="n"/>
      <c r="G67" s="29" t="n"/>
      <c r="H67" s="30" t="n"/>
      <c r="I67" s="31">
        <f>IF(OR(N(G67)=0,IF(N(H67)&gt;0,H67,IFERROR(VLOOKUP(D67,'예시-기사명등록'!B5:E19,4,0),0))=0),"",ROUND(G67*IF(N(H67)&gt;0,H67,IFERROR(VLOOKUP(D67,'예시-기사명등록'!B5:E19,4,0),0)),0))</f>
        <v/>
      </c>
      <c r="J67" s="30" t="n"/>
      <c r="K67" s="32" t="n"/>
      <c r="L67" s="33" t="n"/>
      <c r="M67" s="12">
        <f>IF(OR(F67="",I67=""),"",IF(SUMIF(F5:F67,F67,I5:I67)&lt;=SUMIF('예시-장비임대료수금원장'!D5:D54,F67,'예시-장비임대료수금원장'!E5:E54)+SUMIF(F5:F104,F67,J5:J104),"수금","미수금"))</f>
        <v/>
      </c>
      <c r="N67" s="34">
        <f>IF(OR(N(A67)=0,N(B67)=0,N(C67)=0),"",DATE(A67,B67,C67))</f>
        <v/>
      </c>
      <c r="O67" s="35">
        <f>IF(AND(F67&lt;&gt;"",F67='예시-청구서'!C5,I67&lt;&gt;"",OR(N('예시-청구서'!C6)=0,AND(N67&lt;&gt;"",N(N67)&gt;=N('예시-청구서'!C6))),OR(N('예시-청구서'!D6)=0,AND(N67&lt;&gt;"",N(N67)&lt;=N('예시-청구서'!D6)))),1,0)</f>
        <v/>
      </c>
      <c r="P67" s="35">
        <f>IF(O67=1,SUM(O5:O67),"")</f>
        <v/>
      </c>
    </row>
    <row r="68" ht="19" customHeight="1">
      <c r="A68" s="26" t="n"/>
      <c r="B68" s="26" t="n"/>
      <c r="C68" s="26" t="n"/>
      <c r="D68" s="27" t="n"/>
      <c r="E68" s="28" t="n"/>
      <c r="F68" s="28" t="n"/>
      <c r="G68" s="29" t="n"/>
      <c r="H68" s="30" t="n"/>
      <c r="I68" s="31">
        <f>IF(OR(N(G68)=0,IF(N(H68)&gt;0,H68,IFERROR(VLOOKUP(D68,'예시-기사명등록'!B5:E19,4,0),0))=0),"",ROUND(G68*IF(N(H68)&gt;0,H68,IFERROR(VLOOKUP(D68,'예시-기사명등록'!B5:E19,4,0),0)),0))</f>
        <v/>
      </c>
      <c r="J68" s="30" t="n"/>
      <c r="K68" s="32" t="n"/>
      <c r="L68" s="33" t="n"/>
      <c r="M68" s="12">
        <f>IF(OR(F68="",I68=""),"",IF(SUMIF(F5:F68,F68,I5:I68)&lt;=SUMIF('예시-장비임대료수금원장'!D5:D54,F68,'예시-장비임대료수금원장'!E5:E54)+SUMIF(F5:F104,F68,J5:J104),"수금","미수금"))</f>
        <v/>
      </c>
      <c r="N68" s="34">
        <f>IF(OR(N(A68)=0,N(B68)=0,N(C68)=0),"",DATE(A68,B68,C68))</f>
        <v/>
      </c>
      <c r="O68" s="35">
        <f>IF(AND(F68&lt;&gt;"",F68='예시-청구서'!C5,I68&lt;&gt;"",OR(N('예시-청구서'!C6)=0,AND(N68&lt;&gt;"",N(N68)&gt;=N('예시-청구서'!C6))),OR(N('예시-청구서'!D6)=0,AND(N68&lt;&gt;"",N(N68)&lt;=N('예시-청구서'!D6)))),1,0)</f>
        <v/>
      </c>
      <c r="P68" s="35">
        <f>IF(O68=1,SUM(O5:O68),"")</f>
        <v/>
      </c>
    </row>
    <row r="69" ht="19" customHeight="1">
      <c r="A69" s="26" t="n"/>
      <c r="B69" s="26" t="n"/>
      <c r="C69" s="26" t="n"/>
      <c r="D69" s="27" t="n"/>
      <c r="E69" s="28" t="n"/>
      <c r="F69" s="28" t="n"/>
      <c r="G69" s="29" t="n"/>
      <c r="H69" s="30" t="n"/>
      <c r="I69" s="31">
        <f>IF(OR(N(G69)=0,IF(N(H69)&gt;0,H69,IFERROR(VLOOKUP(D69,'예시-기사명등록'!B5:E19,4,0),0))=0),"",ROUND(G69*IF(N(H69)&gt;0,H69,IFERROR(VLOOKUP(D69,'예시-기사명등록'!B5:E19,4,0),0)),0))</f>
        <v/>
      </c>
      <c r="J69" s="30" t="n"/>
      <c r="K69" s="32" t="n"/>
      <c r="L69" s="33" t="n"/>
      <c r="M69" s="12">
        <f>IF(OR(F69="",I69=""),"",IF(SUMIF(F5:F69,F69,I5:I69)&lt;=SUMIF('예시-장비임대료수금원장'!D5:D54,F69,'예시-장비임대료수금원장'!E5:E54)+SUMIF(F5:F104,F69,J5:J104),"수금","미수금"))</f>
        <v/>
      </c>
      <c r="N69" s="34">
        <f>IF(OR(N(A69)=0,N(B69)=0,N(C69)=0),"",DATE(A69,B69,C69))</f>
        <v/>
      </c>
      <c r="O69" s="35">
        <f>IF(AND(F69&lt;&gt;"",F69='예시-청구서'!C5,I69&lt;&gt;"",OR(N('예시-청구서'!C6)=0,AND(N69&lt;&gt;"",N(N69)&gt;=N('예시-청구서'!C6))),OR(N('예시-청구서'!D6)=0,AND(N69&lt;&gt;"",N(N69)&lt;=N('예시-청구서'!D6)))),1,0)</f>
        <v/>
      </c>
      <c r="P69" s="35">
        <f>IF(O69=1,SUM(O5:O69),"")</f>
        <v/>
      </c>
    </row>
    <row r="70" ht="19" customHeight="1">
      <c r="A70" s="26" t="n"/>
      <c r="B70" s="26" t="n"/>
      <c r="C70" s="26" t="n"/>
      <c r="D70" s="27" t="n"/>
      <c r="E70" s="28" t="n"/>
      <c r="F70" s="28" t="n"/>
      <c r="G70" s="29" t="n"/>
      <c r="H70" s="30" t="n"/>
      <c r="I70" s="31">
        <f>IF(OR(N(G70)=0,IF(N(H70)&gt;0,H70,IFERROR(VLOOKUP(D70,'예시-기사명등록'!B5:E19,4,0),0))=0),"",ROUND(G70*IF(N(H70)&gt;0,H70,IFERROR(VLOOKUP(D70,'예시-기사명등록'!B5:E19,4,0),0)),0))</f>
        <v/>
      </c>
      <c r="J70" s="30" t="n"/>
      <c r="K70" s="32" t="n"/>
      <c r="L70" s="33" t="n"/>
      <c r="M70" s="12">
        <f>IF(OR(F70="",I70=""),"",IF(SUMIF(F5:F70,F70,I5:I70)&lt;=SUMIF('예시-장비임대료수금원장'!D5:D54,F70,'예시-장비임대료수금원장'!E5:E54)+SUMIF(F5:F104,F70,J5:J104),"수금","미수금"))</f>
        <v/>
      </c>
      <c r="N70" s="34">
        <f>IF(OR(N(A70)=0,N(B70)=0,N(C70)=0),"",DATE(A70,B70,C70))</f>
        <v/>
      </c>
      <c r="O70" s="35">
        <f>IF(AND(F70&lt;&gt;"",F70='예시-청구서'!C5,I70&lt;&gt;"",OR(N('예시-청구서'!C6)=0,AND(N70&lt;&gt;"",N(N70)&gt;=N('예시-청구서'!C6))),OR(N('예시-청구서'!D6)=0,AND(N70&lt;&gt;"",N(N70)&lt;=N('예시-청구서'!D6)))),1,0)</f>
        <v/>
      </c>
      <c r="P70" s="35">
        <f>IF(O70=1,SUM(O5:O70),"")</f>
        <v/>
      </c>
    </row>
    <row r="71" ht="19" customHeight="1">
      <c r="A71" s="26" t="n"/>
      <c r="B71" s="26" t="n"/>
      <c r="C71" s="26" t="n"/>
      <c r="D71" s="27" t="n"/>
      <c r="E71" s="28" t="n"/>
      <c r="F71" s="28" t="n"/>
      <c r="G71" s="29" t="n"/>
      <c r="H71" s="30" t="n"/>
      <c r="I71" s="31">
        <f>IF(OR(N(G71)=0,IF(N(H71)&gt;0,H71,IFERROR(VLOOKUP(D71,'예시-기사명등록'!B5:E19,4,0),0))=0),"",ROUND(G71*IF(N(H71)&gt;0,H71,IFERROR(VLOOKUP(D71,'예시-기사명등록'!B5:E19,4,0),0)),0))</f>
        <v/>
      </c>
      <c r="J71" s="30" t="n"/>
      <c r="K71" s="32" t="n"/>
      <c r="L71" s="33" t="n"/>
      <c r="M71" s="12">
        <f>IF(OR(F71="",I71=""),"",IF(SUMIF(F5:F71,F71,I5:I71)&lt;=SUMIF('예시-장비임대료수금원장'!D5:D54,F71,'예시-장비임대료수금원장'!E5:E54)+SUMIF(F5:F104,F71,J5:J104),"수금","미수금"))</f>
        <v/>
      </c>
      <c r="N71" s="34">
        <f>IF(OR(N(A71)=0,N(B71)=0,N(C71)=0),"",DATE(A71,B71,C71))</f>
        <v/>
      </c>
      <c r="O71" s="35">
        <f>IF(AND(F71&lt;&gt;"",F71='예시-청구서'!C5,I71&lt;&gt;"",OR(N('예시-청구서'!C6)=0,AND(N71&lt;&gt;"",N(N71)&gt;=N('예시-청구서'!C6))),OR(N('예시-청구서'!D6)=0,AND(N71&lt;&gt;"",N(N71)&lt;=N('예시-청구서'!D6)))),1,0)</f>
        <v/>
      </c>
      <c r="P71" s="35">
        <f>IF(O71=1,SUM(O5:O71),"")</f>
        <v/>
      </c>
    </row>
    <row r="72" ht="19" customHeight="1">
      <c r="A72" s="26" t="n"/>
      <c r="B72" s="26" t="n"/>
      <c r="C72" s="26" t="n"/>
      <c r="D72" s="27" t="n"/>
      <c r="E72" s="28" t="n"/>
      <c r="F72" s="28" t="n"/>
      <c r="G72" s="29" t="n"/>
      <c r="H72" s="30" t="n"/>
      <c r="I72" s="31">
        <f>IF(OR(N(G72)=0,IF(N(H72)&gt;0,H72,IFERROR(VLOOKUP(D72,'예시-기사명등록'!B5:E19,4,0),0))=0),"",ROUND(G72*IF(N(H72)&gt;0,H72,IFERROR(VLOOKUP(D72,'예시-기사명등록'!B5:E19,4,0),0)),0))</f>
        <v/>
      </c>
      <c r="J72" s="30" t="n"/>
      <c r="K72" s="32" t="n"/>
      <c r="L72" s="33" t="n"/>
      <c r="M72" s="12">
        <f>IF(OR(F72="",I72=""),"",IF(SUMIF(F5:F72,F72,I5:I72)&lt;=SUMIF('예시-장비임대료수금원장'!D5:D54,F72,'예시-장비임대료수금원장'!E5:E54)+SUMIF(F5:F104,F72,J5:J104),"수금","미수금"))</f>
        <v/>
      </c>
      <c r="N72" s="34">
        <f>IF(OR(N(A72)=0,N(B72)=0,N(C72)=0),"",DATE(A72,B72,C72))</f>
        <v/>
      </c>
      <c r="O72" s="35">
        <f>IF(AND(F72&lt;&gt;"",F72='예시-청구서'!C5,I72&lt;&gt;"",OR(N('예시-청구서'!C6)=0,AND(N72&lt;&gt;"",N(N72)&gt;=N('예시-청구서'!C6))),OR(N('예시-청구서'!D6)=0,AND(N72&lt;&gt;"",N(N72)&lt;=N('예시-청구서'!D6)))),1,0)</f>
        <v/>
      </c>
      <c r="P72" s="35">
        <f>IF(O72=1,SUM(O5:O72),"")</f>
        <v/>
      </c>
    </row>
    <row r="73" ht="19" customHeight="1">
      <c r="A73" s="26" t="n"/>
      <c r="B73" s="26" t="n"/>
      <c r="C73" s="26" t="n"/>
      <c r="D73" s="27" t="n"/>
      <c r="E73" s="28" t="n"/>
      <c r="F73" s="28" t="n"/>
      <c r="G73" s="29" t="n"/>
      <c r="H73" s="30" t="n"/>
      <c r="I73" s="31">
        <f>IF(OR(N(G73)=0,IF(N(H73)&gt;0,H73,IFERROR(VLOOKUP(D73,'예시-기사명등록'!B5:E19,4,0),0))=0),"",ROUND(G73*IF(N(H73)&gt;0,H73,IFERROR(VLOOKUP(D73,'예시-기사명등록'!B5:E19,4,0),0)),0))</f>
        <v/>
      </c>
      <c r="J73" s="30" t="n"/>
      <c r="K73" s="32" t="n"/>
      <c r="L73" s="33" t="n"/>
      <c r="M73" s="12">
        <f>IF(OR(F73="",I73=""),"",IF(SUMIF(F5:F73,F73,I5:I73)&lt;=SUMIF('예시-장비임대료수금원장'!D5:D54,F73,'예시-장비임대료수금원장'!E5:E54)+SUMIF(F5:F104,F73,J5:J104),"수금","미수금"))</f>
        <v/>
      </c>
      <c r="N73" s="34">
        <f>IF(OR(N(A73)=0,N(B73)=0,N(C73)=0),"",DATE(A73,B73,C73))</f>
        <v/>
      </c>
      <c r="O73" s="35">
        <f>IF(AND(F73&lt;&gt;"",F73='예시-청구서'!C5,I73&lt;&gt;"",OR(N('예시-청구서'!C6)=0,AND(N73&lt;&gt;"",N(N73)&gt;=N('예시-청구서'!C6))),OR(N('예시-청구서'!D6)=0,AND(N73&lt;&gt;"",N(N73)&lt;=N('예시-청구서'!D6)))),1,0)</f>
        <v/>
      </c>
      <c r="P73" s="35">
        <f>IF(O73=1,SUM(O5:O73),"")</f>
        <v/>
      </c>
    </row>
    <row r="74" ht="19" customHeight="1">
      <c r="A74" s="26" t="n"/>
      <c r="B74" s="26" t="n"/>
      <c r="C74" s="26" t="n"/>
      <c r="D74" s="27" t="n"/>
      <c r="E74" s="28" t="n"/>
      <c r="F74" s="28" t="n"/>
      <c r="G74" s="29" t="n"/>
      <c r="H74" s="30" t="n"/>
      <c r="I74" s="31">
        <f>IF(OR(N(G74)=0,IF(N(H74)&gt;0,H74,IFERROR(VLOOKUP(D74,'예시-기사명등록'!B5:E19,4,0),0))=0),"",ROUND(G74*IF(N(H74)&gt;0,H74,IFERROR(VLOOKUP(D74,'예시-기사명등록'!B5:E19,4,0),0)),0))</f>
        <v/>
      </c>
      <c r="J74" s="30" t="n"/>
      <c r="K74" s="32" t="n"/>
      <c r="L74" s="33" t="n"/>
      <c r="M74" s="12">
        <f>IF(OR(F74="",I74=""),"",IF(SUMIF(F5:F74,F74,I5:I74)&lt;=SUMIF('예시-장비임대료수금원장'!D5:D54,F74,'예시-장비임대료수금원장'!E5:E54)+SUMIF(F5:F104,F74,J5:J104),"수금","미수금"))</f>
        <v/>
      </c>
      <c r="N74" s="34">
        <f>IF(OR(N(A74)=0,N(B74)=0,N(C74)=0),"",DATE(A74,B74,C74))</f>
        <v/>
      </c>
      <c r="O74" s="35">
        <f>IF(AND(F74&lt;&gt;"",F74='예시-청구서'!C5,I74&lt;&gt;"",OR(N('예시-청구서'!C6)=0,AND(N74&lt;&gt;"",N(N74)&gt;=N('예시-청구서'!C6))),OR(N('예시-청구서'!D6)=0,AND(N74&lt;&gt;"",N(N74)&lt;=N('예시-청구서'!D6)))),1,0)</f>
        <v/>
      </c>
      <c r="P74" s="35">
        <f>IF(O74=1,SUM(O5:O74),"")</f>
        <v/>
      </c>
    </row>
    <row r="75" ht="19" customHeight="1">
      <c r="A75" s="26" t="n"/>
      <c r="B75" s="26" t="n"/>
      <c r="C75" s="26" t="n"/>
      <c r="D75" s="27" t="n"/>
      <c r="E75" s="28" t="n"/>
      <c r="F75" s="28" t="n"/>
      <c r="G75" s="29" t="n"/>
      <c r="H75" s="30" t="n"/>
      <c r="I75" s="31">
        <f>IF(OR(N(G75)=0,IF(N(H75)&gt;0,H75,IFERROR(VLOOKUP(D75,'예시-기사명등록'!B5:E19,4,0),0))=0),"",ROUND(G75*IF(N(H75)&gt;0,H75,IFERROR(VLOOKUP(D75,'예시-기사명등록'!B5:E19,4,0),0)),0))</f>
        <v/>
      </c>
      <c r="J75" s="30" t="n"/>
      <c r="K75" s="32" t="n"/>
      <c r="L75" s="33" t="n"/>
      <c r="M75" s="12">
        <f>IF(OR(F75="",I75=""),"",IF(SUMIF(F5:F75,F75,I5:I75)&lt;=SUMIF('예시-장비임대료수금원장'!D5:D54,F75,'예시-장비임대료수금원장'!E5:E54)+SUMIF(F5:F104,F75,J5:J104),"수금","미수금"))</f>
        <v/>
      </c>
      <c r="N75" s="34">
        <f>IF(OR(N(A75)=0,N(B75)=0,N(C75)=0),"",DATE(A75,B75,C75))</f>
        <v/>
      </c>
      <c r="O75" s="35">
        <f>IF(AND(F75&lt;&gt;"",F75='예시-청구서'!C5,I75&lt;&gt;"",OR(N('예시-청구서'!C6)=0,AND(N75&lt;&gt;"",N(N75)&gt;=N('예시-청구서'!C6))),OR(N('예시-청구서'!D6)=0,AND(N75&lt;&gt;"",N(N75)&lt;=N('예시-청구서'!D6)))),1,0)</f>
        <v/>
      </c>
      <c r="P75" s="35">
        <f>IF(O75=1,SUM(O5:O75),"")</f>
        <v/>
      </c>
    </row>
    <row r="76" ht="19" customHeight="1">
      <c r="A76" s="26" t="n"/>
      <c r="B76" s="26" t="n"/>
      <c r="C76" s="26" t="n"/>
      <c r="D76" s="27" t="n"/>
      <c r="E76" s="28" t="n"/>
      <c r="F76" s="28" t="n"/>
      <c r="G76" s="29" t="n"/>
      <c r="H76" s="30" t="n"/>
      <c r="I76" s="31">
        <f>IF(OR(N(G76)=0,IF(N(H76)&gt;0,H76,IFERROR(VLOOKUP(D76,'예시-기사명등록'!B5:E19,4,0),0))=0),"",ROUND(G76*IF(N(H76)&gt;0,H76,IFERROR(VLOOKUP(D76,'예시-기사명등록'!B5:E19,4,0),0)),0))</f>
        <v/>
      </c>
      <c r="J76" s="30" t="n"/>
      <c r="K76" s="32" t="n"/>
      <c r="L76" s="33" t="n"/>
      <c r="M76" s="12">
        <f>IF(OR(F76="",I76=""),"",IF(SUMIF(F5:F76,F76,I5:I76)&lt;=SUMIF('예시-장비임대료수금원장'!D5:D54,F76,'예시-장비임대료수금원장'!E5:E54)+SUMIF(F5:F104,F76,J5:J104),"수금","미수금"))</f>
        <v/>
      </c>
      <c r="N76" s="34">
        <f>IF(OR(N(A76)=0,N(B76)=0,N(C76)=0),"",DATE(A76,B76,C76))</f>
        <v/>
      </c>
      <c r="O76" s="35">
        <f>IF(AND(F76&lt;&gt;"",F76='예시-청구서'!C5,I76&lt;&gt;"",OR(N('예시-청구서'!C6)=0,AND(N76&lt;&gt;"",N(N76)&gt;=N('예시-청구서'!C6))),OR(N('예시-청구서'!D6)=0,AND(N76&lt;&gt;"",N(N76)&lt;=N('예시-청구서'!D6)))),1,0)</f>
        <v/>
      </c>
      <c r="P76" s="35">
        <f>IF(O76=1,SUM(O5:O76),"")</f>
        <v/>
      </c>
    </row>
    <row r="77" ht="19" customHeight="1">
      <c r="A77" s="26" t="n"/>
      <c r="B77" s="26" t="n"/>
      <c r="C77" s="26" t="n"/>
      <c r="D77" s="27" t="n"/>
      <c r="E77" s="28" t="n"/>
      <c r="F77" s="28" t="n"/>
      <c r="G77" s="29" t="n"/>
      <c r="H77" s="30" t="n"/>
      <c r="I77" s="31">
        <f>IF(OR(N(G77)=0,IF(N(H77)&gt;0,H77,IFERROR(VLOOKUP(D77,'예시-기사명등록'!B5:E19,4,0),0))=0),"",ROUND(G77*IF(N(H77)&gt;0,H77,IFERROR(VLOOKUP(D77,'예시-기사명등록'!B5:E19,4,0),0)),0))</f>
        <v/>
      </c>
      <c r="J77" s="30" t="n"/>
      <c r="K77" s="32" t="n"/>
      <c r="L77" s="33" t="n"/>
      <c r="M77" s="12">
        <f>IF(OR(F77="",I77=""),"",IF(SUMIF(F5:F77,F77,I5:I77)&lt;=SUMIF('예시-장비임대료수금원장'!D5:D54,F77,'예시-장비임대료수금원장'!E5:E54)+SUMIF(F5:F104,F77,J5:J104),"수금","미수금"))</f>
        <v/>
      </c>
      <c r="N77" s="34">
        <f>IF(OR(N(A77)=0,N(B77)=0,N(C77)=0),"",DATE(A77,B77,C77))</f>
        <v/>
      </c>
      <c r="O77" s="35">
        <f>IF(AND(F77&lt;&gt;"",F77='예시-청구서'!C5,I77&lt;&gt;"",OR(N('예시-청구서'!C6)=0,AND(N77&lt;&gt;"",N(N77)&gt;=N('예시-청구서'!C6))),OR(N('예시-청구서'!D6)=0,AND(N77&lt;&gt;"",N(N77)&lt;=N('예시-청구서'!D6)))),1,0)</f>
        <v/>
      </c>
      <c r="P77" s="35">
        <f>IF(O77=1,SUM(O5:O77),"")</f>
        <v/>
      </c>
    </row>
    <row r="78" ht="19" customHeight="1">
      <c r="A78" s="26" t="n"/>
      <c r="B78" s="26" t="n"/>
      <c r="C78" s="26" t="n"/>
      <c r="D78" s="27" t="n"/>
      <c r="E78" s="28" t="n"/>
      <c r="F78" s="28" t="n"/>
      <c r="G78" s="29" t="n"/>
      <c r="H78" s="30" t="n"/>
      <c r="I78" s="31">
        <f>IF(OR(N(G78)=0,IF(N(H78)&gt;0,H78,IFERROR(VLOOKUP(D78,'예시-기사명등록'!B5:E19,4,0),0))=0),"",ROUND(G78*IF(N(H78)&gt;0,H78,IFERROR(VLOOKUP(D78,'예시-기사명등록'!B5:E19,4,0),0)),0))</f>
        <v/>
      </c>
      <c r="J78" s="30" t="n"/>
      <c r="K78" s="32" t="n"/>
      <c r="L78" s="33" t="n"/>
      <c r="M78" s="12">
        <f>IF(OR(F78="",I78=""),"",IF(SUMIF(F5:F78,F78,I5:I78)&lt;=SUMIF('예시-장비임대료수금원장'!D5:D54,F78,'예시-장비임대료수금원장'!E5:E54)+SUMIF(F5:F104,F78,J5:J104),"수금","미수금"))</f>
        <v/>
      </c>
      <c r="N78" s="34">
        <f>IF(OR(N(A78)=0,N(B78)=0,N(C78)=0),"",DATE(A78,B78,C78))</f>
        <v/>
      </c>
      <c r="O78" s="35">
        <f>IF(AND(F78&lt;&gt;"",F78='예시-청구서'!C5,I78&lt;&gt;"",OR(N('예시-청구서'!C6)=0,AND(N78&lt;&gt;"",N(N78)&gt;=N('예시-청구서'!C6))),OR(N('예시-청구서'!D6)=0,AND(N78&lt;&gt;"",N(N78)&lt;=N('예시-청구서'!D6)))),1,0)</f>
        <v/>
      </c>
      <c r="P78" s="35">
        <f>IF(O78=1,SUM(O5:O78),"")</f>
        <v/>
      </c>
    </row>
    <row r="79" ht="19" customHeight="1">
      <c r="A79" s="26" t="n"/>
      <c r="B79" s="26" t="n"/>
      <c r="C79" s="26" t="n"/>
      <c r="D79" s="27" t="n"/>
      <c r="E79" s="28" t="n"/>
      <c r="F79" s="28" t="n"/>
      <c r="G79" s="29" t="n"/>
      <c r="H79" s="30" t="n"/>
      <c r="I79" s="31">
        <f>IF(OR(N(G79)=0,IF(N(H79)&gt;0,H79,IFERROR(VLOOKUP(D79,'예시-기사명등록'!B5:E19,4,0),0))=0),"",ROUND(G79*IF(N(H79)&gt;0,H79,IFERROR(VLOOKUP(D79,'예시-기사명등록'!B5:E19,4,0),0)),0))</f>
        <v/>
      </c>
      <c r="J79" s="30" t="n"/>
      <c r="K79" s="32" t="n"/>
      <c r="L79" s="33" t="n"/>
      <c r="M79" s="12">
        <f>IF(OR(F79="",I79=""),"",IF(SUMIF(F5:F79,F79,I5:I79)&lt;=SUMIF('예시-장비임대료수금원장'!D5:D54,F79,'예시-장비임대료수금원장'!E5:E54)+SUMIF(F5:F104,F79,J5:J104),"수금","미수금"))</f>
        <v/>
      </c>
      <c r="N79" s="34">
        <f>IF(OR(N(A79)=0,N(B79)=0,N(C79)=0),"",DATE(A79,B79,C79))</f>
        <v/>
      </c>
      <c r="O79" s="35">
        <f>IF(AND(F79&lt;&gt;"",F79='예시-청구서'!C5,I79&lt;&gt;"",OR(N('예시-청구서'!C6)=0,AND(N79&lt;&gt;"",N(N79)&gt;=N('예시-청구서'!C6))),OR(N('예시-청구서'!D6)=0,AND(N79&lt;&gt;"",N(N79)&lt;=N('예시-청구서'!D6)))),1,0)</f>
        <v/>
      </c>
      <c r="P79" s="35">
        <f>IF(O79=1,SUM(O5:O79),"")</f>
        <v/>
      </c>
    </row>
    <row r="80" ht="19" customHeight="1">
      <c r="A80" s="26" t="n"/>
      <c r="B80" s="26" t="n"/>
      <c r="C80" s="26" t="n"/>
      <c r="D80" s="27" t="n"/>
      <c r="E80" s="28" t="n"/>
      <c r="F80" s="28" t="n"/>
      <c r="G80" s="29" t="n"/>
      <c r="H80" s="30" t="n"/>
      <c r="I80" s="31">
        <f>IF(OR(N(G80)=0,IF(N(H80)&gt;0,H80,IFERROR(VLOOKUP(D80,'예시-기사명등록'!B5:E19,4,0),0))=0),"",ROUND(G80*IF(N(H80)&gt;0,H80,IFERROR(VLOOKUP(D80,'예시-기사명등록'!B5:E19,4,0),0)),0))</f>
        <v/>
      </c>
      <c r="J80" s="30" t="n"/>
      <c r="K80" s="32" t="n"/>
      <c r="L80" s="33" t="n"/>
      <c r="M80" s="12">
        <f>IF(OR(F80="",I80=""),"",IF(SUMIF(F5:F80,F80,I5:I80)&lt;=SUMIF('예시-장비임대료수금원장'!D5:D54,F80,'예시-장비임대료수금원장'!E5:E54)+SUMIF(F5:F104,F80,J5:J104),"수금","미수금"))</f>
        <v/>
      </c>
      <c r="N80" s="34">
        <f>IF(OR(N(A80)=0,N(B80)=0,N(C80)=0),"",DATE(A80,B80,C80))</f>
        <v/>
      </c>
      <c r="O80" s="35">
        <f>IF(AND(F80&lt;&gt;"",F80='예시-청구서'!C5,I80&lt;&gt;"",OR(N('예시-청구서'!C6)=0,AND(N80&lt;&gt;"",N(N80)&gt;=N('예시-청구서'!C6))),OR(N('예시-청구서'!D6)=0,AND(N80&lt;&gt;"",N(N80)&lt;=N('예시-청구서'!D6)))),1,0)</f>
        <v/>
      </c>
      <c r="P80" s="35">
        <f>IF(O80=1,SUM(O5:O80),"")</f>
        <v/>
      </c>
    </row>
    <row r="81" ht="19" customHeight="1">
      <c r="A81" s="26" t="n"/>
      <c r="B81" s="26" t="n"/>
      <c r="C81" s="26" t="n"/>
      <c r="D81" s="27" t="n"/>
      <c r="E81" s="28" t="n"/>
      <c r="F81" s="28" t="n"/>
      <c r="G81" s="29" t="n"/>
      <c r="H81" s="30" t="n"/>
      <c r="I81" s="31">
        <f>IF(OR(N(G81)=0,IF(N(H81)&gt;0,H81,IFERROR(VLOOKUP(D81,'예시-기사명등록'!B5:E19,4,0),0))=0),"",ROUND(G81*IF(N(H81)&gt;0,H81,IFERROR(VLOOKUP(D81,'예시-기사명등록'!B5:E19,4,0),0)),0))</f>
        <v/>
      </c>
      <c r="J81" s="30" t="n"/>
      <c r="K81" s="32" t="n"/>
      <c r="L81" s="33" t="n"/>
      <c r="M81" s="12">
        <f>IF(OR(F81="",I81=""),"",IF(SUMIF(F5:F81,F81,I5:I81)&lt;=SUMIF('예시-장비임대료수금원장'!D5:D54,F81,'예시-장비임대료수금원장'!E5:E54)+SUMIF(F5:F104,F81,J5:J104),"수금","미수금"))</f>
        <v/>
      </c>
      <c r="N81" s="34">
        <f>IF(OR(N(A81)=0,N(B81)=0,N(C81)=0),"",DATE(A81,B81,C81))</f>
        <v/>
      </c>
      <c r="O81" s="35">
        <f>IF(AND(F81&lt;&gt;"",F81='예시-청구서'!C5,I81&lt;&gt;"",OR(N('예시-청구서'!C6)=0,AND(N81&lt;&gt;"",N(N81)&gt;=N('예시-청구서'!C6))),OR(N('예시-청구서'!D6)=0,AND(N81&lt;&gt;"",N(N81)&lt;=N('예시-청구서'!D6)))),1,0)</f>
        <v/>
      </c>
      <c r="P81" s="35">
        <f>IF(O81=1,SUM(O5:O81),"")</f>
        <v/>
      </c>
    </row>
    <row r="82" ht="19" customHeight="1">
      <c r="A82" s="26" t="n"/>
      <c r="B82" s="26" t="n"/>
      <c r="C82" s="26" t="n"/>
      <c r="D82" s="27" t="n"/>
      <c r="E82" s="28" t="n"/>
      <c r="F82" s="28" t="n"/>
      <c r="G82" s="29" t="n"/>
      <c r="H82" s="30" t="n"/>
      <c r="I82" s="31">
        <f>IF(OR(N(G82)=0,IF(N(H82)&gt;0,H82,IFERROR(VLOOKUP(D82,'예시-기사명등록'!B5:E19,4,0),0))=0),"",ROUND(G82*IF(N(H82)&gt;0,H82,IFERROR(VLOOKUP(D82,'예시-기사명등록'!B5:E19,4,0),0)),0))</f>
        <v/>
      </c>
      <c r="J82" s="30" t="n"/>
      <c r="K82" s="32" t="n"/>
      <c r="L82" s="33" t="n"/>
      <c r="M82" s="12">
        <f>IF(OR(F82="",I82=""),"",IF(SUMIF(F5:F82,F82,I5:I82)&lt;=SUMIF('예시-장비임대료수금원장'!D5:D54,F82,'예시-장비임대료수금원장'!E5:E54)+SUMIF(F5:F104,F82,J5:J104),"수금","미수금"))</f>
        <v/>
      </c>
      <c r="N82" s="34">
        <f>IF(OR(N(A82)=0,N(B82)=0,N(C82)=0),"",DATE(A82,B82,C82))</f>
        <v/>
      </c>
      <c r="O82" s="35">
        <f>IF(AND(F82&lt;&gt;"",F82='예시-청구서'!C5,I82&lt;&gt;"",OR(N('예시-청구서'!C6)=0,AND(N82&lt;&gt;"",N(N82)&gt;=N('예시-청구서'!C6))),OR(N('예시-청구서'!D6)=0,AND(N82&lt;&gt;"",N(N82)&lt;=N('예시-청구서'!D6)))),1,0)</f>
        <v/>
      </c>
      <c r="P82" s="35">
        <f>IF(O82=1,SUM(O5:O82),"")</f>
        <v/>
      </c>
    </row>
    <row r="83" ht="19" customHeight="1">
      <c r="A83" s="26" t="n"/>
      <c r="B83" s="26" t="n"/>
      <c r="C83" s="26" t="n"/>
      <c r="D83" s="27" t="n"/>
      <c r="E83" s="28" t="n"/>
      <c r="F83" s="28" t="n"/>
      <c r="G83" s="29" t="n"/>
      <c r="H83" s="30" t="n"/>
      <c r="I83" s="31">
        <f>IF(OR(N(G83)=0,IF(N(H83)&gt;0,H83,IFERROR(VLOOKUP(D83,'예시-기사명등록'!B5:E19,4,0),0))=0),"",ROUND(G83*IF(N(H83)&gt;0,H83,IFERROR(VLOOKUP(D83,'예시-기사명등록'!B5:E19,4,0),0)),0))</f>
        <v/>
      </c>
      <c r="J83" s="30" t="n"/>
      <c r="K83" s="32" t="n"/>
      <c r="L83" s="33" t="n"/>
      <c r="M83" s="12">
        <f>IF(OR(F83="",I83=""),"",IF(SUMIF(F5:F83,F83,I5:I83)&lt;=SUMIF('예시-장비임대료수금원장'!D5:D54,F83,'예시-장비임대료수금원장'!E5:E54)+SUMIF(F5:F104,F83,J5:J104),"수금","미수금"))</f>
        <v/>
      </c>
      <c r="N83" s="34">
        <f>IF(OR(N(A83)=0,N(B83)=0,N(C83)=0),"",DATE(A83,B83,C83))</f>
        <v/>
      </c>
      <c r="O83" s="35">
        <f>IF(AND(F83&lt;&gt;"",F83='예시-청구서'!C5,I83&lt;&gt;"",OR(N('예시-청구서'!C6)=0,AND(N83&lt;&gt;"",N(N83)&gt;=N('예시-청구서'!C6))),OR(N('예시-청구서'!D6)=0,AND(N83&lt;&gt;"",N(N83)&lt;=N('예시-청구서'!D6)))),1,0)</f>
        <v/>
      </c>
      <c r="P83" s="35">
        <f>IF(O83=1,SUM(O5:O83),"")</f>
        <v/>
      </c>
    </row>
    <row r="84" ht="19" customHeight="1">
      <c r="A84" s="26" t="n"/>
      <c r="B84" s="26" t="n"/>
      <c r="C84" s="26" t="n"/>
      <c r="D84" s="27" t="n"/>
      <c r="E84" s="28" t="n"/>
      <c r="F84" s="28" t="n"/>
      <c r="G84" s="29" t="n"/>
      <c r="H84" s="30" t="n"/>
      <c r="I84" s="31">
        <f>IF(OR(N(G84)=0,IF(N(H84)&gt;0,H84,IFERROR(VLOOKUP(D84,'예시-기사명등록'!B5:E19,4,0),0))=0),"",ROUND(G84*IF(N(H84)&gt;0,H84,IFERROR(VLOOKUP(D84,'예시-기사명등록'!B5:E19,4,0),0)),0))</f>
        <v/>
      </c>
      <c r="J84" s="30" t="n"/>
      <c r="K84" s="32" t="n"/>
      <c r="L84" s="33" t="n"/>
      <c r="M84" s="12">
        <f>IF(OR(F84="",I84=""),"",IF(SUMIF(F5:F84,F84,I5:I84)&lt;=SUMIF('예시-장비임대료수금원장'!D5:D54,F84,'예시-장비임대료수금원장'!E5:E54)+SUMIF(F5:F104,F84,J5:J104),"수금","미수금"))</f>
        <v/>
      </c>
      <c r="N84" s="34">
        <f>IF(OR(N(A84)=0,N(B84)=0,N(C84)=0),"",DATE(A84,B84,C84))</f>
        <v/>
      </c>
      <c r="O84" s="35">
        <f>IF(AND(F84&lt;&gt;"",F84='예시-청구서'!C5,I84&lt;&gt;"",OR(N('예시-청구서'!C6)=0,AND(N84&lt;&gt;"",N(N84)&gt;=N('예시-청구서'!C6))),OR(N('예시-청구서'!D6)=0,AND(N84&lt;&gt;"",N(N84)&lt;=N('예시-청구서'!D6)))),1,0)</f>
        <v/>
      </c>
      <c r="P84" s="35">
        <f>IF(O84=1,SUM(O5:O84),"")</f>
        <v/>
      </c>
    </row>
    <row r="85" ht="19" customHeight="1">
      <c r="A85" s="26" t="n"/>
      <c r="B85" s="26" t="n"/>
      <c r="C85" s="26" t="n"/>
      <c r="D85" s="27" t="n"/>
      <c r="E85" s="28" t="n"/>
      <c r="F85" s="28" t="n"/>
      <c r="G85" s="29" t="n"/>
      <c r="H85" s="30" t="n"/>
      <c r="I85" s="31">
        <f>IF(OR(N(G85)=0,IF(N(H85)&gt;0,H85,IFERROR(VLOOKUP(D85,'예시-기사명등록'!B5:E19,4,0),0))=0),"",ROUND(G85*IF(N(H85)&gt;0,H85,IFERROR(VLOOKUP(D85,'예시-기사명등록'!B5:E19,4,0),0)),0))</f>
        <v/>
      </c>
      <c r="J85" s="30" t="n"/>
      <c r="K85" s="32" t="n"/>
      <c r="L85" s="33" t="n"/>
      <c r="M85" s="12">
        <f>IF(OR(F85="",I85=""),"",IF(SUMIF(F5:F85,F85,I5:I85)&lt;=SUMIF('예시-장비임대료수금원장'!D5:D54,F85,'예시-장비임대료수금원장'!E5:E54)+SUMIF(F5:F104,F85,J5:J104),"수금","미수금"))</f>
        <v/>
      </c>
      <c r="N85" s="34">
        <f>IF(OR(N(A85)=0,N(B85)=0,N(C85)=0),"",DATE(A85,B85,C85))</f>
        <v/>
      </c>
      <c r="O85" s="35">
        <f>IF(AND(F85&lt;&gt;"",F85='예시-청구서'!C5,I85&lt;&gt;"",OR(N('예시-청구서'!C6)=0,AND(N85&lt;&gt;"",N(N85)&gt;=N('예시-청구서'!C6))),OR(N('예시-청구서'!D6)=0,AND(N85&lt;&gt;"",N(N85)&lt;=N('예시-청구서'!D6)))),1,0)</f>
        <v/>
      </c>
      <c r="P85" s="35">
        <f>IF(O85=1,SUM(O5:O85),"")</f>
        <v/>
      </c>
    </row>
    <row r="86" ht="19" customHeight="1">
      <c r="A86" s="26" t="n"/>
      <c r="B86" s="26" t="n"/>
      <c r="C86" s="26" t="n"/>
      <c r="D86" s="27" t="n"/>
      <c r="E86" s="28" t="n"/>
      <c r="F86" s="28" t="n"/>
      <c r="G86" s="29" t="n"/>
      <c r="H86" s="30" t="n"/>
      <c r="I86" s="31">
        <f>IF(OR(N(G86)=0,IF(N(H86)&gt;0,H86,IFERROR(VLOOKUP(D86,'예시-기사명등록'!B5:E19,4,0),0))=0),"",ROUND(G86*IF(N(H86)&gt;0,H86,IFERROR(VLOOKUP(D86,'예시-기사명등록'!B5:E19,4,0),0)),0))</f>
        <v/>
      </c>
      <c r="J86" s="30" t="n"/>
      <c r="K86" s="32" t="n"/>
      <c r="L86" s="33" t="n"/>
      <c r="M86" s="12">
        <f>IF(OR(F86="",I86=""),"",IF(SUMIF(F5:F86,F86,I5:I86)&lt;=SUMIF('예시-장비임대료수금원장'!D5:D54,F86,'예시-장비임대료수금원장'!E5:E54)+SUMIF(F5:F104,F86,J5:J104),"수금","미수금"))</f>
        <v/>
      </c>
      <c r="N86" s="34">
        <f>IF(OR(N(A86)=0,N(B86)=0,N(C86)=0),"",DATE(A86,B86,C86))</f>
        <v/>
      </c>
      <c r="O86" s="35">
        <f>IF(AND(F86&lt;&gt;"",F86='예시-청구서'!C5,I86&lt;&gt;"",OR(N('예시-청구서'!C6)=0,AND(N86&lt;&gt;"",N(N86)&gt;=N('예시-청구서'!C6))),OR(N('예시-청구서'!D6)=0,AND(N86&lt;&gt;"",N(N86)&lt;=N('예시-청구서'!D6)))),1,0)</f>
        <v/>
      </c>
      <c r="P86" s="35">
        <f>IF(O86=1,SUM(O5:O86),"")</f>
        <v/>
      </c>
    </row>
    <row r="87" ht="19" customHeight="1">
      <c r="A87" s="26" t="n"/>
      <c r="B87" s="26" t="n"/>
      <c r="C87" s="26" t="n"/>
      <c r="D87" s="27" t="n"/>
      <c r="E87" s="28" t="n"/>
      <c r="F87" s="28" t="n"/>
      <c r="G87" s="29" t="n"/>
      <c r="H87" s="30" t="n"/>
      <c r="I87" s="31">
        <f>IF(OR(N(G87)=0,IF(N(H87)&gt;0,H87,IFERROR(VLOOKUP(D87,'예시-기사명등록'!B5:E19,4,0),0))=0),"",ROUND(G87*IF(N(H87)&gt;0,H87,IFERROR(VLOOKUP(D87,'예시-기사명등록'!B5:E19,4,0),0)),0))</f>
        <v/>
      </c>
      <c r="J87" s="30" t="n"/>
      <c r="K87" s="32" t="n"/>
      <c r="L87" s="33" t="n"/>
      <c r="M87" s="12">
        <f>IF(OR(F87="",I87=""),"",IF(SUMIF(F5:F87,F87,I5:I87)&lt;=SUMIF('예시-장비임대료수금원장'!D5:D54,F87,'예시-장비임대료수금원장'!E5:E54)+SUMIF(F5:F104,F87,J5:J104),"수금","미수금"))</f>
        <v/>
      </c>
      <c r="N87" s="34">
        <f>IF(OR(N(A87)=0,N(B87)=0,N(C87)=0),"",DATE(A87,B87,C87))</f>
        <v/>
      </c>
      <c r="O87" s="35">
        <f>IF(AND(F87&lt;&gt;"",F87='예시-청구서'!C5,I87&lt;&gt;"",OR(N('예시-청구서'!C6)=0,AND(N87&lt;&gt;"",N(N87)&gt;=N('예시-청구서'!C6))),OR(N('예시-청구서'!D6)=0,AND(N87&lt;&gt;"",N(N87)&lt;=N('예시-청구서'!D6)))),1,0)</f>
        <v/>
      </c>
      <c r="P87" s="35">
        <f>IF(O87=1,SUM(O5:O87),"")</f>
        <v/>
      </c>
    </row>
    <row r="88" ht="19" customHeight="1">
      <c r="A88" s="26" t="n"/>
      <c r="B88" s="26" t="n"/>
      <c r="C88" s="26" t="n"/>
      <c r="D88" s="27" t="n"/>
      <c r="E88" s="28" t="n"/>
      <c r="F88" s="28" t="n"/>
      <c r="G88" s="29" t="n"/>
      <c r="H88" s="30" t="n"/>
      <c r="I88" s="31">
        <f>IF(OR(N(G88)=0,IF(N(H88)&gt;0,H88,IFERROR(VLOOKUP(D88,'예시-기사명등록'!B5:E19,4,0),0))=0),"",ROUND(G88*IF(N(H88)&gt;0,H88,IFERROR(VLOOKUP(D88,'예시-기사명등록'!B5:E19,4,0),0)),0))</f>
        <v/>
      </c>
      <c r="J88" s="30" t="n"/>
      <c r="K88" s="32" t="n"/>
      <c r="L88" s="33" t="n"/>
      <c r="M88" s="12">
        <f>IF(OR(F88="",I88=""),"",IF(SUMIF(F5:F88,F88,I5:I88)&lt;=SUMIF('예시-장비임대료수금원장'!D5:D54,F88,'예시-장비임대료수금원장'!E5:E54)+SUMIF(F5:F104,F88,J5:J104),"수금","미수금"))</f>
        <v/>
      </c>
      <c r="N88" s="34">
        <f>IF(OR(N(A88)=0,N(B88)=0,N(C88)=0),"",DATE(A88,B88,C88))</f>
        <v/>
      </c>
      <c r="O88" s="35">
        <f>IF(AND(F88&lt;&gt;"",F88='예시-청구서'!C5,I88&lt;&gt;"",OR(N('예시-청구서'!C6)=0,AND(N88&lt;&gt;"",N(N88)&gt;=N('예시-청구서'!C6))),OR(N('예시-청구서'!D6)=0,AND(N88&lt;&gt;"",N(N88)&lt;=N('예시-청구서'!D6)))),1,0)</f>
        <v/>
      </c>
      <c r="P88" s="35">
        <f>IF(O88=1,SUM(O5:O88),"")</f>
        <v/>
      </c>
    </row>
    <row r="89" ht="19" customHeight="1">
      <c r="A89" s="26" t="n"/>
      <c r="B89" s="26" t="n"/>
      <c r="C89" s="26" t="n"/>
      <c r="D89" s="27" t="n"/>
      <c r="E89" s="28" t="n"/>
      <c r="F89" s="28" t="n"/>
      <c r="G89" s="29" t="n"/>
      <c r="H89" s="30" t="n"/>
      <c r="I89" s="31">
        <f>IF(OR(N(G89)=0,IF(N(H89)&gt;0,H89,IFERROR(VLOOKUP(D89,'예시-기사명등록'!B5:E19,4,0),0))=0),"",ROUND(G89*IF(N(H89)&gt;0,H89,IFERROR(VLOOKUP(D89,'예시-기사명등록'!B5:E19,4,0),0)),0))</f>
        <v/>
      </c>
      <c r="J89" s="30" t="n"/>
      <c r="K89" s="32" t="n"/>
      <c r="L89" s="33" t="n"/>
      <c r="M89" s="12">
        <f>IF(OR(F89="",I89=""),"",IF(SUMIF(F5:F89,F89,I5:I89)&lt;=SUMIF('예시-장비임대료수금원장'!D5:D54,F89,'예시-장비임대료수금원장'!E5:E54)+SUMIF(F5:F104,F89,J5:J104),"수금","미수금"))</f>
        <v/>
      </c>
      <c r="N89" s="34">
        <f>IF(OR(N(A89)=0,N(B89)=0,N(C89)=0),"",DATE(A89,B89,C89))</f>
        <v/>
      </c>
      <c r="O89" s="35">
        <f>IF(AND(F89&lt;&gt;"",F89='예시-청구서'!C5,I89&lt;&gt;"",OR(N('예시-청구서'!C6)=0,AND(N89&lt;&gt;"",N(N89)&gt;=N('예시-청구서'!C6))),OR(N('예시-청구서'!D6)=0,AND(N89&lt;&gt;"",N(N89)&lt;=N('예시-청구서'!D6)))),1,0)</f>
        <v/>
      </c>
      <c r="P89" s="35">
        <f>IF(O89=1,SUM(O5:O89),"")</f>
        <v/>
      </c>
    </row>
    <row r="90" ht="19" customHeight="1">
      <c r="A90" s="26" t="n"/>
      <c r="B90" s="26" t="n"/>
      <c r="C90" s="26" t="n"/>
      <c r="D90" s="27" t="n"/>
      <c r="E90" s="28" t="n"/>
      <c r="F90" s="28" t="n"/>
      <c r="G90" s="29" t="n"/>
      <c r="H90" s="30" t="n"/>
      <c r="I90" s="31">
        <f>IF(OR(N(G90)=0,IF(N(H90)&gt;0,H90,IFERROR(VLOOKUP(D90,'예시-기사명등록'!B5:E19,4,0),0))=0),"",ROUND(G90*IF(N(H90)&gt;0,H90,IFERROR(VLOOKUP(D90,'예시-기사명등록'!B5:E19,4,0),0)),0))</f>
        <v/>
      </c>
      <c r="J90" s="30" t="n"/>
      <c r="K90" s="32" t="n"/>
      <c r="L90" s="33" t="n"/>
      <c r="M90" s="12">
        <f>IF(OR(F90="",I90=""),"",IF(SUMIF(F5:F90,F90,I5:I90)&lt;=SUMIF('예시-장비임대료수금원장'!D5:D54,F90,'예시-장비임대료수금원장'!E5:E54)+SUMIF(F5:F104,F90,J5:J104),"수금","미수금"))</f>
        <v/>
      </c>
      <c r="N90" s="34">
        <f>IF(OR(N(A90)=0,N(B90)=0,N(C90)=0),"",DATE(A90,B90,C90))</f>
        <v/>
      </c>
      <c r="O90" s="35">
        <f>IF(AND(F90&lt;&gt;"",F90='예시-청구서'!C5,I90&lt;&gt;"",OR(N('예시-청구서'!C6)=0,AND(N90&lt;&gt;"",N(N90)&gt;=N('예시-청구서'!C6))),OR(N('예시-청구서'!D6)=0,AND(N90&lt;&gt;"",N(N90)&lt;=N('예시-청구서'!D6)))),1,0)</f>
        <v/>
      </c>
      <c r="P90" s="35">
        <f>IF(O90=1,SUM(O5:O90),"")</f>
        <v/>
      </c>
    </row>
    <row r="91" ht="19" customHeight="1">
      <c r="A91" s="26" t="n"/>
      <c r="B91" s="26" t="n"/>
      <c r="C91" s="26" t="n"/>
      <c r="D91" s="27" t="n"/>
      <c r="E91" s="28" t="n"/>
      <c r="F91" s="28" t="n"/>
      <c r="G91" s="29" t="n"/>
      <c r="H91" s="30" t="n"/>
      <c r="I91" s="31">
        <f>IF(OR(N(G91)=0,IF(N(H91)&gt;0,H91,IFERROR(VLOOKUP(D91,'예시-기사명등록'!B5:E19,4,0),0))=0),"",ROUND(G91*IF(N(H91)&gt;0,H91,IFERROR(VLOOKUP(D91,'예시-기사명등록'!B5:E19,4,0),0)),0))</f>
        <v/>
      </c>
      <c r="J91" s="30" t="n"/>
      <c r="K91" s="32" t="n"/>
      <c r="L91" s="33" t="n"/>
      <c r="M91" s="12">
        <f>IF(OR(F91="",I91=""),"",IF(SUMIF(F5:F91,F91,I5:I91)&lt;=SUMIF('예시-장비임대료수금원장'!D5:D54,F91,'예시-장비임대료수금원장'!E5:E54)+SUMIF(F5:F104,F91,J5:J104),"수금","미수금"))</f>
        <v/>
      </c>
      <c r="N91" s="34">
        <f>IF(OR(N(A91)=0,N(B91)=0,N(C91)=0),"",DATE(A91,B91,C91))</f>
        <v/>
      </c>
      <c r="O91" s="35">
        <f>IF(AND(F91&lt;&gt;"",F91='예시-청구서'!C5,I91&lt;&gt;"",OR(N('예시-청구서'!C6)=0,AND(N91&lt;&gt;"",N(N91)&gt;=N('예시-청구서'!C6))),OR(N('예시-청구서'!D6)=0,AND(N91&lt;&gt;"",N(N91)&lt;=N('예시-청구서'!D6)))),1,0)</f>
        <v/>
      </c>
      <c r="P91" s="35">
        <f>IF(O91=1,SUM(O5:O91),"")</f>
        <v/>
      </c>
    </row>
    <row r="92" ht="19" customHeight="1">
      <c r="A92" s="26" t="n"/>
      <c r="B92" s="26" t="n"/>
      <c r="C92" s="26" t="n"/>
      <c r="D92" s="27" t="n"/>
      <c r="E92" s="28" t="n"/>
      <c r="F92" s="28" t="n"/>
      <c r="G92" s="29" t="n"/>
      <c r="H92" s="30" t="n"/>
      <c r="I92" s="31">
        <f>IF(OR(N(G92)=0,IF(N(H92)&gt;0,H92,IFERROR(VLOOKUP(D92,'예시-기사명등록'!B5:E19,4,0),0))=0),"",ROUND(G92*IF(N(H92)&gt;0,H92,IFERROR(VLOOKUP(D92,'예시-기사명등록'!B5:E19,4,0),0)),0))</f>
        <v/>
      </c>
      <c r="J92" s="30" t="n"/>
      <c r="K92" s="32" t="n"/>
      <c r="L92" s="33" t="n"/>
      <c r="M92" s="12">
        <f>IF(OR(F92="",I92=""),"",IF(SUMIF(F5:F92,F92,I5:I92)&lt;=SUMIF('예시-장비임대료수금원장'!D5:D54,F92,'예시-장비임대료수금원장'!E5:E54)+SUMIF(F5:F104,F92,J5:J104),"수금","미수금"))</f>
        <v/>
      </c>
      <c r="N92" s="34">
        <f>IF(OR(N(A92)=0,N(B92)=0,N(C92)=0),"",DATE(A92,B92,C92))</f>
        <v/>
      </c>
      <c r="O92" s="35">
        <f>IF(AND(F92&lt;&gt;"",F92='예시-청구서'!C5,I92&lt;&gt;"",OR(N('예시-청구서'!C6)=0,AND(N92&lt;&gt;"",N(N92)&gt;=N('예시-청구서'!C6))),OR(N('예시-청구서'!D6)=0,AND(N92&lt;&gt;"",N(N92)&lt;=N('예시-청구서'!D6)))),1,0)</f>
        <v/>
      </c>
      <c r="P92" s="35">
        <f>IF(O92=1,SUM(O5:O92),"")</f>
        <v/>
      </c>
    </row>
    <row r="93" ht="19" customHeight="1">
      <c r="A93" s="26" t="n"/>
      <c r="B93" s="26" t="n"/>
      <c r="C93" s="26" t="n"/>
      <c r="D93" s="27" t="n"/>
      <c r="E93" s="28" t="n"/>
      <c r="F93" s="28" t="n"/>
      <c r="G93" s="29" t="n"/>
      <c r="H93" s="30" t="n"/>
      <c r="I93" s="31">
        <f>IF(OR(N(G93)=0,IF(N(H93)&gt;0,H93,IFERROR(VLOOKUP(D93,'예시-기사명등록'!B5:E19,4,0),0))=0),"",ROUND(G93*IF(N(H93)&gt;0,H93,IFERROR(VLOOKUP(D93,'예시-기사명등록'!B5:E19,4,0),0)),0))</f>
        <v/>
      </c>
      <c r="J93" s="30" t="n"/>
      <c r="K93" s="32" t="n"/>
      <c r="L93" s="33" t="n"/>
      <c r="M93" s="12">
        <f>IF(OR(F93="",I93=""),"",IF(SUMIF(F5:F93,F93,I5:I93)&lt;=SUMIF('예시-장비임대료수금원장'!D5:D54,F93,'예시-장비임대료수금원장'!E5:E54)+SUMIF(F5:F104,F93,J5:J104),"수금","미수금"))</f>
        <v/>
      </c>
      <c r="N93" s="34">
        <f>IF(OR(N(A93)=0,N(B93)=0,N(C93)=0),"",DATE(A93,B93,C93))</f>
        <v/>
      </c>
      <c r="O93" s="35">
        <f>IF(AND(F93&lt;&gt;"",F93='예시-청구서'!C5,I93&lt;&gt;"",OR(N('예시-청구서'!C6)=0,AND(N93&lt;&gt;"",N(N93)&gt;=N('예시-청구서'!C6))),OR(N('예시-청구서'!D6)=0,AND(N93&lt;&gt;"",N(N93)&lt;=N('예시-청구서'!D6)))),1,0)</f>
        <v/>
      </c>
      <c r="P93" s="35">
        <f>IF(O93=1,SUM(O5:O93),"")</f>
        <v/>
      </c>
    </row>
    <row r="94" ht="19" customHeight="1">
      <c r="A94" s="26" t="n"/>
      <c r="B94" s="26" t="n"/>
      <c r="C94" s="26" t="n"/>
      <c r="D94" s="27" t="n"/>
      <c r="E94" s="28" t="n"/>
      <c r="F94" s="28" t="n"/>
      <c r="G94" s="29" t="n"/>
      <c r="H94" s="30" t="n"/>
      <c r="I94" s="31">
        <f>IF(OR(N(G94)=0,IF(N(H94)&gt;0,H94,IFERROR(VLOOKUP(D94,'예시-기사명등록'!B5:E19,4,0),0))=0),"",ROUND(G94*IF(N(H94)&gt;0,H94,IFERROR(VLOOKUP(D94,'예시-기사명등록'!B5:E19,4,0),0)),0))</f>
        <v/>
      </c>
      <c r="J94" s="30" t="n"/>
      <c r="K94" s="32" t="n"/>
      <c r="L94" s="33" t="n"/>
      <c r="M94" s="12">
        <f>IF(OR(F94="",I94=""),"",IF(SUMIF(F5:F94,F94,I5:I94)&lt;=SUMIF('예시-장비임대료수금원장'!D5:D54,F94,'예시-장비임대료수금원장'!E5:E54)+SUMIF(F5:F104,F94,J5:J104),"수금","미수금"))</f>
        <v/>
      </c>
      <c r="N94" s="34">
        <f>IF(OR(N(A94)=0,N(B94)=0,N(C94)=0),"",DATE(A94,B94,C94))</f>
        <v/>
      </c>
      <c r="O94" s="35">
        <f>IF(AND(F94&lt;&gt;"",F94='예시-청구서'!C5,I94&lt;&gt;"",OR(N('예시-청구서'!C6)=0,AND(N94&lt;&gt;"",N(N94)&gt;=N('예시-청구서'!C6))),OR(N('예시-청구서'!D6)=0,AND(N94&lt;&gt;"",N(N94)&lt;=N('예시-청구서'!D6)))),1,0)</f>
        <v/>
      </c>
      <c r="P94" s="35">
        <f>IF(O94=1,SUM(O5:O94),"")</f>
        <v/>
      </c>
    </row>
    <row r="95" ht="19" customHeight="1">
      <c r="A95" s="26" t="n"/>
      <c r="B95" s="26" t="n"/>
      <c r="C95" s="26" t="n"/>
      <c r="D95" s="27" t="n"/>
      <c r="E95" s="28" t="n"/>
      <c r="F95" s="28" t="n"/>
      <c r="G95" s="29" t="n"/>
      <c r="H95" s="30" t="n"/>
      <c r="I95" s="31">
        <f>IF(OR(N(G95)=0,IF(N(H95)&gt;0,H95,IFERROR(VLOOKUP(D95,'예시-기사명등록'!B5:E19,4,0),0))=0),"",ROUND(G95*IF(N(H95)&gt;0,H95,IFERROR(VLOOKUP(D95,'예시-기사명등록'!B5:E19,4,0),0)),0))</f>
        <v/>
      </c>
      <c r="J95" s="30" t="n"/>
      <c r="K95" s="32" t="n"/>
      <c r="L95" s="33" t="n"/>
      <c r="M95" s="12">
        <f>IF(OR(F95="",I95=""),"",IF(SUMIF(F5:F95,F95,I5:I95)&lt;=SUMIF('예시-장비임대료수금원장'!D5:D54,F95,'예시-장비임대료수금원장'!E5:E54)+SUMIF(F5:F104,F95,J5:J104),"수금","미수금"))</f>
        <v/>
      </c>
      <c r="N95" s="34">
        <f>IF(OR(N(A95)=0,N(B95)=0,N(C95)=0),"",DATE(A95,B95,C95))</f>
        <v/>
      </c>
      <c r="O95" s="35">
        <f>IF(AND(F95&lt;&gt;"",F95='예시-청구서'!C5,I95&lt;&gt;"",OR(N('예시-청구서'!C6)=0,AND(N95&lt;&gt;"",N(N95)&gt;=N('예시-청구서'!C6))),OR(N('예시-청구서'!D6)=0,AND(N95&lt;&gt;"",N(N95)&lt;=N('예시-청구서'!D6)))),1,0)</f>
        <v/>
      </c>
      <c r="P95" s="35">
        <f>IF(O95=1,SUM(O5:O95),"")</f>
        <v/>
      </c>
    </row>
    <row r="96" ht="19" customHeight="1">
      <c r="A96" s="26" t="n"/>
      <c r="B96" s="26" t="n"/>
      <c r="C96" s="26" t="n"/>
      <c r="D96" s="27" t="n"/>
      <c r="E96" s="28" t="n"/>
      <c r="F96" s="28" t="n"/>
      <c r="G96" s="29" t="n"/>
      <c r="H96" s="30" t="n"/>
      <c r="I96" s="31">
        <f>IF(OR(N(G96)=0,IF(N(H96)&gt;0,H96,IFERROR(VLOOKUP(D96,'예시-기사명등록'!B5:E19,4,0),0))=0),"",ROUND(G96*IF(N(H96)&gt;0,H96,IFERROR(VLOOKUP(D96,'예시-기사명등록'!B5:E19,4,0),0)),0))</f>
        <v/>
      </c>
      <c r="J96" s="30" t="n"/>
      <c r="K96" s="32" t="n"/>
      <c r="L96" s="33" t="n"/>
      <c r="M96" s="12">
        <f>IF(OR(F96="",I96=""),"",IF(SUMIF(F5:F96,F96,I5:I96)&lt;=SUMIF('예시-장비임대료수금원장'!D5:D54,F96,'예시-장비임대료수금원장'!E5:E54)+SUMIF(F5:F104,F96,J5:J104),"수금","미수금"))</f>
        <v/>
      </c>
      <c r="N96" s="34">
        <f>IF(OR(N(A96)=0,N(B96)=0,N(C96)=0),"",DATE(A96,B96,C96))</f>
        <v/>
      </c>
      <c r="O96" s="35">
        <f>IF(AND(F96&lt;&gt;"",F96='예시-청구서'!C5,I96&lt;&gt;"",OR(N('예시-청구서'!C6)=0,AND(N96&lt;&gt;"",N(N96)&gt;=N('예시-청구서'!C6))),OR(N('예시-청구서'!D6)=0,AND(N96&lt;&gt;"",N(N96)&lt;=N('예시-청구서'!D6)))),1,0)</f>
        <v/>
      </c>
      <c r="P96" s="35">
        <f>IF(O96=1,SUM(O5:O96),"")</f>
        <v/>
      </c>
    </row>
    <row r="97" ht="19" customHeight="1">
      <c r="A97" s="26" t="n"/>
      <c r="B97" s="26" t="n"/>
      <c r="C97" s="26" t="n"/>
      <c r="D97" s="27" t="n"/>
      <c r="E97" s="28" t="n"/>
      <c r="F97" s="28" t="n"/>
      <c r="G97" s="29" t="n"/>
      <c r="H97" s="30" t="n"/>
      <c r="I97" s="31">
        <f>IF(OR(N(G97)=0,IF(N(H97)&gt;0,H97,IFERROR(VLOOKUP(D97,'예시-기사명등록'!B5:E19,4,0),0))=0),"",ROUND(G97*IF(N(H97)&gt;0,H97,IFERROR(VLOOKUP(D97,'예시-기사명등록'!B5:E19,4,0),0)),0))</f>
        <v/>
      </c>
      <c r="J97" s="30" t="n"/>
      <c r="K97" s="32" t="n"/>
      <c r="L97" s="33" t="n"/>
      <c r="M97" s="12">
        <f>IF(OR(F97="",I97=""),"",IF(SUMIF(F5:F97,F97,I5:I97)&lt;=SUMIF('예시-장비임대료수금원장'!D5:D54,F97,'예시-장비임대료수금원장'!E5:E54)+SUMIF(F5:F104,F97,J5:J104),"수금","미수금"))</f>
        <v/>
      </c>
      <c r="N97" s="34">
        <f>IF(OR(N(A97)=0,N(B97)=0,N(C97)=0),"",DATE(A97,B97,C97))</f>
        <v/>
      </c>
      <c r="O97" s="35">
        <f>IF(AND(F97&lt;&gt;"",F97='예시-청구서'!C5,I97&lt;&gt;"",OR(N('예시-청구서'!C6)=0,AND(N97&lt;&gt;"",N(N97)&gt;=N('예시-청구서'!C6))),OR(N('예시-청구서'!D6)=0,AND(N97&lt;&gt;"",N(N97)&lt;=N('예시-청구서'!D6)))),1,0)</f>
        <v/>
      </c>
      <c r="P97" s="35">
        <f>IF(O97=1,SUM(O5:O97),"")</f>
        <v/>
      </c>
    </row>
    <row r="98" ht="19" customHeight="1">
      <c r="A98" s="26" t="n"/>
      <c r="B98" s="26" t="n"/>
      <c r="C98" s="26" t="n"/>
      <c r="D98" s="27" t="n"/>
      <c r="E98" s="28" t="n"/>
      <c r="F98" s="28" t="n"/>
      <c r="G98" s="29" t="n"/>
      <c r="H98" s="30" t="n"/>
      <c r="I98" s="31">
        <f>IF(OR(N(G98)=0,IF(N(H98)&gt;0,H98,IFERROR(VLOOKUP(D98,'예시-기사명등록'!B5:E19,4,0),0))=0),"",ROUND(G98*IF(N(H98)&gt;0,H98,IFERROR(VLOOKUP(D98,'예시-기사명등록'!B5:E19,4,0),0)),0))</f>
        <v/>
      </c>
      <c r="J98" s="30" t="n"/>
      <c r="K98" s="32" t="n"/>
      <c r="L98" s="33" t="n"/>
      <c r="M98" s="12">
        <f>IF(OR(F98="",I98=""),"",IF(SUMIF(F5:F98,F98,I5:I98)&lt;=SUMIF('예시-장비임대료수금원장'!D5:D54,F98,'예시-장비임대료수금원장'!E5:E54)+SUMIF(F5:F104,F98,J5:J104),"수금","미수금"))</f>
        <v/>
      </c>
      <c r="N98" s="34">
        <f>IF(OR(N(A98)=0,N(B98)=0,N(C98)=0),"",DATE(A98,B98,C98))</f>
        <v/>
      </c>
      <c r="O98" s="35">
        <f>IF(AND(F98&lt;&gt;"",F98='예시-청구서'!C5,I98&lt;&gt;"",OR(N('예시-청구서'!C6)=0,AND(N98&lt;&gt;"",N(N98)&gt;=N('예시-청구서'!C6))),OR(N('예시-청구서'!D6)=0,AND(N98&lt;&gt;"",N(N98)&lt;=N('예시-청구서'!D6)))),1,0)</f>
        <v/>
      </c>
      <c r="P98" s="35">
        <f>IF(O98=1,SUM(O5:O98),"")</f>
        <v/>
      </c>
    </row>
    <row r="99" ht="19" customHeight="1">
      <c r="A99" s="26" t="n"/>
      <c r="B99" s="26" t="n"/>
      <c r="C99" s="26" t="n"/>
      <c r="D99" s="27" t="n"/>
      <c r="E99" s="28" t="n"/>
      <c r="F99" s="28" t="n"/>
      <c r="G99" s="29" t="n"/>
      <c r="H99" s="30" t="n"/>
      <c r="I99" s="31">
        <f>IF(OR(N(G99)=0,IF(N(H99)&gt;0,H99,IFERROR(VLOOKUP(D99,'예시-기사명등록'!B5:E19,4,0),0))=0),"",ROUND(G99*IF(N(H99)&gt;0,H99,IFERROR(VLOOKUP(D99,'예시-기사명등록'!B5:E19,4,0),0)),0))</f>
        <v/>
      </c>
      <c r="J99" s="30" t="n"/>
      <c r="K99" s="32" t="n"/>
      <c r="L99" s="33" t="n"/>
      <c r="M99" s="12">
        <f>IF(OR(F99="",I99=""),"",IF(SUMIF(F5:F99,F99,I5:I99)&lt;=SUMIF('예시-장비임대료수금원장'!D5:D54,F99,'예시-장비임대료수금원장'!E5:E54)+SUMIF(F5:F104,F99,J5:J104),"수금","미수금"))</f>
        <v/>
      </c>
      <c r="N99" s="34">
        <f>IF(OR(N(A99)=0,N(B99)=0,N(C99)=0),"",DATE(A99,B99,C99))</f>
        <v/>
      </c>
      <c r="O99" s="35">
        <f>IF(AND(F99&lt;&gt;"",F99='예시-청구서'!C5,I99&lt;&gt;"",OR(N('예시-청구서'!C6)=0,AND(N99&lt;&gt;"",N(N99)&gt;=N('예시-청구서'!C6))),OR(N('예시-청구서'!D6)=0,AND(N99&lt;&gt;"",N(N99)&lt;=N('예시-청구서'!D6)))),1,0)</f>
        <v/>
      </c>
      <c r="P99" s="35">
        <f>IF(O99=1,SUM(O5:O99),"")</f>
        <v/>
      </c>
    </row>
    <row r="100" ht="19" customHeight="1">
      <c r="A100" s="26" t="n"/>
      <c r="B100" s="26" t="n"/>
      <c r="C100" s="26" t="n"/>
      <c r="D100" s="27" t="n"/>
      <c r="E100" s="28" t="n"/>
      <c r="F100" s="28" t="n"/>
      <c r="G100" s="29" t="n"/>
      <c r="H100" s="30" t="n"/>
      <c r="I100" s="31">
        <f>IF(OR(N(G100)=0,IF(N(H100)&gt;0,H100,IFERROR(VLOOKUP(D100,'예시-기사명등록'!B5:E19,4,0),0))=0),"",ROUND(G100*IF(N(H100)&gt;0,H100,IFERROR(VLOOKUP(D100,'예시-기사명등록'!B5:E19,4,0),0)),0))</f>
        <v/>
      </c>
      <c r="J100" s="30" t="n"/>
      <c r="K100" s="32" t="n"/>
      <c r="L100" s="33" t="n"/>
      <c r="M100" s="12">
        <f>IF(OR(F100="",I100=""),"",IF(SUMIF(F5:F100,F100,I5:I100)&lt;=SUMIF('예시-장비임대료수금원장'!D5:D54,F100,'예시-장비임대료수금원장'!E5:E54)+SUMIF(F5:F104,F100,J5:J104),"수금","미수금"))</f>
        <v/>
      </c>
      <c r="N100" s="34">
        <f>IF(OR(N(A100)=0,N(B100)=0,N(C100)=0),"",DATE(A100,B100,C100))</f>
        <v/>
      </c>
      <c r="O100" s="35">
        <f>IF(AND(F100&lt;&gt;"",F100='예시-청구서'!C5,I100&lt;&gt;"",OR(N('예시-청구서'!C6)=0,AND(N100&lt;&gt;"",N(N100)&gt;=N('예시-청구서'!C6))),OR(N('예시-청구서'!D6)=0,AND(N100&lt;&gt;"",N(N100)&lt;=N('예시-청구서'!D6)))),1,0)</f>
        <v/>
      </c>
      <c r="P100" s="35">
        <f>IF(O100=1,SUM(O5:O100),"")</f>
        <v/>
      </c>
    </row>
    <row r="101" ht="19" customHeight="1">
      <c r="A101" s="26" t="n"/>
      <c r="B101" s="26" t="n"/>
      <c r="C101" s="26" t="n"/>
      <c r="D101" s="27" t="n"/>
      <c r="E101" s="28" t="n"/>
      <c r="F101" s="28" t="n"/>
      <c r="G101" s="29" t="n"/>
      <c r="H101" s="30" t="n"/>
      <c r="I101" s="31">
        <f>IF(OR(N(G101)=0,IF(N(H101)&gt;0,H101,IFERROR(VLOOKUP(D101,'예시-기사명등록'!B5:E19,4,0),0))=0),"",ROUND(G101*IF(N(H101)&gt;0,H101,IFERROR(VLOOKUP(D101,'예시-기사명등록'!B5:E19,4,0),0)),0))</f>
        <v/>
      </c>
      <c r="J101" s="30" t="n"/>
      <c r="K101" s="32" t="n"/>
      <c r="L101" s="33" t="n"/>
      <c r="M101" s="12">
        <f>IF(OR(F101="",I101=""),"",IF(SUMIF(F5:F101,F101,I5:I101)&lt;=SUMIF('예시-장비임대료수금원장'!D5:D54,F101,'예시-장비임대료수금원장'!E5:E54)+SUMIF(F5:F104,F101,J5:J104),"수금","미수금"))</f>
        <v/>
      </c>
      <c r="N101" s="34">
        <f>IF(OR(N(A101)=0,N(B101)=0,N(C101)=0),"",DATE(A101,B101,C101))</f>
        <v/>
      </c>
      <c r="O101" s="35">
        <f>IF(AND(F101&lt;&gt;"",F101='예시-청구서'!C5,I101&lt;&gt;"",OR(N('예시-청구서'!C6)=0,AND(N101&lt;&gt;"",N(N101)&gt;=N('예시-청구서'!C6))),OR(N('예시-청구서'!D6)=0,AND(N101&lt;&gt;"",N(N101)&lt;=N('예시-청구서'!D6)))),1,0)</f>
        <v/>
      </c>
      <c r="P101" s="35">
        <f>IF(O101=1,SUM(O5:O101),"")</f>
        <v/>
      </c>
    </row>
    <row r="102" ht="19" customHeight="1">
      <c r="A102" s="26" t="n"/>
      <c r="B102" s="26" t="n"/>
      <c r="C102" s="26" t="n"/>
      <c r="D102" s="27" t="n"/>
      <c r="E102" s="28" t="n"/>
      <c r="F102" s="28" t="n"/>
      <c r="G102" s="29" t="n"/>
      <c r="H102" s="30" t="n"/>
      <c r="I102" s="31">
        <f>IF(OR(N(G102)=0,IF(N(H102)&gt;0,H102,IFERROR(VLOOKUP(D102,'예시-기사명등록'!B5:E19,4,0),0))=0),"",ROUND(G102*IF(N(H102)&gt;0,H102,IFERROR(VLOOKUP(D102,'예시-기사명등록'!B5:E19,4,0),0)),0))</f>
        <v/>
      </c>
      <c r="J102" s="30" t="n"/>
      <c r="K102" s="32" t="n"/>
      <c r="L102" s="33" t="n"/>
      <c r="M102" s="12">
        <f>IF(OR(F102="",I102=""),"",IF(SUMIF(F5:F102,F102,I5:I102)&lt;=SUMIF('예시-장비임대료수금원장'!D5:D54,F102,'예시-장비임대료수금원장'!E5:E54)+SUMIF(F5:F104,F102,J5:J104),"수금","미수금"))</f>
        <v/>
      </c>
      <c r="N102" s="34">
        <f>IF(OR(N(A102)=0,N(B102)=0,N(C102)=0),"",DATE(A102,B102,C102))</f>
        <v/>
      </c>
      <c r="O102" s="35">
        <f>IF(AND(F102&lt;&gt;"",F102='예시-청구서'!C5,I102&lt;&gt;"",OR(N('예시-청구서'!C6)=0,AND(N102&lt;&gt;"",N(N102)&gt;=N('예시-청구서'!C6))),OR(N('예시-청구서'!D6)=0,AND(N102&lt;&gt;"",N(N102)&lt;=N('예시-청구서'!D6)))),1,0)</f>
        <v/>
      </c>
      <c r="P102" s="35">
        <f>IF(O102=1,SUM(O5:O102),"")</f>
        <v/>
      </c>
    </row>
    <row r="103" ht="19" customHeight="1">
      <c r="A103" s="26" t="n"/>
      <c r="B103" s="26" t="n"/>
      <c r="C103" s="26" t="n"/>
      <c r="D103" s="27" t="n"/>
      <c r="E103" s="28" t="n"/>
      <c r="F103" s="28" t="n"/>
      <c r="G103" s="29" t="n"/>
      <c r="H103" s="30" t="n"/>
      <c r="I103" s="31">
        <f>IF(OR(N(G103)=0,IF(N(H103)&gt;0,H103,IFERROR(VLOOKUP(D103,'예시-기사명등록'!B5:E19,4,0),0))=0),"",ROUND(G103*IF(N(H103)&gt;0,H103,IFERROR(VLOOKUP(D103,'예시-기사명등록'!B5:E19,4,0),0)),0))</f>
        <v/>
      </c>
      <c r="J103" s="30" t="n"/>
      <c r="K103" s="32" t="n"/>
      <c r="L103" s="33" t="n"/>
      <c r="M103" s="12">
        <f>IF(OR(F103="",I103=""),"",IF(SUMIF(F5:F103,F103,I5:I103)&lt;=SUMIF('예시-장비임대료수금원장'!D5:D54,F103,'예시-장비임대료수금원장'!E5:E54)+SUMIF(F5:F104,F103,J5:J104),"수금","미수금"))</f>
        <v/>
      </c>
      <c r="N103" s="34">
        <f>IF(OR(N(A103)=0,N(B103)=0,N(C103)=0),"",DATE(A103,B103,C103))</f>
        <v/>
      </c>
      <c r="O103" s="35">
        <f>IF(AND(F103&lt;&gt;"",F103='예시-청구서'!C5,I103&lt;&gt;"",OR(N('예시-청구서'!C6)=0,AND(N103&lt;&gt;"",N(N103)&gt;=N('예시-청구서'!C6))),OR(N('예시-청구서'!D6)=0,AND(N103&lt;&gt;"",N(N103)&lt;=N('예시-청구서'!D6)))),1,0)</f>
        <v/>
      </c>
      <c r="P103" s="35">
        <f>IF(O103=1,SUM(O5:O103),"")</f>
        <v/>
      </c>
    </row>
    <row r="104" ht="19" customHeight="1">
      <c r="A104" s="26" t="n"/>
      <c r="B104" s="26" t="n"/>
      <c r="C104" s="26" t="n"/>
      <c r="D104" s="27" t="n"/>
      <c r="E104" s="28" t="n"/>
      <c r="F104" s="28" t="n"/>
      <c r="G104" s="29" t="n"/>
      <c r="H104" s="30" t="n"/>
      <c r="I104" s="31">
        <f>IF(OR(N(G104)=0,IF(N(H104)&gt;0,H104,IFERROR(VLOOKUP(D104,'예시-기사명등록'!B5:E19,4,0),0))=0),"",ROUND(G104*IF(N(H104)&gt;0,H104,IFERROR(VLOOKUP(D104,'예시-기사명등록'!B5:E19,4,0),0)),0))</f>
        <v/>
      </c>
      <c r="J104" s="30" t="n"/>
      <c r="K104" s="32" t="n"/>
      <c r="L104" s="33" t="n"/>
      <c r="M104" s="12">
        <f>IF(OR(F104="",I104=""),"",IF(SUMIF(F5:F104,F104,I5:I104)&lt;=SUMIF('예시-장비임대료수금원장'!D5:D54,F104,'예시-장비임대료수금원장'!E5:E54)+SUMIF(F5:F104,F104,J5:J104),"수금","미수금"))</f>
        <v/>
      </c>
      <c r="N104" s="34">
        <f>IF(OR(N(A104)=0,N(B104)=0,N(C104)=0),"",DATE(A104,B104,C104))</f>
        <v/>
      </c>
      <c r="O104" s="35">
        <f>IF(AND(F104&lt;&gt;"",F104='예시-청구서'!C5,I104&lt;&gt;"",OR(N('예시-청구서'!C6)=0,AND(N104&lt;&gt;"",N(N104)&gt;=N('예시-청구서'!C6))),OR(N('예시-청구서'!D6)=0,AND(N104&lt;&gt;"",N(N104)&lt;=N('예시-청구서'!D6)))),1,0)</f>
        <v/>
      </c>
      <c r="P104" s="35">
        <f>IF(O104=1,SUM(O5:O104),"")</f>
        <v/>
      </c>
    </row>
    <row r="106" ht="19.5" customHeight="1">
      <c r="A106" s="21" t="inlineStr">
        <is>
          <t>이 시트는 작성 예시입니다(가상의 거래).</t>
        </is>
      </c>
    </row>
  </sheetData>
  <mergeCells count="9">
    <mergeCell ref="A106:M106"/>
    <mergeCell ref="A3:D3"/>
    <mergeCell ref="A1:H1"/>
    <mergeCell ref="I1:M1"/>
    <mergeCell ref="A2:M2"/>
    <mergeCell ref="G3:H3"/>
    <mergeCell ref="E3:F3"/>
    <mergeCell ref="K3:L3"/>
    <mergeCell ref="I3:J3"/>
  </mergeCells>
  <conditionalFormatting sqref="G5:G104">
    <cfRule type="expression" priority="1" dxfId="0">
      <formula>AND(ISNUMBER(G5),MOD(G5,1)=0)</formula>
    </cfRule>
  </conditionalFormatting>
  <dataValidations count="2">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showDropDown="0" showInputMessage="0" showErrorMessage="0" allowBlank="1" error="등록 시트에 있는 이름을 고르세요" type="list">
      <formula1>'예시-기사명등록'!$B$5:$B$19</formula1>
    </dataValidation>
    <dataValidation sqref="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showDropDown="0" showInputMessage="0" showErrorMessage="0" allowBlank="1" error="등록 시트에 있는 이름을 고르세요" type="list">
      <formula1>'예시-거래처등록'!$B$5:$B$19</formula1>
    </dataValidation>
  </dataValidations>
  <printOptions horizontalCentered="1"/>
  <pageMargins left="0.4" right="0.4" top="0.5" bottom="0.5" header="0.2" footer="0.2"/>
  <pageSetup orientation="landscape" paperSize="9" fitToHeight="0" fitToWidth="1"/>
</worksheet>
</file>

<file path=xl/worksheets/sheet10.xml><?xml version="1.0" encoding="utf-8"?>
<worksheet xmlns="http://schemas.openxmlformats.org/spreadsheetml/2006/main">
  <sheetPr>
    <tabColor rgb="00F59E0B"/>
    <outlinePr summaryBelow="1" summaryRight="1"/>
    <pageSetUpPr fitToPage="1"/>
  </sheetPr>
  <dimension ref="A1:G56"/>
  <sheetViews>
    <sheetView showGridLines="0" zoomScale="100" workbookViewId="0">
      <selection activeCell="A1" sqref="A1"/>
    </sheetView>
  </sheetViews>
  <sheetFormatPr baseColWidth="8" defaultRowHeight="15"/>
  <cols>
    <col width="6" customWidth="1" min="1" max="1"/>
    <col width="4.5" customWidth="1" min="2" max="2"/>
    <col width="4.5" customWidth="1" min="3" max="3"/>
    <col width="16" customWidth="1" min="4" max="4"/>
    <col width="13" customWidth="1" min="5" max="5"/>
    <col width="12" customWidth="1" min="6" max="6"/>
    <col width="26" customWidth="1" min="7" max="7"/>
  </cols>
  <sheetData>
    <row r="1" ht="20" customHeight="1">
      <c r="A1" s="1" t="inlineStr">
        <is>
          <t xml:space="preserve">  K-건설맵  |  k-conmap.com  무료 건설 서식</t>
        </is>
      </c>
      <c r="F1" s="57" t="inlineStr">
        <is>
          <t xml:space="preserve">작성 예시 (가상의 현장)  </t>
        </is>
      </c>
    </row>
    <row r="2" ht="30" customHeight="1">
      <c r="A2" s="22" t="inlineStr">
        <is>
          <t>장 비 임 대 료  수 금 원 장</t>
        </is>
      </c>
    </row>
    <row r="3" ht="24" customHeight="1">
      <c r="A3" s="16" t="inlineStr">
        <is>
          <t>합   계</t>
        </is>
      </c>
      <c r="B3" s="17" t="n"/>
      <c r="C3" s="17" t="n"/>
      <c r="D3" s="16" t="inlineStr"/>
      <c r="E3" s="18">
        <f>SUBTOTAL(9,E5:E54)</f>
        <v/>
      </c>
      <c r="F3" s="4" t="inlineStr"/>
    </row>
    <row r="4" ht="24" customHeight="1">
      <c r="A4" s="8" t="inlineStr">
        <is>
          <t>년</t>
        </is>
      </c>
      <c r="B4" s="8" t="inlineStr">
        <is>
          <t>월</t>
        </is>
      </c>
      <c r="C4" s="8" t="inlineStr">
        <is>
          <t>일</t>
        </is>
      </c>
      <c r="D4" s="8" t="inlineStr">
        <is>
          <t>거 래 처</t>
        </is>
      </c>
      <c r="E4" s="8" t="inlineStr">
        <is>
          <t>수 금 액</t>
        </is>
      </c>
      <c r="F4" s="8" t="inlineStr">
        <is>
          <t>기 사 명</t>
        </is>
      </c>
      <c r="G4" s="8" t="inlineStr">
        <is>
          <t>내    용</t>
        </is>
      </c>
    </row>
    <row r="5" ht="19" customHeight="1">
      <c r="A5" s="26" t="n">
        <v>2026</v>
      </c>
      <c r="B5" s="26" t="n">
        <v>8</v>
      </c>
      <c r="C5" s="26" t="n">
        <v>31</v>
      </c>
      <c r="D5" s="36" t="inlineStr">
        <is>
          <t>가나건설(주)</t>
        </is>
      </c>
      <c r="E5" s="37" t="n">
        <v>1200000</v>
      </c>
      <c r="F5" s="27" t="inlineStr">
        <is>
          <t>김기사</t>
        </is>
      </c>
      <c r="G5" s="28" t="inlineStr">
        <is>
          <t>8월분 일부</t>
        </is>
      </c>
    </row>
    <row r="6" ht="19" customHeight="1">
      <c r="A6" s="26" t="n">
        <v>2026</v>
      </c>
      <c r="B6" s="26" t="n">
        <v>8</v>
      </c>
      <c r="C6" s="26" t="n">
        <v>31</v>
      </c>
      <c r="D6" s="36" t="inlineStr">
        <is>
          <t>다라토건(주)</t>
        </is>
      </c>
      <c r="E6" s="37" t="n">
        <v>770000</v>
      </c>
      <c r="F6" s="27" t="inlineStr">
        <is>
          <t>이기사</t>
        </is>
      </c>
      <c r="G6" s="28" t="inlineStr">
        <is>
          <t>8월분</t>
        </is>
      </c>
    </row>
    <row r="7" ht="19" customHeight="1">
      <c r="A7" s="26" t="n">
        <v>2026</v>
      </c>
      <c r="B7" s="26" t="n">
        <v>9</v>
      </c>
      <c r="C7" s="26" t="n">
        <v>15</v>
      </c>
      <c r="D7" s="36" t="inlineStr">
        <is>
          <t>마바산업(주)</t>
        </is>
      </c>
      <c r="E7" s="37" t="n">
        <v>560000</v>
      </c>
      <c r="F7" s="27" t="inlineStr">
        <is>
          <t>김기사</t>
        </is>
      </c>
      <c r="G7" s="28" t="inlineStr">
        <is>
          <t>8월분</t>
        </is>
      </c>
    </row>
    <row r="8" ht="19" customHeight="1">
      <c r="A8" s="26" t="n"/>
      <c r="B8" s="26" t="n"/>
      <c r="C8" s="26" t="n"/>
      <c r="D8" s="36" t="n"/>
      <c r="E8" s="37" t="n"/>
      <c r="F8" s="27" t="n"/>
      <c r="G8" s="28" t="n"/>
    </row>
    <row r="9" ht="19" customHeight="1">
      <c r="A9" s="26" t="n"/>
      <c r="B9" s="26" t="n"/>
      <c r="C9" s="26" t="n"/>
      <c r="D9" s="36" t="n"/>
      <c r="E9" s="37" t="n"/>
      <c r="F9" s="27" t="n"/>
      <c r="G9" s="28" t="n"/>
    </row>
    <row r="10" ht="19" customHeight="1">
      <c r="A10" s="26" t="n"/>
      <c r="B10" s="26" t="n"/>
      <c r="C10" s="26" t="n"/>
      <c r="D10" s="36" t="n"/>
      <c r="E10" s="37" t="n"/>
      <c r="F10" s="27" t="n"/>
      <c r="G10" s="28" t="n"/>
    </row>
    <row r="11" ht="19" customHeight="1">
      <c r="A11" s="26" t="n"/>
      <c r="B11" s="26" t="n"/>
      <c r="C11" s="26" t="n"/>
      <c r="D11" s="36" t="n"/>
      <c r="E11" s="37" t="n"/>
      <c r="F11" s="27" t="n"/>
      <c r="G11" s="28" t="n"/>
    </row>
    <row r="12" ht="19" customHeight="1">
      <c r="A12" s="26" t="n"/>
      <c r="B12" s="26" t="n"/>
      <c r="C12" s="26" t="n"/>
      <c r="D12" s="36" t="n"/>
      <c r="E12" s="37" t="n"/>
      <c r="F12" s="27" t="n"/>
      <c r="G12" s="28" t="n"/>
    </row>
    <row r="13" ht="19" customHeight="1">
      <c r="A13" s="26" t="n"/>
      <c r="B13" s="26" t="n"/>
      <c r="C13" s="26" t="n"/>
      <c r="D13" s="36" t="n"/>
      <c r="E13" s="37" t="n"/>
      <c r="F13" s="27" t="n"/>
      <c r="G13" s="28" t="n"/>
    </row>
    <row r="14" ht="19" customHeight="1">
      <c r="A14" s="26" t="n"/>
      <c r="B14" s="26" t="n"/>
      <c r="C14" s="26" t="n"/>
      <c r="D14" s="36" t="n"/>
      <c r="E14" s="37" t="n"/>
      <c r="F14" s="27" t="n"/>
      <c r="G14" s="28" t="n"/>
    </row>
    <row r="15" ht="19" customHeight="1">
      <c r="A15" s="26" t="n"/>
      <c r="B15" s="26" t="n"/>
      <c r="C15" s="26" t="n"/>
      <c r="D15" s="36" t="n"/>
      <c r="E15" s="37" t="n"/>
      <c r="F15" s="27" t="n"/>
      <c r="G15" s="28" t="n"/>
    </row>
    <row r="16" ht="19" customHeight="1">
      <c r="A16" s="26" t="n"/>
      <c r="B16" s="26" t="n"/>
      <c r="C16" s="26" t="n"/>
      <c r="D16" s="36" t="n"/>
      <c r="E16" s="37" t="n"/>
      <c r="F16" s="27" t="n"/>
      <c r="G16" s="28" t="n"/>
    </row>
    <row r="17" ht="19" customHeight="1">
      <c r="A17" s="26" t="n"/>
      <c r="B17" s="26" t="n"/>
      <c r="C17" s="26" t="n"/>
      <c r="D17" s="36" t="n"/>
      <c r="E17" s="37" t="n"/>
      <c r="F17" s="27" t="n"/>
      <c r="G17" s="28" t="n"/>
    </row>
    <row r="18" ht="19" customHeight="1">
      <c r="A18" s="26" t="n"/>
      <c r="B18" s="26" t="n"/>
      <c r="C18" s="26" t="n"/>
      <c r="D18" s="36" t="n"/>
      <c r="E18" s="37" t="n"/>
      <c r="F18" s="27" t="n"/>
      <c r="G18" s="28" t="n"/>
    </row>
    <row r="19" ht="19" customHeight="1">
      <c r="A19" s="26" t="n"/>
      <c r="B19" s="26" t="n"/>
      <c r="C19" s="26" t="n"/>
      <c r="D19" s="36" t="n"/>
      <c r="E19" s="37" t="n"/>
      <c r="F19" s="27" t="n"/>
      <c r="G19" s="28" t="n"/>
    </row>
    <row r="20" ht="19" customHeight="1">
      <c r="A20" s="26" t="n"/>
      <c r="B20" s="26" t="n"/>
      <c r="C20" s="26" t="n"/>
      <c r="D20" s="36" t="n"/>
      <c r="E20" s="37" t="n"/>
      <c r="F20" s="27" t="n"/>
      <c r="G20" s="28" t="n"/>
    </row>
    <row r="21" ht="19" customHeight="1">
      <c r="A21" s="26" t="n"/>
      <c r="B21" s="26" t="n"/>
      <c r="C21" s="26" t="n"/>
      <c r="D21" s="36" t="n"/>
      <c r="E21" s="37" t="n"/>
      <c r="F21" s="27" t="n"/>
      <c r="G21" s="28" t="n"/>
    </row>
    <row r="22" ht="19" customHeight="1">
      <c r="A22" s="26" t="n"/>
      <c r="B22" s="26" t="n"/>
      <c r="C22" s="26" t="n"/>
      <c r="D22" s="36" t="n"/>
      <c r="E22" s="37" t="n"/>
      <c r="F22" s="27" t="n"/>
      <c r="G22" s="28" t="n"/>
    </row>
    <row r="23" ht="19" customHeight="1">
      <c r="A23" s="26" t="n"/>
      <c r="B23" s="26" t="n"/>
      <c r="C23" s="26" t="n"/>
      <c r="D23" s="36" t="n"/>
      <c r="E23" s="37" t="n"/>
      <c r="F23" s="27" t="n"/>
      <c r="G23" s="28" t="n"/>
    </row>
    <row r="24" ht="19" customHeight="1">
      <c r="A24" s="26" t="n"/>
      <c r="B24" s="26" t="n"/>
      <c r="C24" s="26" t="n"/>
      <c r="D24" s="36" t="n"/>
      <c r="E24" s="37" t="n"/>
      <c r="F24" s="27" t="n"/>
      <c r="G24" s="28" t="n"/>
    </row>
    <row r="25" ht="19" customHeight="1">
      <c r="A25" s="26" t="n"/>
      <c r="B25" s="26" t="n"/>
      <c r="C25" s="26" t="n"/>
      <c r="D25" s="36" t="n"/>
      <c r="E25" s="37" t="n"/>
      <c r="F25" s="27" t="n"/>
      <c r="G25" s="28" t="n"/>
    </row>
    <row r="26" ht="19" customHeight="1">
      <c r="A26" s="26" t="n"/>
      <c r="B26" s="26" t="n"/>
      <c r="C26" s="26" t="n"/>
      <c r="D26" s="36" t="n"/>
      <c r="E26" s="37" t="n"/>
      <c r="F26" s="27" t="n"/>
      <c r="G26" s="28" t="n"/>
    </row>
    <row r="27" ht="19" customHeight="1">
      <c r="A27" s="26" t="n"/>
      <c r="B27" s="26" t="n"/>
      <c r="C27" s="26" t="n"/>
      <c r="D27" s="36" t="n"/>
      <c r="E27" s="37" t="n"/>
      <c r="F27" s="27" t="n"/>
      <c r="G27" s="28" t="n"/>
    </row>
    <row r="28" ht="19" customHeight="1">
      <c r="A28" s="26" t="n"/>
      <c r="B28" s="26" t="n"/>
      <c r="C28" s="26" t="n"/>
      <c r="D28" s="36" t="n"/>
      <c r="E28" s="37" t="n"/>
      <c r="F28" s="27" t="n"/>
      <c r="G28" s="28" t="n"/>
    </row>
    <row r="29" ht="19" customHeight="1">
      <c r="A29" s="26" t="n"/>
      <c r="B29" s="26" t="n"/>
      <c r="C29" s="26" t="n"/>
      <c r="D29" s="36" t="n"/>
      <c r="E29" s="37" t="n"/>
      <c r="F29" s="27" t="n"/>
      <c r="G29" s="28" t="n"/>
    </row>
    <row r="30" ht="19" customHeight="1">
      <c r="A30" s="26" t="n"/>
      <c r="B30" s="26" t="n"/>
      <c r="C30" s="26" t="n"/>
      <c r="D30" s="36" t="n"/>
      <c r="E30" s="37" t="n"/>
      <c r="F30" s="27" t="n"/>
      <c r="G30" s="28" t="n"/>
    </row>
    <row r="31" ht="19" customHeight="1">
      <c r="A31" s="26" t="n"/>
      <c r="B31" s="26" t="n"/>
      <c r="C31" s="26" t="n"/>
      <c r="D31" s="36" t="n"/>
      <c r="E31" s="37" t="n"/>
      <c r="F31" s="27" t="n"/>
      <c r="G31" s="28" t="n"/>
    </row>
    <row r="32" ht="19" customHeight="1">
      <c r="A32" s="26" t="n"/>
      <c r="B32" s="26" t="n"/>
      <c r="C32" s="26" t="n"/>
      <c r="D32" s="36" t="n"/>
      <c r="E32" s="37" t="n"/>
      <c r="F32" s="27" t="n"/>
      <c r="G32" s="28" t="n"/>
    </row>
    <row r="33" ht="19" customHeight="1">
      <c r="A33" s="26" t="n"/>
      <c r="B33" s="26" t="n"/>
      <c r="C33" s="26" t="n"/>
      <c r="D33" s="36" t="n"/>
      <c r="E33" s="37" t="n"/>
      <c r="F33" s="27" t="n"/>
      <c r="G33" s="28" t="n"/>
    </row>
    <row r="34" ht="19" customHeight="1">
      <c r="A34" s="26" t="n"/>
      <c r="B34" s="26" t="n"/>
      <c r="C34" s="26" t="n"/>
      <c r="D34" s="36" t="n"/>
      <c r="E34" s="37" t="n"/>
      <c r="F34" s="27" t="n"/>
      <c r="G34" s="28" t="n"/>
    </row>
    <row r="35" ht="19" customHeight="1">
      <c r="A35" s="26" t="n"/>
      <c r="B35" s="26" t="n"/>
      <c r="C35" s="26" t="n"/>
      <c r="D35" s="36" t="n"/>
      <c r="E35" s="37" t="n"/>
      <c r="F35" s="27" t="n"/>
      <c r="G35" s="28" t="n"/>
    </row>
    <row r="36" ht="19" customHeight="1">
      <c r="A36" s="26" t="n"/>
      <c r="B36" s="26" t="n"/>
      <c r="C36" s="26" t="n"/>
      <c r="D36" s="36" t="n"/>
      <c r="E36" s="37" t="n"/>
      <c r="F36" s="27" t="n"/>
      <c r="G36" s="28" t="n"/>
    </row>
    <row r="37" ht="19" customHeight="1">
      <c r="A37" s="26" t="n"/>
      <c r="B37" s="26" t="n"/>
      <c r="C37" s="26" t="n"/>
      <c r="D37" s="36" t="n"/>
      <c r="E37" s="37" t="n"/>
      <c r="F37" s="27" t="n"/>
      <c r="G37" s="28" t="n"/>
    </row>
    <row r="38" ht="19" customHeight="1">
      <c r="A38" s="26" t="n"/>
      <c r="B38" s="26" t="n"/>
      <c r="C38" s="26" t="n"/>
      <c r="D38" s="36" t="n"/>
      <c r="E38" s="37" t="n"/>
      <c r="F38" s="27" t="n"/>
      <c r="G38" s="28" t="n"/>
    </row>
    <row r="39" ht="19" customHeight="1">
      <c r="A39" s="26" t="n"/>
      <c r="B39" s="26" t="n"/>
      <c r="C39" s="26" t="n"/>
      <c r="D39" s="36" t="n"/>
      <c r="E39" s="37" t="n"/>
      <c r="F39" s="27" t="n"/>
      <c r="G39" s="28" t="n"/>
    </row>
    <row r="40" ht="19" customHeight="1">
      <c r="A40" s="26" t="n"/>
      <c r="B40" s="26" t="n"/>
      <c r="C40" s="26" t="n"/>
      <c r="D40" s="36" t="n"/>
      <c r="E40" s="37" t="n"/>
      <c r="F40" s="27" t="n"/>
      <c r="G40" s="28" t="n"/>
    </row>
    <row r="41" ht="19" customHeight="1">
      <c r="A41" s="26" t="n"/>
      <c r="B41" s="26" t="n"/>
      <c r="C41" s="26" t="n"/>
      <c r="D41" s="36" t="n"/>
      <c r="E41" s="37" t="n"/>
      <c r="F41" s="27" t="n"/>
      <c r="G41" s="28" t="n"/>
    </row>
    <row r="42" ht="19" customHeight="1">
      <c r="A42" s="26" t="n"/>
      <c r="B42" s="26" t="n"/>
      <c r="C42" s="26" t="n"/>
      <c r="D42" s="36" t="n"/>
      <c r="E42" s="37" t="n"/>
      <c r="F42" s="27" t="n"/>
      <c r="G42" s="28" t="n"/>
    </row>
    <row r="43" ht="19" customHeight="1">
      <c r="A43" s="26" t="n"/>
      <c r="B43" s="26" t="n"/>
      <c r="C43" s="26" t="n"/>
      <c r="D43" s="36" t="n"/>
      <c r="E43" s="37" t="n"/>
      <c r="F43" s="27" t="n"/>
      <c r="G43" s="28" t="n"/>
    </row>
    <row r="44" ht="19" customHeight="1">
      <c r="A44" s="26" t="n"/>
      <c r="B44" s="26" t="n"/>
      <c r="C44" s="26" t="n"/>
      <c r="D44" s="36" t="n"/>
      <c r="E44" s="37" t="n"/>
      <c r="F44" s="27" t="n"/>
      <c r="G44" s="28" t="n"/>
    </row>
    <row r="45" ht="19" customHeight="1">
      <c r="A45" s="26" t="n"/>
      <c r="B45" s="26" t="n"/>
      <c r="C45" s="26" t="n"/>
      <c r="D45" s="36" t="n"/>
      <c r="E45" s="37" t="n"/>
      <c r="F45" s="27" t="n"/>
      <c r="G45" s="28" t="n"/>
    </row>
    <row r="46" ht="19" customHeight="1">
      <c r="A46" s="26" t="n"/>
      <c r="B46" s="26" t="n"/>
      <c r="C46" s="26" t="n"/>
      <c r="D46" s="36" t="n"/>
      <c r="E46" s="37" t="n"/>
      <c r="F46" s="27" t="n"/>
      <c r="G46" s="28" t="n"/>
    </row>
    <row r="47" ht="19" customHeight="1">
      <c r="A47" s="26" t="n"/>
      <c r="B47" s="26" t="n"/>
      <c r="C47" s="26" t="n"/>
      <c r="D47" s="36" t="n"/>
      <c r="E47" s="37" t="n"/>
      <c r="F47" s="27" t="n"/>
      <c r="G47" s="28" t="n"/>
    </row>
    <row r="48" ht="19" customHeight="1">
      <c r="A48" s="26" t="n"/>
      <c r="B48" s="26" t="n"/>
      <c r="C48" s="26" t="n"/>
      <c r="D48" s="36" t="n"/>
      <c r="E48" s="37" t="n"/>
      <c r="F48" s="27" t="n"/>
      <c r="G48" s="28" t="n"/>
    </row>
    <row r="49" ht="19" customHeight="1">
      <c r="A49" s="26" t="n"/>
      <c r="B49" s="26" t="n"/>
      <c r="C49" s="26" t="n"/>
      <c r="D49" s="36" t="n"/>
      <c r="E49" s="37" t="n"/>
      <c r="F49" s="27" t="n"/>
      <c r="G49" s="28" t="n"/>
    </row>
    <row r="50" ht="19" customHeight="1">
      <c r="A50" s="26" t="n"/>
      <c r="B50" s="26" t="n"/>
      <c r="C50" s="26" t="n"/>
      <c r="D50" s="36" t="n"/>
      <c r="E50" s="37" t="n"/>
      <c r="F50" s="27" t="n"/>
      <c r="G50" s="28" t="n"/>
    </row>
    <row r="51" ht="19" customHeight="1">
      <c r="A51" s="26" t="n"/>
      <c r="B51" s="26" t="n"/>
      <c r="C51" s="26" t="n"/>
      <c r="D51" s="36" t="n"/>
      <c r="E51" s="37" t="n"/>
      <c r="F51" s="27" t="n"/>
      <c r="G51" s="28" t="n"/>
    </row>
    <row r="52" ht="19" customHeight="1">
      <c r="A52" s="26" t="n"/>
      <c r="B52" s="26" t="n"/>
      <c r="C52" s="26" t="n"/>
      <c r="D52" s="36" t="n"/>
      <c r="E52" s="37" t="n"/>
      <c r="F52" s="27" t="n"/>
      <c r="G52" s="28" t="n"/>
    </row>
    <row r="53" ht="19" customHeight="1">
      <c r="A53" s="26" t="n"/>
      <c r="B53" s="26" t="n"/>
      <c r="C53" s="26" t="n"/>
      <c r="D53" s="36" t="n"/>
      <c r="E53" s="37" t="n"/>
      <c r="F53" s="27" t="n"/>
      <c r="G53" s="28" t="n"/>
    </row>
    <row r="54" ht="19" customHeight="1">
      <c r="A54" s="26" t="n"/>
      <c r="B54" s="26" t="n"/>
      <c r="C54" s="26" t="n"/>
      <c r="D54" s="36" t="n"/>
      <c r="E54" s="37" t="n"/>
      <c r="F54" s="27" t="n"/>
      <c r="G54" s="28" t="n"/>
    </row>
    <row r="56" ht="19.5" customHeight="1">
      <c r="A56" s="21" t="inlineStr">
        <is>
          <t>이 시트는 작성 예시입니다.</t>
        </is>
      </c>
    </row>
  </sheetData>
  <mergeCells count="6">
    <mergeCell ref="F3:G3"/>
    <mergeCell ref="A56:G56"/>
    <mergeCell ref="A2:G2"/>
    <mergeCell ref="A1:E1"/>
    <mergeCell ref="A3:C3"/>
    <mergeCell ref="F1:G1"/>
  </mergeCells>
  <dataValidations count="2">
    <dataValidation sqref="D5 D6 D7 D8 D9 D10 D11 D12 D13 D14 D15 D16 D17 D18 D19 D20 D21 D22 D23 D24 D25 D26 D27 D28 D29 D30 D31 D32 D33 D34 D35 D36 D37 D38 D39 D40 D41 D42 D43 D44 D45 D46 D47 D48 D49 D50 D51 D52 D53 D54" showDropDown="0" showInputMessage="0" showErrorMessage="0" allowBlank="1" error="등록 시트에 있는 이름을 고르세요" type="list">
      <formula1>'예시-거래처등록'!$B$5:$B$19</formula1>
    </dataValidation>
    <dataValidation sqref="F5 F6 F7 F8 F9 F10 F11 F12 F13 F14 F15 F16 F17 F18 F19 F20 F21 F22 F23 F24 F25 F26 F27 F28 F29 F30 F31 F32 F33 F34 F35 F36 F37 F38 F39 F40 F41 F42 F43 F44 F45 F46 F47 F48 F49 F50 F51 F52 F53 F54" showDropDown="0" showInputMessage="0" showErrorMessage="0" allowBlank="1" error="등록 시트에 있는 이름을 고르세요" type="list">
      <formula1>'예시-기사명등록'!$B$5:$B$19</formula1>
    </dataValidation>
  </dataValidations>
  <printOptions horizontalCentered="1"/>
  <pageMargins left="0.4" right="0.4" top="0.5" bottom="0.5" header="0.2" footer="0.2"/>
  <pageSetup orientation="portrait" paperSize="9" fitToHeight="0" fitToWidth="1"/>
  <rowBreaks count="1" manualBreakCount="1">
    <brk id="39" min="0" max="16383" man="1"/>
  </rowBreaks>
</worksheet>
</file>

<file path=xl/worksheets/sheet11.xml><?xml version="1.0" encoding="utf-8"?>
<worksheet xmlns="http://schemas.openxmlformats.org/spreadsheetml/2006/main">
  <sheetPr>
    <tabColor rgb="00F59E0B"/>
    <outlinePr summaryBelow="1" summaryRight="1"/>
    <pageSetUpPr fitToPage="1"/>
  </sheetPr>
  <dimension ref="A1:G21"/>
  <sheetViews>
    <sheetView showGridLines="0" zoomScale="100" workbookViewId="0">
      <selection activeCell="A1" sqref="A1"/>
    </sheetView>
  </sheetViews>
  <sheetFormatPr baseColWidth="8" defaultRowHeight="15"/>
  <cols>
    <col width="5" customWidth="1" min="1" max="1"/>
    <col width="12" customWidth="1" min="2" max="2"/>
    <col width="14" customWidth="1" min="3" max="3"/>
    <col width="10" customWidth="1" min="4" max="4"/>
    <col width="11" customWidth="1" min="5" max="5"/>
    <col width="14" customWidth="1" min="6" max="6"/>
    <col width="14" customWidth="1" min="7" max="7"/>
  </cols>
  <sheetData>
    <row r="1" ht="20" customHeight="1">
      <c r="A1" s="1" t="inlineStr">
        <is>
          <t xml:space="preserve">  K-건설맵  |  k-conmap.com  무료 건설 서식</t>
        </is>
      </c>
      <c r="E1" s="57" t="inlineStr">
        <is>
          <t xml:space="preserve">작성 예시 (가상의 현장)  </t>
        </is>
      </c>
    </row>
    <row r="2" ht="32" customHeight="1">
      <c r="A2" s="22" t="inlineStr">
        <is>
          <t>기 사 명  등 록</t>
        </is>
      </c>
    </row>
    <row r="3" ht="16" customHeight="1">
      <c r="A3" s="21" t="inlineStr">
        <is>
          <t>여기 적은 기사명이 거래내역 · 수금원장의 목록으로 나옵니다. 시간당 단가는 거래내역에서 단가를 비우면 쓰입니다.</t>
        </is>
      </c>
    </row>
    <row r="4" ht="24" customHeight="1">
      <c r="A4" s="8" t="inlineStr">
        <is>
          <t>번호</t>
        </is>
      </c>
      <c r="B4" s="8" t="inlineStr">
        <is>
          <t>기 사 명</t>
        </is>
      </c>
      <c r="C4" s="8" t="inlineStr">
        <is>
          <t>장 비 명</t>
        </is>
      </c>
      <c r="D4" s="8" t="inlineStr">
        <is>
          <t>장비번호</t>
        </is>
      </c>
      <c r="E4" s="8" t="inlineStr">
        <is>
          <t>시간당 단가</t>
        </is>
      </c>
      <c r="F4" s="8" t="inlineStr">
        <is>
          <t>연 락 처</t>
        </is>
      </c>
      <c r="G4" s="8" t="inlineStr">
        <is>
          <t>비   고</t>
        </is>
      </c>
    </row>
    <row r="5" ht="21" customHeight="1">
      <c r="A5" s="10" t="n">
        <v>1</v>
      </c>
      <c r="B5" s="38" t="inlineStr">
        <is>
          <t>김기사</t>
        </is>
      </c>
      <c r="C5" s="36" t="inlineStr">
        <is>
          <t>굴삭기 06W</t>
        </is>
      </c>
      <c r="D5" s="27" t="inlineStr">
        <is>
          <t>예시-01</t>
        </is>
      </c>
      <c r="E5" s="39" t="n">
        <v>65000</v>
      </c>
      <c r="F5" s="27" t="inlineStr">
        <is>
          <t>000-0000-0001</t>
        </is>
      </c>
      <c r="G5" s="28" t="n"/>
    </row>
    <row r="6" ht="21" customHeight="1">
      <c r="A6" s="10" t="n">
        <v>2</v>
      </c>
      <c r="B6" s="38" t="inlineStr">
        <is>
          <t>이기사</t>
        </is>
      </c>
      <c r="C6" s="36" t="inlineStr">
        <is>
          <t>굴삭기 03W</t>
        </is>
      </c>
      <c r="D6" s="27" t="inlineStr">
        <is>
          <t>예시-02</t>
        </is>
      </c>
      <c r="E6" s="39" t="n">
        <v>55000</v>
      </c>
      <c r="F6" s="27" t="inlineStr">
        <is>
          <t>000-0000-0002</t>
        </is>
      </c>
      <c r="G6" s="28" t="n"/>
    </row>
    <row r="7" ht="21" customHeight="1">
      <c r="A7" s="10" t="n">
        <v>3</v>
      </c>
      <c r="B7" s="38" t="inlineStr">
        <is>
          <t>박기사</t>
        </is>
      </c>
      <c r="C7" s="36" t="inlineStr">
        <is>
          <t>덤프트럭 15t</t>
        </is>
      </c>
      <c r="D7" s="27" t="inlineStr">
        <is>
          <t>예시-03</t>
        </is>
      </c>
      <c r="E7" s="39" t="n">
        <v>50000</v>
      </c>
      <c r="F7" s="27" t="inlineStr">
        <is>
          <t>000-0000-0003</t>
        </is>
      </c>
      <c r="G7" s="28" t="n"/>
    </row>
    <row r="8" ht="21" customHeight="1">
      <c r="A8" s="10" t="n">
        <v>4</v>
      </c>
      <c r="B8" s="38" t="n"/>
      <c r="C8" s="36" t="n"/>
      <c r="D8" s="27" t="n"/>
      <c r="E8" s="39" t="n"/>
      <c r="F8" s="27" t="n"/>
      <c r="G8" s="28" t="n"/>
    </row>
    <row r="9" ht="21" customHeight="1">
      <c r="A9" s="10" t="n">
        <v>5</v>
      </c>
      <c r="B9" s="38" t="n"/>
      <c r="C9" s="36" t="n"/>
      <c r="D9" s="27" t="n"/>
      <c r="E9" s="39" t="n"/>
      <c r="F9" s="27" t="n"/>
      <c r="G9" s="28" t="n"/>
    </row>
    <row r="10" ht="21" customHeight="1">
      <c r="A10" s="10" t="n">
        <v>6</v>
      </c>
      <c r="B10" s="38" t="n"/>
      <c r="C10" s="36" t="n"/>
      <c r="D10" s="27" t="n"/>
      <c r="E10" s="39" t="n"/>
      <c r="F10" s="27" t="n"/>
      <c r="G10" s="28" t="n"/>
    </row>
    <row r="11" ht="21" customHeight="1">
      <c r="A11" s="10" t="n">
        <v>7</v>
      </c>
      <c r="B11" s="38" t="n"/>
      <c r="C11" s="36" t="n"/>
      <c r="D11" s="27" t="n"/>
      <c r="E11" s="39" t="n"/>
      <c r="F11" s="27" t="n"/>
      <c r="G11" s="28" t="n"/>
    </row>
    <row r="12" ht="21" customHeight="1">
      <c r="A12" s="10" t="n">
        <v>8</v>
      </c>
      <c r="B12" s="38" t="n"/>
      <c r="C12" s="36" t="n"/>
      <c r="D12" s="27" t="n"/>
      <c r="E12" s="39" t="n"/>
      <c r="F12" s="27" t="n"/>
      <c r="G12" s="28" t="n"/>
    </row>
    <row r="13" ht="21" customHeight="1">
      <c r="A13" s="10" t="n">
        <v>9</v>
      </c>
      <c r="B13" s="38" t="n"/>
      <c r="C13" s="36" t="n"/>
      <c r="D13" s="27" t="n"/>
      <c r="E13" s="39" t="n"/>
      <c r="F13" s="27" t="n"/>
      <c r="G13" s="28" t="n"/>
    </row>
    <row r="14" ht="21" customHeight="1">
      <c r="A14" s="10" t="n">
        <v>10</v>
      </c>
      <c r="B14" s="38" t="n"/>
      <c r="C14" s="36" t="n"/>
      <c r="D14" s="27" t="n"/>
      <c r="E14" s="39" t="n"/>
      <c r="F14" s="27" t="n"/>
      <c r="G14" s="28" t="n"/>
    </row>
    <row r="15" ht="21" customHeight="1">
      <c r="A15" s="10" t="n">
        <v>11</v>
      </c>
      <c r="B15" s="38" t="n"/>
      <c r="C15" s="36" t="n"/>
      <c r="D15" s="27" t="n"/>
      <c r="E15" s="39" t="n"/>
      <c r="F15" s="27" t="n"/>
      <c r="G15" s="28" t="n"/>
    </row>
    <row r="16" ht="21" customHeight="1">
      <c r="A16" s="10" t="n">
        <v>12</v>
      </c>
      <c r="B16" s="38" t="n"/>
      <c r="C16" s="36" t="n"/>
      <c r="D16" s="27" t="n"/>
      <c r="E16" s="39" t="n"/>
      <c r="F16" s="27" t="n"/>
      <c r="G16" s="28" t="n"/>
    </row>
    <row r="17" ht="21" customHeight="1">
      <c r="A17" s="10" t="n">
        <v>13</v>
      </c>
      <c r="B17" s="38" t="n"/>
      <c r="C17" s="36" t="n"/>
      <c r="D17" s="27" t="n"/>
      <c r="E17" s="39" t="n"/>
      <c r="F17" s="27" t="n"/>
      <c r="G17" s="28" t="n"/>
    </row>
    <row r="18" ht="21" customHeight="1">
      <c r="A18" s="10" t="n">
        <v>14</v>
      </c>
      <c r="B18" s="38" t="n"/>
      <c r="C18" s="36" t="n"/>
      <c r="D18" s="27" t="n"/>
      <c r="E18" s="39" t="n"/>
      <c r="F18" s="27" t="n"/>
      <c r="G18" s="28" t="n"/>
    </row>
    <row r="19" ht="21" customHeight="1">
      <c r="A19" s="10" t="n">
        <v>15</v>
      </c>
      <c r="B19" s="38" t="n"/>
      <c r="C19" s="36" t="n"/>
      <c r="D19" s="27" t="n"/>
      <c r="E19" s="39" t="n"/>
      <c r="F19" s="27" t="n"/>
      <c r="G19" s="28" t="n"/>
    </row>
    <row r="21" ht="19.5" customHeight="1">
      <c r="A21" s="21" t="inlineStr">
        <is>
          <t>이 시트는 작성 예시입니다(가상의 기사 · 번호).</t>
        </is>
      </c>
    </row>
  </sheetData>
  <mergeCells count="5">
    <mergeCell ref="A1:D1"/>
    <mergeCell ref="A3:G3"/>
    <mergeCell ref="A21:G21"/>
    <mergeCell ref="A2:G2"/>
    <mergeCell ref="E1:G1"/>
  </mergeCells>
  <printOptions horizontalCentered="1"/>
  <pageMargins left="0.4" right="0.4" top="0.5" bottom="0.5" header="0.2" footer="0.2"/>
  <pageSetup orientation="portrait" paperSize="9" fitToHeight="1" fitToWidth="1"/>
</worksheet>
</file>

<file path=xl/worksheets/sheet12.xml><?xml version="1.0" encoding="utf-8"?>
<worksheet xmlns="http://schemas.openxmlformats.org/spreadsheetml/2006/main">
  <sheetPr>
    <tabColor rgb="00F59E0B"/>
    <outlinePr summaryBelow="1" summaryRight="1"/>
    <pageSetUpPr fitToPage="1"/>
  </sheetPr>
  <dimension ref="A1:H21"/>
  <sheetViews>
    <sheetView showGridLines="0" zoomScale="100" workbookViewId="0">
      <selection activeCell="A1" sqref="A1"/>
    </sheetView>
  </sheetViews>
  <sheetFormatPr baseColWidth="8" defaultRowHeight="15"/>
  <cols>
    <col width="5" customWidth="1" min="1" max="1"/>
    <col width="14" customWidth="1" min="2" max="2"/>
    <col width="16" customWidth="1" min="3" max="3"/>
    <col width="9" customWidth="1" min="4" max="4"/>
    <col width="12" customWidth="1" min="5" max="5"/>
    <col width="12" customWidth="1" min="6" max="6"/>
    <col width="18" customWidth="1" min="7" max="7"/>
    <col width="13" customWidth="1" min="8" max="8"/>
  </cols>
  <sheetData>
    <row r="1" ht="20" customHeight="1">
      <c r="A1" s="1" t="inlineStr">
        <is>
          <t xml:space="preserve">  K-건설맵  |  k-conmap.com  무료 건설 서식</t>
        </is>
      </c>
      <c r="F1" s="57" t="inlineStr">
        <is>
          <t xml:space="preserve">작성 예시 (가상의 현장)  </t>
        </is>
      </c>
    </row>
    <row r="2" ht="32" customHeight="1">
      <c r="A2" s="22" t="inlineStr">
        <is>
          <t>거 래 처  등 록</t>
        </is>
      </c>
    </row>
    <row r="3" ht="16" customHeight="1">
      <c r="A3" s="21" t="inlineStr">
        <is>
          <t>여기 적은 거래처가 거래내역 · 수금원장 · 청구서의 목록과 장비관리(업체별 현황)에 나옵니다.</t>
        </is>
      </c>
    </row>
    <row r="4" ht="24" customHeight="1">
      <c r="A4" s="8" t="inlineStr">
        <is>
          <t>번호</t>
        </is>
      </c>
      <c r="B4" s="8" t="inlineStr">
        <is>
          <t>거 래 처</t>
        </is>
      </c>
      <c r="C4" s="8" t="inlineStr">
        <is>
          <t>현 장 명</t>
        </is>
      </c>
      <c r="D4" s="8" t="inlineStr">
        <is>
          <t>대 표</t>
        </is>
      </c>
      <c r="E4" s="8" t="inlineStr">
        <is>
          <t>연 락 처</t>
        </is>
      </c>
      <c r="F4" s="8" t="inlineStr">
        <is>
          <t>팩 스</t>
        </is>
      </c>
      <c r="G4" s="8" t="inlineStr">
        <is>
          <t>주    소</t>
        </is>
      </c>
      <c r="H4" s="40" t="inlineStr">
        <is>
          <t>사업자등록번호</t>
        </is>
      </c>
    </row>
    <row r="5" ht="21" customHeight="1">
      <c r="A5" s="10" t="n">
        <v>1</v>
      </c>
      <c r="B5" s="41" t="inlineStr">
        <is>
          <t>가나건설(주)</t>
        </is>
      </c>
      <c r="C5" s="36" t="inlineStr">
        <is>
          <t>가나지구 배수로 정비</t>
        </is>
      </c>
      <c r="D5" s="38" t="inlineStr">
        <is>
          <t>김가나</t>
        </is>
      </c>
      <c r="E5" s="27" t="inlineStr">
        <is>
          <t>000-000-0001</t>
        </is>
      </c>
      <c r="F5" s="27" t="inlineStr">
        <is>
          <t>000-000-0101</t>
        </is>
      </c>
      <c r="G5" s="28" t="inlineStr">
        <is>
          <t>가나시 가나로 1</t>
        </is>
      </c>
      <c r="H5" s="42" t="inlineStr">
        <is>
          <t>000-00-00001</t>
        </is>
      </c>
    </row>
    <row r="6" ht="21" customHeight="1">
      <c r="A6" s="10" t="n">
        <v>2</v>
      </c>
      <c r="B6" s="41" t="inlineStr">
        <is>
          <t>다라토건(주)</t>
        </is>
      </c>
      <c r="C6" s="36" t="inlineStr">
        <is>
          <t>다라지구 도로 확장</t>
        </is>
      </c>
      <c r="D6" s="38" t="inlineStr">
        <is>
          <t>이다라</t>
        </is>
      </c>
      <c r="E6" s="27" t="inlineStr">
        <is>
          <t>000-000-0002</t>
        </is>
      </c>
      <c r="F6" s="27" t="n"/>
      <c r="G6" s="28" t="inlineStr">
        <is>
          <t>다라시 다라로 2</t>
        </is>
      </c>
      <c r="H6" s="42" t="inlineStr">
        <is>
          <t>000-00-00002</t>
        </is>
      </c>
    </row>
    <row r="7" ht="21" customHeight="1">
      <c r="A7" s="10" t="n">
        <v>3</v>
      </c>
      <c r="B7" s="41" t="inlineStr">
        <is>
          <t>마바산업(주)</t>
        </is>
      </c>
      <c r="C7" s="36" t="inlineStr">
        <is>
          <t>마바 물류창고 부지</t>
        </is>
      </c>
      <c r="D7" s="38" t="inlineStr">
        <is>
          <t>박마바</t>
        </is>
      </c>
      <c r="E7" s="27" t="inlineStr">
        <is>
          <t>000-000-0003</t>
        </is>
      </c>
      <c r="F7" s="27" t="n"/>
      <c r="G7" s="28" t="inlineStr">
        <is>
          <t>마바시 마바로 3</t>
        </is>
      </c>
      <c r="H7" s="42" t="inlineStr">
        <is>
          <t>000-00-00003</t>
        </is>
      </c>
    </row>
    <row r="8" ht="21" customHeight="1">
      <c r="A8" s="10" t="n">
        <v>4</v>
      </c>
      <c r="B8" s="41" t="n"/>
      <c r="C8" s="36" t="n"/>
      <c r="D8" s="38" t="n"/>
      <c r="E8" s="27" t="n"/>
      <c r="F8" s="27" t="n"/>
      <c r="G8" s="28" t="n"/>
      <c r="H8" s="42" t="n"/>
    </row>
    <row r="9" ht="21" customHeight="1">
      <c r="A9" s="10" t="n">
        <v>5</v>
      </c>
      <c r="B9" s="41" t="n"/>
      <c r="C9" s="36" t="n"/>
      <c r="D9" s="38" t="n"/>
      <c r="E9" s="27" t="n"/>
      <c r="F9" s="27" t="n"/>
      <c r="G9" s="28" t="n"/>
      <c r="H9" s="42" t="n"/>
    </row>
    <row r="10" ht="21" customHeight="1">
      <c r="A10" s="10" t="n">
        <v>6</v>
      </c>
      <c r="B10" s="41" t="n"/>
      <c r="C10" s="36" t="n"/>
      <c r="D10" s="38" t="n"/>
      <c r="E10" s="27" t="n"/>
      <c r="F10" s="27" t="n"/>
      <c r="G10" s="28" t="n"/>
      <c r="H10" s="42" t="n"/>
    </row>
    <row r="11" ht="21" customHeight="1">
      <c r="A11" s="10" t="n">
        <v>7</v>
      </c>
      <c r="B11" s="41" t="n"/>
      <c r="C11" s="36" t="n"/>
      <c r="D11" s="38" t="n"/>
      <c r="E11" s="27" t="n"/>
      <c r="F11" s="27" t="n"/>
      <c r="G11" s="28" t="n"/>
      <c r="H11" s="42" t="n"/>
    </row>
    <row r="12" ht="21" customHeight="1">
      <c r="A12" s="10" t="n">
        <v>8</v>
      </c>
      <c r="B12" s="41" t="n"/>
      <c r="C12" s="36" t="n"/>
      <c r="D12" s="38" t="n"/>
      <c r="E12" s="27" t="n"/>
      <c r="F12" s="27" t="n"/>
      <c r="G12" s="28" t="n"/>
      <c r="H12" s="42" t="n"/>
    </row>
    <row r="13" ht="21" customHeight="1">
      <c r="A13" s="10" t="n">
        <v>9</v>
      </c>
      <c r="B13" s="41" t="n"/>
      <c r="C13" s="36" t="n"/>
      <c r="D13" s="38" t="n"/>
      <c r="E13" s="27" t="n"/>
      <c r="F13" s="27" t="n"/>
      <c r="G13" s="28" t="n"/>
      <c r="H13" s="42" t="n"/>
    </row>
    <row r="14" ht="21" customHeight="1">
      <c r="A14" s="10" t="n">
        <v>10</v>
      </c>
      <c r="B14" s="41" t="n"/>
      <c r="C14" s="36" t="n"/>
      <c r="D14" s="38" t="n"/>
      <c r="E14" s="27" t="n"/>
      <c r="F14" s="27" t="n"/>
      <c r="G14" s="28" t="n"/>
      <c r="H14" s="42" t="n"/>
    </row>
    <row r="15" ht="21" customHeight="1">
      <c r="A15" s="10" t="n">
        <v>11</v>
      </c>
      <c r="B15" s="41" t="n"/>
      <c r="C15" s="36" t="n"/>
      <c r="D15" s="38" t="n"/>
      <c r="E15" s="27" t="n"/>
      <c r="F15" s="27" t="n"/>
      <c r="G15" s="28" t="n"/>
      <c r="H15" s="42" t="n"/>
    </row>
    <row r="16" ht="21" customHeight="1">
      <c r="A16" s="10" t="n">
        <v>12</v>
      </c>
      <c r="B16" s="41" t="n"/>
      <c r="C16" s="36" t="n"/>
      <c r="D16" s="38" t="n"/>
      <c r="E16" s="27" t="n"/>
      <c r="F16" s="27" t="n"/>
      <c r="G16" s="28" t="n"/>
      <c r="H16" s="42" t="n"/>
    </row>
    <row r="17" ht="21" customHeight="1">
      <c r="A17" s="10" t="n">
        <v>13</v>
      </c>
      <c r="B17" s="41" t="n"/>
      <c r="C17" s="36" t="n"/>
      <c r="D17" s="38" t="n"/>
      <c r="E17" s="27" t="n"/>
      <c r="F17" s="27" t="n"/>
      <c r="G17" s="28" t="n"/>
      <c r="H17" s="42" t="n"/>
    </row>
    <row r="18" ht="21" customHeight="1">
      <c r="A18" s="10" t="n">
        <v>14</v>
      </c>
      <c r="B18" s="41" t="n"/>
      <c r="C18" s="36" t="n"/>
      <c r="D18" s="38" t="n"/>
      <c r="E18" s="27" t="n"/>
      <c r="F18" s="27" t="n"/>
      <c r="G18" s="28" t="n"/>
      <c r="H18" s="42" t="n"/>
    </row>
    <row r="19" ht="21" customHeight="1">
      <c r="A19" s="10" t="n">
        <v>15</v>
      </c>
      <c r="B19" s="41" t="n"/>
      <c r="C19" s="36" t="n"/>
      <c r="D19" s="38" t="n"/>
      <c r="E19" s="27" t="n"/>
      <c r="F19" s="27" t="n"/>
      <c r="G19" s="28" t="n"/>
      <c r="H19" s="42" t="n"/>
    </row>
    <row r="21" ht="19.5" customHeight="1">
      <c r="A21" s="21" t="inlineStr">
        <is>
          <t>이 시트는 작성 예시입니다(가상의 회사 · 번호).</t>
        </is>
      </c>
    </row>
  </sheetData>
  <mergeCells count="5">
    <mergeCell ref="A3:H3"/>
    <mergeCell ref="A21:H21"/>
    <mergeCell ref="A2:H2"/>
    <mergeCell ref="F1:H1"/>
    <mergeCell ref="A1:E1"/>
  </mergeCells>
  <printOptions horizontalCentered="1"/>
  <pageMargins left="0.4" right="0.4" top="0.5" bottom="0.5" header="0.2" footer="0.2"/>
  <pageSetup orientation="landscape" paperSize="9" fitToHeight="1" fitToWidth="1"/>
</worksheet>
</file>

<file path=xl/worksheets/sheet13.xml><?xml version="1.0" encoding="utf-8"?>
<worksheet xmlns="http://schemas.openxmlformats.org/spreadsheetml/2006/main">
  <sheetPr>
    <tabColor rgb="00F59E0B"/>
    <outlinePr summaryBelow="1" summaryRight="1"/>
    <pageSetUpPr fitToPage="1"/>
  </sheetPr>
  <dimension ref="A1:G48"/>
  <sheetViews>
    <sheetView showGridLines="0" zoomScale="100" workbookViewId="0">
      <selection activeCell="A1" sqref="A1"/>
    </sheetView>
  </sheetViews>
  <sheetFormatPr baseColWidth="8" defaultRowHeight="15"/>
  <cols>
    <col width="6" customWidth="1" min="1" max="1"/>
    <col width="4.5" customWidth="1" min="2" max="2"/>
    <col width="4.5" customWidth="1" min="3" max="3"/>
    <col width="11" customWidth="1" min="4" max="4"/>
    <col width="36" customWidth="1" min="5" max="5"/>
    <col width="13" customWidth="1" min="6" max="6"/>
    <col width="12" customWidth="1" min="7" max="7"/>
  </cols>
  <sheetData>
    <row r="1" ht="20" customHeight="1">
      <c r="A1" s="1" t="inlineStr">
        <is>
          <t xml:space="preserve">  K-건설맵  |  k-conmap.com  무료 건설 서식</t>
        </is>
      </c>
      <c r="F1" s="57" t="inlineStr">
        <is>
          <t xml:space="preserve">작성 예시 (가상의 현장)  </t>
        </is>
      </c>
    </row>
    <row r="2" ht="30" customHeight="1">
      <c r="A2" s="22" t="inlineStr">
        <is>
          <t>경비 사용 및 장비관리비 메모</t>
        </is>
      </c>
    </row>
    <row r="3" ht="22" customHeight="1">
      <c r="A3" s="16" t="inlineStr">
        <is>
          <t>합   계</t>
        </is>
      </c>
      <c r="B3" s="17" t="n"/>
      <c r="C3" s="17" t="n"/>
      <c r="D3" s="18">
        <f>SUBTOTAL(9,F7:F46)</f>
        <v/>
      </c>
      <c r="E3" s="17" t="n"/>
      <c r="F3" s="4" t="inlineStr"/>
    </row>
    <row r="4" ht="20" customHeight="1">
      <c r="A4" s="24" t="inlineStr">
        <is>
          <t>경    비</t>
        </is>
      </c>
      <c r="B4" s="17" t="n"/>
      <c r="C4" s="17" t="n"/>
      <c r="D4" s="43">
        <f>SUMIF(D7:D46,"경비",F7:F46)</f>
        <v/>
      </c>
      <c r="E4" s="17" t="n"/>
      <c r="F4" s="4" t="inlineStr"/>
    </row>
    <row r="5" ht="20" customHeight="1">
      <c r="A5" s="24" t="inlineStr">
        <is>
          <t>장비관리비</t>
        </is>
      </c>
      <c r="B5" s="17" t="n"/>
      <c r="C5" s="17" t="n"/>
      <c r="D5" s="43">
        <f>SUMIF(D7:D46,"장비관리비",F7:F46)</f>
        <v/>
      </c>
      <c r="E5" s="17" t="n"/>
      <c r="F5" s="4" t="inlineStr"/>
    </row>
    <row r="6" ht="24" customHeight="1">
      <c r="A6" s="8" t="inlineStr">
        <is>
          <t>년</t>
        </is>
      </c>
      <c r="B6" s="8" t="inlineStr">
        <is>
          <t>월</t>
        </is>
      </c>
      <c r="C6" s="8" t="inlineStr">
        <is>
          <t>일</t>
        </is>
      </c>
      <c r="D6" s="8" t="inlineStr">
        <is>
          <t>구  분</t>
        </is>
      </c>
      <c r="E6" s="8" t="inlineStr">
        <is>
          <t>내          용</t>
        </is>
      </c>
      <c r="F6" s="8" t="inlineStr">
        <is>
          <t>금    액</t>
        </is>
      </c>
      <c r="G6" s="8" t="inlineStr">
        <is>
          <t>비  고</t>
        </is>
      </c>
    </row>
    <row r="7" ht="19" customHeight="1">
      <c r="A7" s="26" t="n">
        <v>2026</v>
      </c>
      <c r="B7" s="26" t="n">
        <v>8</v>
      </c>
      <c r="C7" s="26" t="n">
        <v>12</v>
      </c>
      <c r="D7" s="42" t="inlineStr">
        <is>
          <t>장비관리비</t>
        </is>
      </c>
      <c r="E7" s="36" t="inlineStr">
        <is>
          <t>굴삭기 06W 엔진오일 교환</t>
        </is>
      </c>
      <c r="F7" s="37" t="n">
        <v>180000</v>
      </c>
      <c r="G7" s="28" t="n"/>
    </row>
    <row r="8" ht="19" customHeight="1">
      <c r="A8" s="26" t="n">
        <v>2026</v>
      </c>
      <c r="B8" s="26" t="n">
        <v>8</v>
      </c>
      <c r="C8" s="26" t="n">
        <v>20</v>
      </c>
      <c r="D8" s="42" t="inlineStr">
        <is>
          <t>경비</t>
        </is>
      </c>
      <c r="E8" s="36" t="inlineStr">
        <is>
          <t>현장 이동 톨게이트 · 주차</t>
        </is>
      </c>
      <c r="F8" s="37" t="n">
        <v>24000</v>
      </c>
      <c r="G8" s="28" t="n"/>
    </row>
    <row r="9" ht="19" customHeight="1">
      <c r="A9" s="26" t="n">
        <v>2026</v>
      </c>
      <c r="B9" s="26" t="n">
        <v>9</v>
      </c>
      <c r="C9" s="26" t="n">
        <v>3</v>
      </c>
      <c r="D9" s="42" t="inlineStr">
        <is>
          <t>장비관리비</t>
        </is>
      </c>
      <c r="E9" s="36" t="inlineStr">
        <is>
          <t>덤프트럭 타이어 교체(2본)</t>
        </is>
      </c>
      <c r="F9" s="37" t="n">
        <v>640000</v>
      </c>
      <c r="G9" s="28" t="n"/>
    </row>
    <row r="10" ht="19" customHeight="1">
      <c r="A10" s="26" t="n"/>
      <c r="B10" s="26" t="n"/>
      <c r="C10" s="26" t="n"/>
      <c r="D10" s="42" t="n"/>
      <c r="E10" s="36" t="n"/>
      <c r="F10" s="37" t="n"/>
      <c r="G10" s="28" t="n"/>
    </row>
    <row r="11" ht="19" customHeight="1">
      <c r="A11" s="26" t="n"/>
      <c r="B11" s="26" t="n"/>
      <c r="C11" s="26" t="n"/>
      <c r="D11" s="42" t="n"/>
      <c r="E11" s="36" t="n"/>
      <c r="F11" s="37" t="n"/>
      <c r="G11" s="28" t="n"/>
    </row>
    <row r="12" ht="19" customHeight="1">
      <c r="A12" s="26" t="n"/>
      <c r="B12" s="26" t="n"/>
      <c r="C12" s="26" t="n"/>
      <c r="D12" s="42" t="n"/>
      <c r="E12" s="36" t="n"/>
      <c r="F12" s="37" t="n"/>
      <c r="G12" s="28" t="n"/>
    </row>
    <row r="13" ht="19" customHeight="1">
      <c r="A13" s="26" t="n"/>
      <c r="B13" s="26" t="n"/>
      <c r="C13" s="26" t="n"/>
      <c r="D13" s="42" t="n"/>
      <c r="E13" s="36" t="n"/>
      <c r="F13" s="37" t="n"/>
      <c r="G13" s="28" t="n"/>
    </row>
    <row r="14" ht="19" customHeight="1">
      <c r="A14" s="26" t="n"/>
      <c r="B14" s="26" t="n"/>
      <c r="C14" s="26" t="n"/>
      <c r="D14" s="42" t="n"/>
      <c r="E14" s="36" t="n"/>
      <c r="F14" s="37" t="n"/>
      <c r="G14" s="28" t="n"/>
    </row>
    <row r="15" ht="19" customHeight="1">
      <c r="A15" s="26" t="n"/>
      <c r="B15" s="26" t="n"/>
      <c r="C15" s="26" t="n"/>
      <c r="D15" s="42" t="n"/>
      <c r="E15" s="36" t="n"/>
      <c r="F15" s="37" t="n"/>
      <c r="G15" s="28" t="n"/>
    </row>
    <row r="16" ht="19" customHeight="1">
      <c r="A16" s="26" t="n"/>
      <c r="B16" s="26" t="n"/>
      <c r="C16" s="26" t="n"/>
      <c r="D16" s="42" t="n"/>
      <c r="E16" s="36" t="n"/>
      <c r="F16" s="37" t="n"/>
      <c r="G16" s="28" t="n"/>
    </row>
    <row r="17" ht="19" customHeight="1">
      <c r="A17" s="26" t="n"/>
      <c r="B17" s="26" t="n"/>
      <c r="C17" s="26" t="n"/>
      <c r="D17" s="42" t="n"/>
      <c r="E17" s="36" t="n"/>
      <c r="F17" s="37" t="n"/>
      <c r="G17" s="28" t="n"/>
    </row>
    <row r="18" ht="19" customHeight="1">
      <c r="A18" s="26" t="n"/>
      <c r="B18" s="26" t="n"/>
      <c r="C18" s="26" t="n"/>
      <c r="D18" s="42" t="n"/>
      <c r="E18" s="36" t="n"/>
      <c r="F18" s="37" t="n"/>
      <c r="G18" s="28" t="n"/>
    </row>
    <row r="19" ht="19" customHeight="1">
      <c r="A19" s="26" t="n"/>
      <c r="B19" s="26" t="n"/>
      <c r="C19" s="26" t="n"/>
      <c r="D19" s="42" t="n"/>
      <c r="E19" s="36" t="n"/>
      <c r="F19" s="37" t="n"/>
      <c r="G19" s="28" t="n"/>
    </row>
    <row r="20" ht="19" customHeight="1">
      <c r="A20" s="26" t="n"/>
      <c r="B20" s="26" t="n"/>
      <c r="C20" s="26" t="n"/>
      <c r="D20" s="42" t="n"/>
      <c r="E20" s="36" t="n"/>
      <c r="F20" s="37" t="n"/>
      <c r="G20" s="28" t="n"/>
    </row>
    <row r="21" ht="19" customHeight="1">
      <c r="A21" s="26" t="n"/>
      <c r="B21" s="26" t="n"/>
      <c r="C21" s="26" t="n"/>
      <c r="D21" s="42" t="n"/>
      <c r="E21" s="36" t="n"/>
      <c r="F21" s="37" t="n"/>
      <c r="G21" s="28" t="n"/>
    </row>
    <row r="22" ht="19" customHeight="1">
      <c r="A22" s="26" t="n"/>
      <c r="B22" s="26" t="n"/>
      <c r="C22" s="26" t="n"/>
      <c r="D22" s="42" t="n"/>
      <c r="E22" s="36" t="n"/>
      <c r="F22" s="37" t="n"/>
      <c r="G22" s="28" t="n"/>
    </row>
    <row r="23" ht="19" customHeight="1">
      <c r="A23" s="26" t="n"/>
      <c r="B23" s="26" t="n"/>
      <c r="C23" s="26" t="n"/>
      <c r="D23" s="42" t="n"/>
      <c r="E23" s="36" t="n"/>
      <c r="F23" s="37" t="n"/>
      <c r="G23" s="28" t="n"/>
    </row>
    <row r="24" ht="19" customHeight="1">
      <c r="A24" s="26" t="n"/>
      <c r="B24" s="26" t="n"/>
      <c r="C24" s="26" t="n"/>
      <c r="D24" s="42" t="n"/>
      <c r="E24" s="36" t="n"/>
      <c r="F24" s="37" t="n"/>
      <c r="G24" s="28" t="n"/>
    </row>
    <row r="25" ht="19" customHeight="1">
      <c r="A25" s="26" t="n"/>
      <c r="B25" s="26" t="n"/>
      <c r="C25" s="26" t="n"/>
      <c r="D25" s="42" t="n"/>
      <c r="E25" s="36" t="n"/>
      <c r="F25" s="37" t="n"/>
      <c r="G25" s="28" t="n"/>
    </row>
    <row r="26" ht="19" customHeight="1">
      <c r="A26" s="26" t="n"/>
      <c r="B26" s="26" t="n"/>
      <c r="C26" s="26" t="n"/>
      <c r="D26" s="42" t="n"/>
      <c r="E26" s="36" t="n"/>
      <c r="F26" s="37" t="n"/>
      <c r="G26" s="28" t="n"/>
    </row>
    <row r="27" ht="19" customHeight="1">
      <c r="A27" s="26" t="n"/>
      <c r="B27" s="26" t="n"/>
      <c r="C27" s="26" t="n"/>
      <c r="D27" s="42" t="n"/>
      <c r="E27" s="36" t="n"/>
      <c r="F27" s="37" t="n"/>
      <c r="G27" s="28" t="n"/>
    </row>
    <row r="28" ht="19" customHeight="1">
      <c r="A28" s="26" t="n"/>
      <c r="B28" s="26" t="n"/>
      <c r="C28" s="26" t="n"/>
      <c r="D28" s="42" t="n"/>
      <c r="E28" s="36" t="n"/>
      <c r="F28" s="37" t="n"/>
      <c r="G28" s="28" t="n"/>
    </row>
    <row r="29" ht="19" customHeight="1">
      <c r="A29" s="26" t="n"/>
      <c r="B29" s="26" t="n"/>
      <c r="C29" s="26" t="n"/>
      <c r="D29" s="42" t="n"/>
      <c r="E29" s="36" t="n"/>
      <c r="F29" s="37" t="n"/>
      <c r="G29" s="28" t="n"/>
    </row>
    <row r="30" ht="19" customHeight="1">
      <c r="A30" s="26" t="n"/>
      <c r="B30" s="26" t="n"/>
      <c r="C30" s="26" t="n"/>
      <c r="D30" s="42" t="n"/>
      <c r="E30" s="36" t="n"/>
      <c r="F30" s="37" t="n"/>
      <c r="G30" s="28" t="n"/>
    </row>
    <row r="31" ht="19" customHeight="1">
      <c r="A31" s="26" t="n"/>
      <c r="B31" s="26" t="n"/>
      <c r="C31" s="26" t="n"/>
      <c r="D31" s="42" t="n"/>
      <c r="E31" s="36" t="n"/>
      <c r="F31" s="37" t="n"/>
      <c r="G31" s="28" t="n"/>
    </row>
    <row r="32" ht="19" customHeight="1">
      <c r="A32" s="26" t="n"/>
      <c r="B32" s="26" t="n"/>
      <c r="C32" s="26" t="n"/>
      <c r="D32" s="42" t="n"/>
      <c r="E32" s="36" t="n"/>
      <c r="F32" s="37" t="n"/>
      <c r="G32" s="28" t="n"/>
    </row>
    <row r="33" ht="19" customHeight="1">
      <c r="A33" s="26" t="n"/>
      <c r="B33" s="26" t="n"/>
      <c r="C33" s="26" t="n"/>
      <c r="D33" s="42" t="n"/>
      <c r="E33" s="36" t="n"/>
      <c r="F33" s="37" t="n"/>
      <c r="G33" s="28" t="n"/>
    </row>
    <row r="34" ht="19" customHeight="1">
      <c r="A34" s="26" t="n"/>
      <c r="B34" s="26" t="n"/>
      <c r="C34" s="26" t="n"/>
      <c r="D34" s="42" t="n"/>
      <c r="E34" s="36" t="n"/>
      <c r="F34" s="37" t="n"/>
      <c r="G34" s="28" t="n"/>
    </row>
    <row r="35" ht="19" customHeight="1">
      <c r="A35" s="26" t="n"/>
      <c r="B35" s="26" t="n"/>
      <c r="C35" s="26" t="n"/>
      <c r="D35" s="42" t="n"/>
      <c r="E35" s="36" t="n"/>
      <c r="F35" s="37" t="n"/>
      <c r="G35" s="28" t="n"/>
    </row>
    <row r="36" ht="19" customHeight="1">
      <c r="A36" s="26" t="n"/>
      <c r="B36" s="26" t="n"/>
      <c r="C36" s="26" t="n"/>
      <c r="D36" s="42" t="n"/>
      <c r="E36" s="36" t="n"/>
      <c r="F36" s="37" t="n"/>
      <c r="G36" s="28" t="n"/>
    </row>
    <row r="37" ht="19" customHeight="1">
      <c r="A37" s="26" t="n"/>
      <c r="B37" s="26" t="n"/>
      <c r="C37" s="26" t="n"/>
      <c r="D37" s="42" t="n"/>
      <c r="E37" s="36" t="n"/>
      <c r="F37" s="37" t="n"/>
      <c r="G37" s="28" t="n"/>
    </row>
    <row r="38" ht="19" customHeight="1">
      <c r="A38" s="26" t="n"/>
      <c r="B38" s="26" t="n"/>
      <c r="C38" s="26" t="n"/>
      <c r="D38" s="42" t="n"/>
      <c r="E38" s="36" t="n"/>
      <c r="F38" s="37" t="n"/>
      <c r="G38" s="28" t="n"/>
    </row>
    <row r="39" ht="19" customHeight="1">
      <c r="A39" s="26" t="n"/>
      <c r="B39" s="26" t="n"/>
      <c r="C39" s="26" t="n"/>
      <c r="D39" s="42" t="n"/>
      <c r="E39" s="36" t="n"/>
      <c r="F39" s="37" t="n"/>
      <c r="G39" s="28" t="n"/>
    </row>
    <row r="40" ht="19" customHeight="1">
      <c r="A40" s="26" t="n"/>
      <c r="B40" s="26" t="n"/>
      <c r="C40" s="26" t="n"/>
      <c r="D40" s="42" t="n"/>
      <c r="E40" s="36" t="n"/>
      <c r="F40" s="37" t="n"/>
      <c r="G40" s="28" t="n"/>
    </row>
    <row r="41" ht="19" customHeight="1">
      <c r="A41" s="26" t="n"/>
      <c r="B41" s="26" t="n"/>
      <c r="C41" s="26" t="n"/>
      <c r="D41" s="42" t="n"/>
      <c r="E41" s="36" t="n"/>
      <c r="F41" s="37" t="n"/>
      <c r="G41" s="28" t="n"/>
    </row>
    <row r="42" ht="19" customHeight="1">
      <c r="A42" s="26" t="n"/>
      <c r="B42" s="26" t="n"/>
      <c r="C42" s="26" t="n"/>
      <c r="D42" s="42" t="n"/>
      <c r="E42" s="36" t="n"/>
      <c r="F42" s="37" t="n"/>
      <c r="G42" s="28" t="n"/>
    </row>
    <row r="43" ht="19" customHeight="1">
      <c r="A43" s="26" t="n"/>
      <c r="B43" s="26" t="n"/>
      <c r="C43" s="26" t="n"/>
      <c r="D43" s="42" t="n"/>
      <c r="E43" s="36" t="n"/>
      <c r="F43" s="37" t="n"/>
      <c r="G43" s="28" t="n"/>
    </row>
    <row r="44" ht="19" customHeight="1">
      <c r="A44" s="26" t="n"/>
      <c r="B44" s="26" t="n"/>
      <c r="C44" s="26" t="n"/>
      <c r="D44" s="42" t="n"/>
      <c r="E44" s="36" t="n"/>
      <c r="F44" s="37" t="n"/>
      <c r="G44" s="28" t="n"/>
    </row>
    <row r="45" ht="19" customHeight="1">
      <c r="A45" s="26" t="n"/>
      <c r="B45" s="26" t="n"/>
      <c r="C45" s="26" t="n"/>
      <c r="D45" s="42" t="n"/>
      <c r="E45" s="36" t="n"/>
      <c r="F45" s="37" t="n"/>
      <c r="G45" s="28" t="n"/>
    </row>
    <row r="46" ht="19" customHeight="1">
      <c r="A46" s="26" t="n"/>
      <c r="B46" s="26" t="n"/>
      <c r="C46" s="26" t="n"/>
      <c r="D46" s="42" t="n"/>
      <c r="E46" s="36" t="n"/>
      <c r="F46" s="37" t="n"/>
      <c r="G46" s="28" t="n"/>
    </row>
    <row r="48" ht="19.5" customHeight="1">
      <c r="A48" s="21" t="inlineStr">
        <is>
          <t>이 시트는 작성 예시입니다.</t>
        </is>
      </c>
    </row>
  </sheetData>
  <mergeCells count="13">
    <mergeCell ref="F3:G3"/>
    <mergeCell ref="F4:G4"/>
    <mergeCell ref="A5:C5"/>
    <mergeCell ref="F5:G5"/>
    <mergeCell ref="D5:E5"/>
    <mergeCell ref="A48:G48"/>
    <mergeCell ref="A2:G2"/>
    <mergeCell ref="A1:E1"/>
    <mergeCell ref="A3:C3"/>
    <mergeCell ref="D4:E4"/>
    <mergeCell ref="A4:C4"/>
    <mergeCell ref="D3:E3"/>
    <mergeCell ref="F1:G1"/>
  </mergeCells>
  <dataValidations count="1">
    <dataValidation sqref="D7 D8 D9 D10 D11 D12 D13 D14 D15 D16 D17 D18 D19 D20 D21 D22 D23 D24 D25 D26 D27 D28 D29 D30 D31 D32 D33 D34 D35 D36 D37 D38 D39 D40 D41 D42 D43 D44 D45 D46" showDropDown="0" showInputMessage="0" showErrorMessage="0" allowBlank="1" error="목록에서 고르세요" type="list">
      <formula1>"경비,장비관리비"</formula1>
    </dataValidation>
  </dataValidations>
  <printOptions horizontalCentered="1"/>
  <pageMargins left="0.4" right="0.4" top="0.5" bottom="0.5" header="0.2" footer="0.2"/>
  <pageSetup orientation="portrait" paperSize="9" fitToHeight="0" fitToWidth="1"/>
  <rowBreaks count="1" manualBreakCount="1">
    <brk id="39" min="0" max="16383" man="1"/>
  </rowBreaks>
</worksheet>
</file>

<file path=xl/worksheets/sheet14.xml><?xml version="1.0" encoding="utf-8"?>
<worksheet xmlns="http://schemas.openxmlformats.org/spreadsheetml/2006/main">
  <sheetPr>
    <tabColor rgb="00F59E0B"/>
    <outlinePr summaryBelow="1" summaryRight="1"/>
    <pageSetUpPr fitToPage="1"/>
  </sheetPr>
  <dimension ref="A1:I45"/>
  <sheetViews>
    <sheetView showGridLines="0" zoomScale="100" workbookViewId="0">
      <selection activeCell="A1" sqref="A1"/>
    </sheetView>
  </sheetViews>
  <sheetFormatPr baseColWidth="8" defaultRowHeight="15"/>
  <cols>
    <col width="6" customWidth="1" min="1" max="1"/>
    <col width="4.5" customWidth="1" min="2" max="2"/>
    <col width="4.5" customWidth="1" min="3" max="3"/>
    <col width="16" customWidth="1" min="4" max="4"/>
    <col width="20" customWidth="1" min="5" max="5"/>
    <col width="7" customWidth="1" min="6" max="6"/>
    <col width="12" customWidth="1" min="7" max="7"/>
    <col width="10" customWidth="1" min="8" max="8"/>
    <col width="12" customWidth="1" min="9" max="9"/>
  </cols>
  <sheetData>
    <row r="1" ht="20" customHeight="1">
      <c r="A1" s="1" t="inlineStr">
        <is>
          <t xml:space="preserve">  K-건설맵  |  k-conmap.com  무료 건설 서식</t>
        </is>
      </c>
      <c r="F1" s="57" t="inlineStr">
        <is>
          <t xml:space="preserve">작성 예시 (가상의 현장)  </t>
        </is>
      </c>
    </row>
    <row r="2" ht="48" customHeight="1">
      <c r="A2" s="44" t="inlineStr">
        <is>
          <t>청     구     서</t>
        </is>
      </c>
    </row>
    <row r="3" ht="6" customHeight="1"/>
    <row r="4" ht="24" customHeight="1">
      <c r="A4" s="24" t="inlineStr">
        <is>
          <t>작 성 일</t>
        </is>
      </c>
      <c r="B4" s="17" t="n"/>
      <c r="C4" s="45" t="n">
        <v>46295</v>
      </c>
      <c r="D4" s="17" t="n"/>
      <c r="E4" s="4" t="inlineStr"/>
      <c r="F4" s="24" t="inlineStr">
        <is>
          <t>상 호</t>
        </is>
      </c>
      <c r="G4" s="41" t="inlineStr">
        <is>
          <t>예시장비(주)</t>
        </is>
      </c>
      <c r="H4" s="17" t="n"/>
      <c r="I4" s="17" t="n"/>
    </row>
    <row r="5" ht="24" customHeight="1">
      <c r="A5" s="24" t="inlineStr">
        <is>
          <t>거 래 처</t>
        </is>
      </c>
      <c r="B5" s="17" t="n"/>
      <c r="C5" s="46" t="inlineStr">
        <is>
          <t>가나건설(주)</t>
        </is>
      </c>
      <c r="D5" s="17" t="n"/>
      <c r="E5" s="47" t="inlineStr">
        <is>
          <t>귀 하</t>
        </is>
      </c>
      <c r="F5" s="24" t="inlineStr">
        <is>
          <t>대 표</t>
        </is>
      </c>
      <c r="G5" s="41" t="inlineStr">
        <is>
          <t>최사장</t>
        </is>
      </c>
      <c r="H5" s="17" t="n"/>
      <c r="I5" s="17" t="n"/>
    </row>
    <row r="6" ht="24" customHeight="1">
      <c r="A6" s="24" t="inlineStr">
        <is>
          <t>기    간</t>
        </is>
      </c>
      <c r="B6" s="17" t="n"/>
      <c r="C6" s="48" t="n"/>
      <c r="D6" s="48" t="n"/>
      <c r="E6" s="4" t="inlineStr"/>
      <c r="F6" s="24" t="inlineStr">
        <is>
          <t>T E L</t>
        </is>
      </c>
      <c r="G6" s="41" t="inlineStr">
        <is>
          <t>000-0000-0000</t>
        </is>
      </c>
      <c r="H6" s="17" t="n"/>
      <c r="I6" s="17" t="n"/>
    </row>
    <row r="7" ht="15" customHeight="1">
      <c r="A7" s="21" t="inlineStr">
        <is>
          <t>※ 기간을 비우면 그 거래처의 모든 거래를 적습니다. 거래처는 목록에서 고르세요.</t>
        </is>
      </c>
    </row>
    <row r="8" ht="4" customHeight="1"/>
    <row r="9" ht="30" customHeight="1">
      <c r="A9" s="49" t="inlineStr">
        <is>
          <t>청구 금액
(미수급금)</t>
        </is>
      </c>
      <c r="B9" s="17" t="n"/>
      <c r="C9" s="50">
        <f>IF(C5="","",SUMIF('예시-장비관리'!B7:B21,C5,'예시-장비관리'!F7:F21))</f>
        <v/>
      </c>
      <c r="D9" s="17" t="n"/>
      <c r="E9" s="17" t="n"/>
      <c r="F9" s="4" t="inlineStr">
        <is>
          <t>원</t>
        </is>
      </c>
      <c r="G9" s="51">
        <f>IF(N(C9)&lt;=0,"",C9)</f>
        <v/>
      </c>
    </row>
    <row r="10" ht="6" customHeight="1"/>
    <row r="11" ht="24" customHeight="1">
      <c r="A11" s="8" t="inlineStr">
        <is>
          <t>년</t>
        </is>
      </c>
      <c r="B11" s="8" t="inlineStr">
        <is>
          <t>월</t>
        </is>
      </c>
      <c r="C11" s="8" t="inlineStr">
        <is>
          <t>일</t>
        </is>
      </c>
      <c r="D11" s="8" t="inlineStr">
        <is>
          <t>장 비 명</t>
        </is>
      </c>
      <c r="E11" s="8" t="inlineStr">
        <is>
          <t>현 장 명</t>
        </is>
      </c>
      <c r="F11" s="8" t="inlineStr">
        <is>
          <t>시간</t>
        </is>
      </c>
      <c r="G11" s="8" t="inlineStr">
        <is>
          <t>금    액</t>
        </is>
      </c>
      <c r="H11" s="8" t="inlineStr">
        <is>
          <t>유 류 대</t>
        </is>
      </c>
      <c r="I11" s="8" t="inlineStr">
        <is>
          <t>비  고</t>
        </is>
      </c>
    </row>
    <row r="12" ht="19" customHeight="1">
      <c r="A12" s="52">
        <f>IFERROR(N(INDEX('예시-거래내역원장'!A5:A104,MATCH(1,'예시-거래내역원장'!P5:P104,0))),"")</f>
        <v/>
      </c>
      <c r="B12" s="52">
        <f>IFERROR(N(INDEX('예시-거래내역원장'!B5:B104,MATCH(1,'예시-거래내역원장'!P5:P104,0))),"")</f>
        <v/>
      </c>
      <c r="C12" s="52">
        <f>IFERROR(N(INDEX('예시-거래내역원장'!C5:C104,MATCH(1,'예시-거래내역원장'!P5:P104,0))),"")</f>
        <v/>
      </c>
      <c r="D12" s="53">
        <f>IFERROR(INDEX('예시-거래내역원장'!E5:E104,MATCH(1,'예시-거래내역원장'!P5:P104,0))&amp;"","")</f>
        <v/>
      </c>
      <c r="E12" s="54">
        <f>IFERROR(INDEX('예시-거래내역원장'!K5:K104,MATCH(1,'예시-거래내역원장'!P5:P104,0))&amp;"","")</f>
        <v/>
      </c>
      <c r="F12" s="55">
        <f>IFERROR(N(INDEX('예시-거래내역원장'!G5:G104,MATCH(1,'예시-거래내역원장'!P5:P104,0))),"")</f>
        <v/>
      </c>
      <c r="G12" s="56">
        <f>IFERROR(N(INDEX('예시-거래내역원장'!I5:I104,MATCH(1,'예시-거래내역원장'!P5:P104,0))),"")</f>
        <v/>
      </c>
      <c r="H12" s="56">
        <f>IFERROR(N(INDEX('예시-거래내역원장'!J5:J104,MATCH(1,'예시-거래내역원장'!P5:P104,0))),"")</f>
        <v/>
      </c>
      <c r="I12" s="54">
        <f>IFERROR(INDEX('예시-거래내역원장'!L5:L104,MATCH(1,'예시-거래내역원장'!P5:P104,0))&amp;"","")</f>
        <v/>
      </c>
    </row>
    <row r="13" ht="19" customHeight="1">
      <c r="A13" s="52">
        <f>IFERROR(N(INDEX('예시-거래내역원장'!A5:A104,MATCH(2,'예시-거래내역원장'!P5:P104,0))),"")</f>
        <v/>
      </c>
      <c r="B13" s="52">
        <f>IFERROR(N(INDEX('예시-거래내역원장'!B5:B104,MATCH(2,'예시-거래내역원장'!P5:P104,0))),"")</f>
        <v/>
      </c>
      <c r="C13" s="52">
        <f>IFERROR(N(INDEX('예시-거래내역원장'!C5:C104,MATCH(2,'예시-거래내역원장'!P5:P104,0))),"")</f>
        <v/>
      </c>
      <c r="D13" s="53">
        <f>IFERROR(INDEX('예시-거래내역원장'!E5:E104,MATCH(2,'예시-거래내역원장'!P5:P104,0))&amp;"","")</f>
        <v/>
      </c>
      <c r="E13" s="54">
        <f>IFERROR(INDEX('예시-거래내역원장'!K5:K104,MATCH(2,'예시-거래내역원장'!P5:P104,0))&amp;"","")</f>
        <v/>
      </c>
      <c r="F13" s="55">
        <f>IFERROR(N(INDEX('예시-거래내역원장'!G5:G104,MATCH(2,'예시-거래내역원장'!P5:P104,0))),"")</f>
        <v/>
      </c>
      <c r="G13" s="56">
        <f>IFERROR(N(INDEX('예시-거래내역원장'!I5:I104,MATCH(2,'예시-거래내역원장'!P5:P104,0))),"")</f>
        <v/>
      </c>
      <c r="H13" s="56">
        <f>IFERROR(N(INDEX('예시-거래내역원장'!J5:J104,MATCH(2,'예시-거래내역원장'!P5:P104,0))),"")</f>
        <v/>
      </c>
      <c r="I13" s="54">
        <f>IFERROR(INDEX('예시-거래내역원장'!L5:L104,MATCH(2,'예시-거래내역원장'!P5:P104,0))&amp;"","")</f>
        <v/>
      </c>
    </row>
    <row r="14" ht="19" customHeight="1">
      <c r="A14" s="52">
        <f>IFERROR(N(INDEX('예시-거래내역원장'!A5:A104,MATCH(3,'예시-거래내역원장'!P5:P104,0))),"")</f>
        <v/>
      </c>
      <c r="B14" s="52">
        <f>IFERROR(N(INDEX('예시-거래내역원장'!B5:B104,MATCH(3,'예시-거래내역원장'!P5:P104,0))),"")</f>
        <v/>
      </c>
      <c r="C14" s="52">
        <f>IFERROR(N(INDEX('예시-거래내역원장'!C5:C104,MATCH(3,'예시-거래내역원장'!P5:P104,0))),"")</f>
        <v/>
      </c>
      <c r="D14" s="53">
        <f>IFERROR(INDEX('예시-거래내역원장'!E5:E104,MATCH(3,'예시-거래내역원장'!P5:P104,0))&amp;"","")</f>
        <v/>
      </c>
      <c r="E14" s="54">
        <f>IFERROR(INDEX('예시-거래내역원장'!K5:K104,MATCH(3,'예시-거래내역원장'!P5:P104,0))&amp;"","")</f>
        <v/>
      </c>
      <c r="F14" s="55">
        <f>IFERROR(N(INDEX('예시-거래내역원장'!G5:G104,MATCH(3,'예시-거래내역원장'!P5:P104,0))),"")</f>
        <v/>
      </c>
      <c r="G14" s="56">
        <f>IFERROR(N(INDEX('예시-거래내역원장'!I5:I104,MATCH(3,'예시-거래내역원장'!P5:P104,0))),"")</f>
        <v/>
      </c>
      <c r="H14" s="56">
        <f>IFERROR(N(INDEX('예시-거래내역원장'!J5:J104,MATCH(3,'예시-거래내역원장'!P5:P104,0))),"")</f>
        <v/>
      </c>
      <c r="I14" s="54">
        <f>IFERROR(INDEX('예시-거래내역원장'!L5:L104,MATCH(3,'예시-거래내역원장'!P5:P104,0))&amp;"","")</f>
        <v/>
      </c>
    </row>
    <row r="15" ht="19" customHeight="1">
      <c r="A15" s="52">
        <f>IFERROR(N(INDEX('예시-거래내역원장'!A5:A104,MATCH(4,'예시-거래내역원장'!P5:P104,0))),"")</f>
        <v/>
      </c>
      <c r="B15" s="52">
        <f>IFERROR(N(INDEX('예시-거래내역원장'!B5:B104,MATCH(4,'예시-거래내역원장'!P5:P104,0))),"")</f>
        <v/>
      </c>
      <c r="C15" s="52">
        <f>IFERROR(N(INDEX('예시-거래내역원장'!C5:C104,MATCH(4,'예시-거래내역원장'!P5:P104,0))),"")</f>
        <v/>
      </c>
      <c r="D15" s="53">
        <f>IFERROR(INDEX('예시-거래내역원장'!E5:E104,MATCH(4,'예시-거래내역원장'!P5:P104,0))&amp;"","")</f>
        <v/>
      </c>
      <c r="E15" s="54">
        <f>IFERROR(INDEX('예시-거래내역원장'!K5:K104,MATCH(4,'예시-거래내역원장'!P5:P104,0))&amp;"","")</f>
        <v/>
      </c>
      <c r="F15" s="55">
        <f>IFERROR(N(INDEX('예시-거래내역원장'!G5:G104,MATCH(4,'예시-거래내역원장'!P5:P104,0))),"")</f>
        <v/>
      </c>
      <c r="G15" s="56">
        <f>IFERROR(N(INDEX('예시-거래내역원장'!I5:I104,MATCH(4,'예시-거래내역원장'!P5:P104,0))),"")</f>
        <v/>
      </c>
      <c r="H15" s="56">
        <f>IFERROR(N(INDEX('예시-거래내역원장'!J5:J104,MATCH(4,'예시-거래내역원장'!P5:P104,0))),"")</f>
        <v/>
      </c>
      <c r="I15" s="54">
        <f>IFERROR(INDEX('예시-거래내역원장'!L5:L104,MATCH(4,'예시-거래내역원장'!P5:P104,0))&amp;"","")</f>
        <v/>
      </c>
    </row>
    <row r="16" ht="19" customHeight="1">
      <c r="A16" s="52">
        <f>IFERROR(N(INDEX('예시-거래내역원장'!A5:A104,MATCH(5,'예시-거래내역원장'!P5:P104,0))),"")</f>
        <v/>
      </c>
      <c r="B16" s="52">
        <f>IFERROR(N(INDEX('예시-거래내역원장'!B5:B104,MATCH(5,'예시-거래내역원장'!P5:P104,0))),"")</f>
        <v/>
      </c>
      <c r="C16" s="52">
        <f>IFERROR(N(INDEX('예시-거래내역원장'!C5:C104,MATCH(5,'예시-거래내역원장'!P5:P104,0))),"")</f>
        <v/>
      </c>
      <c r="D16" s="53">
        <f>IFERROR(INDEX('예시-거래내역원장'!E5:E104,MATCH(5,'예시-거래내역원장'!P5:P104,0))&amp;"","")</f>
        <v/>
      </c>
      <c r="E16" s="54">
        <f>IFERROR(INDEX('예시-거래내역원장'!K5:K104,MATCH(5,'예시-거래내역원장'!P5:P104,0))&amp;"","")</f>
        <v/>
      </c>
      <c r="F16" s="55">
        <f>IFERROR(N(INDEX('예시-거래내역원장'!G5:G104,MATCH(5,'예시-거래내역원장'!P5:P104,0))),"")</f>
        <v/>
      </c>
      <c r="G16" s="56">
        <f>IFERROR(N(INDEX('예시-거래내역원장'!I5:I104,MATCH(5,'예시-거래내역원장'!P5:P104,0))),"")</f>
        <v/>
      </c>
      <c r="H16" s="56">
        <f>IFERROR(N(INDEX('예시-거래내역원장'!J5:J104,MATCH(5,'예시-거래내역원장'!P5:P104,0))),"")</f>
        <v/>
      </c>
      <c r="I16" s="54">
        <f>IFERROR(INDEX('예시-거래내역원장'!L5:L104,MATCH(5,'예시-거래내역원장'!P5:P104,0))&amp;"","")</f>
        <v/>
      </c>
    </row>
    <row r="17" ht="19" customHeight="1">
      <c r="A17" s="52">
        <f>IFERROR(N(INDEX('예시-거래내역원장'!A5:A104,MATCH(6,'예시-거래내역원장'!P5:P104,0))),"")</f>
        <v/>
      </c>
      <c r="B17" s="52">
        <f>IFERROR(N(INDEX('예시-거래내역원장'!B5:B104,MATCH(6,'예시-거래내역원장'!P5:P104,0))),"")</f>
        <v/>
      </c>
      <c r="C17" s="52">
        <f>IFERROR(N(INDEX('예시-거래내역원장'!C5:C104,MATCH(6,'예시-거래내역원장'!P5:P104,0))),"")</f>
        <v/>
      </c>
      <c r="D17" s="53">
        <f>IFERROR(INDEX('예시-거래내역원장'!E5:E104,MATCH(6,'예시-거래내역원장'!P5:P104,0))&amp;"","")</f>
        <v/>
      </c>
      <c r="E17" s="54">
        <f>IFERROR(INDEX('예시-거래내역원장'!K5:K104,MATCH(6,'예시-거래내역원장'!P5:P104,0))&amp;"","")</f>
        <v/>
      </c>
      <c r="F17" s="55">
        <f>IFERROR(N(INDEX('예시-거래내역원장'!G5:G104,MATCH(6,'예시-거래내역원장'!P5:P104,0))),"")</f>
        <v/>
      </c>
      <c r="G17" s="56">
        <f>IFERROR(N(INDEX('예시-거래내역원장'!I5:I104,MATCH(6,'예시-거래내역원장'!P5:P104,0))),"")</f>
        <v/>
      </c>
      <c r="H17" s="56">
        <f>IFERROR(N(INDEX('예시-거래내역원장'!J5:J104,MATCH(6,'예시-거래내역원장'!P5:P104,0))),"")</f>
        <v/>
      </c>
      <c r="I17" s="54">
        <f>IFERROR(INDEX('예시-거래내역원장'!L5:L104,MATCH(6,'예시-거래내역원장'!P5:P104,0))&amp;"","")</f>
        <v/>
      </c>
    </row>
    <row r="18" ht="19" customHeight="1">
      <c r="A18" s="52">
        <f>IFERROR(N(INDEX('예시-거래내역원장'!A5:A104,MATCH(7,'예시-거래내역원장'!P5:P104,0))),"")</f>
        <v/>
      </c>
      <c r="B18" s="52">
        <f>IFERROR(N(INDEX('예시-거래내역원장'!B5:B104,MATCH(7,'예시-거래내역원장'!P5:P104,0))),"")</f>
        <v/>
      </c>
      <c r="C18" s="52">
        <f>IFERROR(N(INDEX('예시-거래내역원장'!C5:C104,MATCH(7,'예시-거래내역원장'!P5:P104,0))),"")</f>
        <v/>
      </c>
      <c r="D18" s="53">
        <f>IFERROR(INDEX('예시-거래내역원장'!E5:E104,MATCH(7,'예시-거래내역원장'!P5:P104,0))&amp;"","")</f>
        <v/>
      </c>
      <c r="E18" s="54">
        <f>IFERROR(INDEX('예시-거래내역원장'!K5:K104,MATCH(7,'예시-거래내역원장'!P5:P104,0))&amp;"","")</f>
        <v/>
      </c>
      <c r="F18" s="55">
        <f>IFERROR(N(INDEX('예시-거래내역원장'!G5:G104,MATCH(7,'예시-거래내역원장'!P5:P104,0))),"")</f>
        <v/>
      </c>
      <c r="G18" s="56">
        <f>IFERROR(N(INDEX('예시-거래내역원장'!I5:I104,MATCH(7,'예시-거래내역원장'!P5:P104,0))),"")</f>
        <v/>
      </c>
      <c r="H18" s="56">
        <f>IFERROR(N(INDEX('예시-거래내역원장'!J5:J104,MATCH(7,'예시-거래내역원장'!P5:P104,0))),"")</f>
        <v/>
      </c>
      <c r="I18" s="54">
        <f>IFERROR(INDEX('예시-거래내역원장'!L5:L104,MATCH(7,'예시-거래내역원장'!P5:P104,0))&amp;"","")</f>
        <v/>
      </c>
    </row>
    <row r="19" ht="19" customHeight="1">
      <c r="A19" s="52">
        <f>IFERROR(N(INDEX('예시-거래내역원장'!A5:A104,MATCH(8,'예시-거래내역원장'!P5:P104,0))),"")</f>
        <v/>
      </c>
      <c r="B19" s="52">
        <f>IFERROR(N(INDEX('예시-거래내역원장'!B5:B104,MATCH(8,'예시-거래내역원장'!P5:P104,0))),"")</f>
        <v/>
      </c>
      <c r="C19" s="52">
        <f>IFERROR(N(INDEX('예시-거래내역원장'!C5:C104,MATCH(8,'예시-거래내역원장'!P5:P104,0))),"")</f>
        <v/>
      </c>
      <c r="D19" s="53">
        <f>IFERROR(INDEX('예시-거래내역원장'!E5:E104,MATCH(8,'예시-거래내역원장'!P5:P104,0))&amp;"","")</f>
        <v/>
      </c>
      <c r="E19" s="54">
        <f>IFERROR(INDEX('예시-거래내역원장'!K5:K104,MATCH(8,'예시-거래내역원장'!P5:P104,0))&amp;"","")</f>
        <v/>
      </c>
      <c r="F19" s="55">
        <f>IFERROR(N(INDEX('예시-거래내역원장'!G5:G104,MATCH(8,'예시-거래내역원장'!P5:P104,0))),"")</f>
        <v/>
      </c>
      <c r="G19" s="56">
        <f>IFERROR(N(INDEX('예시-거래내역원장'!I5:I104,MATCH(8,'예시-거래내역원장'!P5:P104,0))),"")</f>
        <v/>
      </c>
      <c r="H19" s="56">
        <f>IFERROR(N(INDEX('예시-거래내역원장'!J5:J104,MATCH(8,'예시-거래내역원장'!P5:P104,0))),"")</f>
        <v/>
      </c>
      <c r="I19" s="54">
        <f>IFERROR(INDEX('예시-거래내역원장'!L5:L104,MATCH(8,'예시-거래내역원장'!P5:P104,0))&amp;"","")</f>
        <v/>
      </c>
    </row>
    <row r="20" ht="19" customHeight="1">
      <c r="A20" s="52">
        <f>IFERROR(N(INDEX('예시-거래내역원장'!A5:A104,MATCH(9,'예시-거래내역원장'!P5:P104,0))),"")</f>
        <v/>
      </c>
      <c r="B20" s="52">
        <f>IFERROR(N(INDEX('예시-거래내역원장'!B5:B104,MATCH(9,'예시-거래내역원장'!P5:P104,0))),"")</f>
        <v/>
      </c>
      <c r="C20" s="52">
        <f>IFERROR(N(INDEX('예시-거래내역원장'!C5:C104,MATCH(9,'예시-거래내역원장'!P5:P104,0))),"")</f>
        <v/>
      </c>
      <c r="D20" s="53">
        <f>IFERROR(INDEX('예시-거래내역원장'!E5:E104,MATCH(9,'예시-거래내역원장'!P5:P104,0))&amp;"","")</f>
        <v/>
      </c>
      <c r="E20" s="54">
        <f>IFERROR(INDEX('예시-거래내역원장'!K5:K104,MATCH(9,'예시-거래내역원장'!P5:P104,0))&amp;"","")</f>
        <v/>
      </c>
      <c r="F20" s="55">
        <f>IFERROR(N(INDEX('예시-거래내역원장'!G5:G104,MATCH(9,'예시-거래내역원장'!P5:P104,0))),"")</f>
        <v/>
      </c>
      <c r="G20" s="56">
        <f>IFERROR(N(INDEX('예시-거래내역원장'!I5:I104,MATCH(9,'예시-거래내역원장'!P5:P104,0))),"")</f>
        <v/>
      </c>
      <c r="H20" s="56">
        <f>IFERROR(N(INDEX('예시-거래내역원장'!J5:J104,MATCH(9,'예시-거래내역원장'!P5:P104,0))),"")</f>
        <v/>
      </c>
      <c r="I20" s="54">
        <f>IFERROR(INDEX('예시-거래내역원장'!L5:L104,MATCH(9,'예시-거래내역원장'!P5:P104,0))&amp;"","")</f>
        <v/>
      </c>
    </row>
    <row r="21" ht="19" customHeight="1">
      <c r="A21" s="52">
        <f>IFERROR(N(INDEX('예시-거래내역원장'!A5:A104,MATCH(10,'예시-거래내역원장'!P5:P104,0))),"")</f>
        <v/>
      </c>
      <c r="B21" s="52">
        <f>IFERROR(N(INDEX('예시-거래내역원장'!B5:B104,MATCH(10,'예시-거래내역원장'!P5:P104,0))),"")</f>
        <v/>
      </c>
      <c r="C21" s="52">
        <f>IFERROR(N(INDEX('예시-거래내역원장'!C5:C104,MATCH(10,'예시-거래내역원장'!P5:P104,0))),"")</f>
        <v/>
      </c>
      <c r="D21" s="53">
        <f>IFERROR(INDEX('예시-거래내역원장'!E5:E104,MATCH(10,'예시-거래내역원장'!P5:P104,0))&amp;"","")</f>
        <v/>
      </c>
      <c r="E21" s="54">
        <f>IFERROR(INDEX('예시-거래내역원장'!K5:K104,MATCH(10,'예시-거래내역원장'!P5:P104,0))&amp;"","")</f>
        <v/>
      </c>
      <c r="F21" s="55">
        <f>IFERROR(N(INDEX('예시-거래내역원장'!G5:G104,MATCH(10,'예시-거래내역원장'!P5:P104,0))),"")</f>
        <v/>
      </c>
      <c r="G21" s="56">
        <f>IFERROR(N(INDEX('예시-거래내역원장'!I5:I104,MATCH(10,'예시-거래내역원장'!P5:P104,0))),"")</f>
        <v/>
      </c>
      <c r="H21" s="56">
        <f>IFERROR(N(INDEX('예시-거래내역원장'!J5:J104,MATCH(10,'예시-거래내역원장'!P5:P104,0))),"")</f>
        <v/>
      </c>
      <c r="I21" s="54">
        <f>IFERROR(INDEX('예시-거래내역원장'!L5:L104,MATCH(10,'예시-거래내역원장'!P5:P104,0))&amp;"","")</f>
        <v/>
      </c>
    </row>
    <row r="22" ht="19" customHeight="1">
      <c r="A22" s="52">
        <f>IFERROR(N(INDEX('예시-거래내역원장'!A5:A104,MATCH(11,'예시-거래내역원장'!P5:P104,0))),"")</f>
        <v/>
      </c>
      <c r="B22" s="52">
        <f>IFERROR(N(INDEX('예시-거래내역원장'!B5:B104,MATCH(11,'예시-거래내역원장'!P5:P104,0))),"")</f>
        <v/>
      </c>
      <c r="C22" s="52">
        <f>IFERROR(N(INDEX('예시-거래내역원장'!C5:C104,MATCH(11,'예시-거래내역원장'!P5:P104,0))),"")</f>
        <v/>
      </c>
      <c r="D22" s="53">
        <f>IFERROR(INDEX('예시-거래내역원장'!E5:E104,MATCH(11,'예시-거래내역원장'!P5:P104,0))&amp;"","")</f>
        <v/>
      </c>
      <c r="E22" s="54">
        <f>IFERROR(INDEX('예시-거래내역원장'!K5:K104,MATCH(11,'예시-거래내역원장'!P5:P104,0))&amp;"","")</f>
        <v/>
      </c>
      <c r="F22" s="55">
        <f>IFERROR(N(INDEX('예시-거래내역원장'!G5:G104,MATCH(11,'예시-거래내역원장'!P5:P104,0))),"")</f>
        <v/>
      </c>
      <c r="G22" s="56">
        <f>IFERROR(N(INDEX('예시-거래내역원장'!I5:I104,MATCH(11,'예시-거래내역원장'!P5:P104,0))),"")</f>
        <v/>
      </c>
      <c r="H22" s="56">
        <f>IFERROR(N(INDEX('예시-거래내역원장'!J5:J104,MATCH(11,'예시-거래내역원장'!P5:P104,0))),"")</f>
        <v/>
      </c>
      <c r="I22" s="54">
        <f>IFERROR(INDEX('예시-거래내역원장'!L5:L104,MATCH(11,'예시-거래내역원장'!P5:P104,0))&amp;"","")</f>
        <v/>
      </c>
    </row>
    <row r="23" ht="19" customHeight="1">
      <c r="A23" s="52">
        <f>IFERROR(N(INDEX('예시-거래내역원장'!A5:A104,MATCH(12,'예시-거래내역원장'!P5:P104,0))),"")</f>
        <v/>
      </c>
      <c r="B23" s="52">
        <f>IFERROR(N(INDEX('예시-거래내역원장'!B5:B104,MATCH(12,'예시-거래내역원장'!P5:P104,0))),"")</f>
        <v/>
      </c>
      <c r="C23" s="52">
        <f>IFERROR(N(INDEX('예시-거래내역원장'!C5:C104,MATCH(12,'예시-거래내역원장'!P5:P104,0))),"")</f>
        <v/>
      </c>
      <c r="D23" s="53">
        <f>IFERROR(INDEX('예시-거래내역원장'!E5:E104,MATCH(12,'예시-거래내역원장'!P5:P104,0))&amp;"","")</f>
        <v/>
      </c>
      <c r="E23" s="54">
        <f>IFERROR(INDEX('예시-거래내역원장'!K5:K104,MATCH(12,'예시-거래내역원장'!P5:P104,0))&amp;"","")</f>
        <v/>
      </c>
      <c r="F23" s="55">
        <f>IFERROR(N(INDEX('예시-거래내역원장'!G5:G104,MATCH(12,'예시-거래내역원장'!P5:P104,0))),"")</f>
        <v/>
      </c>
      <c r="G23" s="56">
        <f>IFERROR(N(INDEX('예시-거래내역원장'!I5:I104,MATCH(12,'예시-거래내역원장'!P5:P104,0))),"")</f>
        <v/>
      </c>
      <c r="H23" s="56">
        <f>IFERROR(N(INDEX('예시-거래내역원장'!J5:J104,MATCH(12,'예시-거래내역원장'!P5:P104,0))),"")</f>
        <v/>
      </c>
      <c r="I23" s="54">
        <f>IFERROR(INDEX('예시-거래내역원장'!L5:L104,MATCH(12,'예시-거래내역원장'!P5:P104,0))&amp;"","")</f>
        <v/>
      </c>
    </row>
    <row r="24" ht="19" customHeight="1">
      <c r="A24" s="52">
        <f>IFERROR(N(INDEX('예시-거래내역원장'!A5:A104,MATCH(13,'예시-거래내역원장'!P5:P104,0))),"")</f>
        <v/>
      </c>
      <c r="B24" s="52">
        <f>IFERROR(N(INDEX('예시-거래내역원장'!B5:B104,MATCH(13,'예시-거래내역원장'!P5:P104,0))),"")</f>
        <v/>
      </c>
      <c r="C24" s="52">
        <f>IFERROR(N(INDEX('예시-거래내역원장'!C5:C104,MATCH(13,'예시-거래내역원장'!P5:P104,0))),"")</f>
        <v/>
      </c>
      <c r="D24" s="53">
        <f>IFERROR(INDEX('예시-거래내역원장'!E5:E104,MATCH(13,'예시-거래내역원장'!P5:P104,0))&amp;"","")</f>
        <v/>
      </c>
      <c r="E24" s="54">
        <f>IFERROR(INDEX('예시-거래내역원장'!K5:K104,MATCH(13,'예시-거래내역원장'!P5:P104,0))&amp;"","")</f>
        <v/>
      </c>
      <c r="F24" s="55">
        <f>IFERROR(N(INDEX('예시-거래내역원장'!G5:G104,MATCH(13,'예시-거래내역원장'!P5:P104,0))),"")</f>
        <v/>
      </c>
      <c r="G24" s="56">
        <f>IFERROR(N(INDEX('예시-거래내역원장'!I5:I104,MATCH(13,'예시-거래내역원장'!P5:P104,0))),"")</f>
        <v/>
      </c>
      <c r="H24" s="56">
        <f>IFERROR(N(INDEX('예시-거래내역원장'!J5:J104,MATCH(13,'예시-거래내역원장'!P5:P104,0))),"")</f>
        <v/>
      </c>
      <c r="I24" s="54">
        <f>IFERROR(INDEX('예시-거래내역원장'!L5:L104,MATCH(13,'예시-거래내역원장'!P5:P104,0))&amp;"","")</f>
        <v/>
      </c>
    </row>
    <row r="25" ht="19" customHeight="1">
      <c r="A25" s="52">
        <f>IFERROR(N(INDEX('예시-거래내역원장'!A5:A104,MATCH(14,'예시-거래내역원장'!P5:P104,0))),"")</f>
        <v/>
      </c>
      <c r="B25" s="52">
        <f>IFERROR(N(INDEX('예시-거래내역원장'!B5:B104,MATCH(14,'예시-거래내역원장'!P5:P104,0))),"")</f>
        <v/>
      </c>
      <c r="C25" s="52">
        <f>IFERROR(N(INDEX('예시-거래내역원장'!C5:C104,MATCH(14,'예시-거래내역원장'!P5:P104,0))),"")</f>
        <v/>
      </c>
      <c r="D25" s="53">
        <f>IFERROR(INDEX('예시-거래내역원장'!E5:E104,MATCH(14,'예시-거래내역원장'!P5:P104,0))&amp;"","")</f>
        <v/>
      </c>
      <c r="E25" s="54">
        <f>IFERROR(INDEX('예시-거래내역원장'!K5:K104,MATCH(14,'예시-거래내역원장'!P5:P104,0))&amp;"","")</f>
        <v/>
      </c>
      <c r="F25" s="55">
        <f>IFERROR(N(INDEX('예시-거래내역원장'!G5:G104,MATCH(14,'예시-거래내역원장'!P5:P104,0))),"")</f>
        <v/>
      </c>
      <c r="G25" s="56">
        <f>IFERROR(N(INDEX('예시-거래내역원장'!I5:I104,MATCH(14,'예시-거래내역원장'!P5:P104,0))),"")</f>
        <v/>
      </c>
      <c r="H25" s="56">
        <f>IFERROR(N(INDEX('예시-거래내역원장'!J5:J104,MATCH(14,'예시-거래내역원장'!P5:P104,0))),"")</f>
        <v/>
      </c>
      <c r="I25" s="54">
        <f>IFERROR(INDEX('예시-거래내역원장'!L5:L104,MATCH(14,'예시-거래내역원장'!P5:P104,0))&amp;"","")</f>
        <v/>
      </c>
    </row>
    <row r="26" ht="19" customHeight="1">
      <c r="A26" s="52">
        <f>IFERROR(N(INDEX('예시-거래내역원장'!A5:A104,MATCH(15,'예시-거래내역원장'!P5:P104,0))),"")</f>
        <v/>
      </c>
      <c r="B26" s="52">
        <f>IFERROR(N(INDEX('예시-거래내역원장'!B5:B104,MATCH(15,'예시-거래내역원장'!P5:P104,0))),"")</f>
        <v/>
      </c>
      <c r="C26" s="52">
        <f>IFERROR(N(INDEX('예시-거래내역원장'!C5:C104,MATCH(15,'예시-거래내역원장'!P5:P104,0))),"")</f>
        <v/>
      </c>
      <c r="D26" s="53">
        <f>IFERROR(INDEX('예시-거래내역원장'!E5:E104,MATCH(15,'예시-거래내역원장'!P5:P104,0))&amp;"","")</f>
        <v/>
      </c>
      <c r="E26" s="54">
        <f>IFERROR(INDEX('예시-거래내역원장'!K5:K104,MATCH(15,'예시-거래내역원장'!P5:P104,0))&amp;"","")</f>
        <v/>
      </c>
      <c r="F26" s="55">
        <f>IFERROR(N(INDEX('예시-거래내역원장'!G5:G104,MATCH(15,'예시-거래내역원장'!P5:P104,0))),"")</f>
        <v/>
      </c>
      <c r="G26" s="56">
        <f>IFERROR(N(INDEX('예시-거래내역원장'!I5:I104,MATCH(15,'예시-거래내역원장'!P5:P104,0))),"")</f>
        <v/>
      </c>
      <c r="H26" s="56">
        <f>IFERROR(N(INDEX('예시-거래내역원장'!J5:J104,MATCH(15,'예시-거래내역원장'!P5:P104,0))),"")</f>
        <v/>
      </c>
      <c r="I26" s="54">
        <f>IFERROR(INDEX('예시-거래내역원장'!L5:L104,MATCH(15,'예시-거래내역원장'!P5:P104,0))&amp;"","")</f>
        <v/>
      </c>
    </row>
    <row r="27" ht="19" customHeight="1">
      <c r="A27" s="52">
        <f>IFERROR(N(INDEX('예시-거래내역원장'!A5:A104,MATCH(16,'예시-거래내역원장'!P5:P104,0))),"")</f>
        <v/>
      </c>
      <c r="B27" s="52">
        <f>IFERROR(N(INDEX('예시-거래내역원장'!B5:B104,MATCH(16,'예시-거래내역원장'!P5:P104,0))),"")</f>
        <v/>
      </c>
      <c r="C27" s="52">
        <f>IFERROR(N(INDEX('예시-거래내역원장'!C5:C104,MATCH(16,'예시-거래내역원장'!P5:P104,0))),"")</f>
        <v/>
      </c>
      <c r="D27" s="53">
        <f>IFERROR(INDEX('예시-거래내역원장'!E5:E104,MATCH(16,'예시-거래내역원장'!P5:P104,0))&amp;"","")</f>
        <v/>
      </c>
      <c r="E27" s="54">
        <f>IFERROR(INDEX('예시-거래내역원장'!K5:K104,MATCH(16,'예시-거래내역원장'!P5:P104,0))&amp;"","")</f>
        <v/>
      </c>
      <c r="F27" s="55">
        <f>IFERROR(N(INDEX('예시-거래내역원장'!G5:G104,MATCH(16,'예시-거래내역원장'!P5:P104,0))),"")</f>
        <v/>
      </c>
      <c r="G27" s="56">
        <f>IFERROR(N(INDEX('예시-거래내역원장'!I5:I104,MATCH(16,'예시-거래내역원장'!P5:P104,0))),"")</f>
        <v/>
      </c>
      <c r="H27" s="56">
        <f>IFERROR(N(INDEX('예시-거래내역원장'!J5:J104,MATCH(16,'예시-거래내역원장'!P5:P104,0))),"")</f>
        <v/>
      </c>
      <c r="I27" s="54">
        <f>IFERROR(INDEX('예시-거래내역원장'!L5:L104,MATCH(16,'예시-거래내역원장'!P5:P104,0))&amp;"","")</f>
        <v/>
      </c>
    </row>
    <row r="28" ht="19" customHeight="1">
      <c r="A28" s="52">
        <f>IFERROR(N(INDEX('예시-거래내역원장'!A5:A104,MATCH(17,'예시-거래내역원장'!P5:P104,0))),"")</f>
        <v/>
      </c>
      <c r="B28" s="52">
        <f>IFERROR(N(INDEX('예시-거래내역원장'!B5:B104,MATCH(17,'예시-거래내역원장'!P5:P104,0))),"")</f>
        <v/>
      </c>
      <c r="C28" s="52">
        <f>IFERROR(N(INDEX('예시-거래내역원장'!C5:C104,MATCH(17,'예시-거래내역원장'!P5:P104,0))),"")</f>
        <v/>
      </c>
      <c r="D28" s="53">
        <f>IFERROR(INDEX('예시-거래내역원장'!E5:E104,MATCH(17,'예시-거래내역원장'!P5:P104,0))&amp;"","")</f>
        <v/>
      </c>
      <c r="E28" s="54">
        <f>IFERROR(INDEX('예시-거래내역원장'!K5:K104,MATCH(17,'예시-거래내역원장'!P5:P104,0))&amp;"","")</f>
        <v/>
      </c>
      <c r="F28" s="55">
        <f>IFERROR(N(INDEX('예시-거래내역원장'!G5:G104,MATCH(17,'예시-거래내역원장'!P5:P104,0))),"")</f>
        <v/>
      </c>
      <c r="G28" s="56">
        <f>IFERROR(N(INDEX('예시-거래내역원장'!I5:I104,MATCH(17,'예시-거래내역원장'!P5:P104,0))),"")</f>
        <v/>
      </c>
      <c r="H28" s="56">
        <f>IFERROR(N(INDEX('예시-거래내역원장'!J5:J104,MATCH(17,'예시-거래내역원장'!P5:P104,0))),"")</f>
        <v/>
      </c>
      <c r="I28" s="54">
        <f>IFERROR(INDEX('예시-거래내역원장'!L5:L104,MATCH(17,'예시-거래내역원장'!P5:P104,0))&amp;"","")</f>
        <v/>
      </c>
    </row>
    <row r="29" ht="19" customHeight="1">
      <c r="A29" s="52">
        <f>IFERROR(N(INDEX('예시-거래내역원장'!A5:A104,MATCH(18,'예시-거래내역원장'!P5:P104,0))),"")</f>
        <v/>
      </c>
      <c r="B29" s="52">
        <f>IFERROR(N(INDEX('예시-거래내역원장'!B5:B104,MATCH(18,'예시-거래내역원장'!P5:P104,0))),"")</f>
        <v/>
      </c>
      <c r="C29" s="52">
        <f>IFERROR(N(INDEX('예시-거래내역원장'!C5:C104,MATCH(18,'예시-거래내역원장'!P5:P104,0))),"")</f>
        <v/>
      </c>
      <c r="D29" s="53">
        <f>IFERROR(INDEX('예시-거래내역원장'!E5:E104,MATCH(18,'예시-거래내역원장'!P5:P104,0))&amp;"","")</f>
        <v/>
      </c>
      <c r="E29" s="54">
        <f>IFERROR(INDEX('예시-거래내역원장'!K5:K104,MATCH(18,'예시-거래내역원장'!P5:P104,0))&amp;"","")</f>
        <v/>
      </c>
      <c r="F29" s="55">
        <f>IFERROR(N(INDEX('예시-거래내역원장'!G5:G104,MATCH(18,'예시-거래내역원장'!P5:P104,0))),"")</f>
        <v/>
      </c>
      <c r="G29" s="56">
        <f>IFERROR(N(INDEX('예시-거래내역원장'!I5:I104,MATCH(18,'예시-거래내역원장'!P5:P104,0))),"")</f>
        <v/>
      </c>
      <c r="H29" s="56">
        <f>IFERROR(N(INDEX('예시-거래내역원장'!J5:J104,MATCH(18,'예시-거래내역원장'!P5:P104,0))),"")</f>
        <v/>
      </c>
      <c r="I29" s="54">
        <f>IFERROR(INDEX('예시-거래내역원장'!L5:L104,MATCH(18,'예시-거래내역원장'!P5:P104,0))&amp;"","")</f>
        <v/>
      </c>
    </row>
    <row r="30" ht="19" customHeight="1">
      <c r="A30" s="52">
        <f>IFERROR(N(INDEX('예시-거래내역원장'!A5:A104,MATCH(19,'예시-거래내역원장'!P5:P104,0))),"")</f>
        <v/>
      </c>
      <c r="B30" s="52">
        <f>IFERROR(N(INDEX('예시-거래내역원장'!B5:B104,MATCH(19,'예시-거래내역원장'!P5:P104,0))),"")</f>
        <v/>
      </c>
      <c r="C30" s="52">
        <f>IFERROR(N(INDEX('예시-거래내역원장'!C5:C104,MATCH(19,'예시-거래내역원장'!P5:P104,0))),"")</f>
        <v/>
      </c>
      <c r="D30" s="53">
        <f>IFERROR(INDEX('예시-거래내역원장'!E5:E104,MATCH(19,'예시-거래내역원장'!P5:P104,0))&amp;"","")</f>
        <v/>
      </c>
      <c r="E30" s="54">
        <f>IFERROR(INDEX('예시-거래내역원장'!K5:K104,MATCH(19,'예시-거래내역원장'!P5:P104,0))&amp;"","")</f>
        <v/>
      </c>
      <c r="F30" s="55">
        <f>IFERROR(N(INDEX('예시-거래내역원장'!G5:G104,MATCH(19,'예시-거래내역원장'!P5:P104,0))),"")</f>
        <v/>
      </c>
      <c r="G30" s="56">
        <f>IFERROR(N(INDEX('예시-거래내역원장'!I5:I104,MATCH(19,'예시-거래내역원장'!P5:P104,0))),"")</f>
        <v/>
      </c>
      <c r="H30" s="56">
        <f>IFERROR(N(INDEX('예시-거래내역원장'!J5:J104,MATCH(19,'예시-거래내역원장'!P5:P104,0))),"")</f>
        <v/>
      </c>
      <c r="I30" s="54">
        <f>IFERROR(INDEX('예시-거래내역원장'!L5:L104,MATCH(19,'예시-거래내역원장'!P5:P104,0))&amp;"","")</f>
        <v/>
      </c>
    </row>
    <row r="31" ht="19" customHeight="1">
      <c r="A31" s="52">
        <f>IFERROR(N(INDEX('예시-거래내역원장'!A5:A104,MATCH(20,'예시-거래내역원장'!P5:P104,0))),"")</f>
        <v/>
      </c>
      <c r="B31" s="52">
        <f>IFERROR(N(INDEX('예시-거래내역원장'!B5:B104,MATCH(20,'예시-거래내역원장'!P5:P104,0))),"")</f>
        <v/>
      </c>
      <c r="C31" s="52">
        <f>IFERROR(N(INDEX('예시-거래내역원장'!C5:C104,MATCH(20,'예시-거래내역원장'!P5:P104,0))),"")</f>
        <v/>
      </c>
      <c r="D31" s="53">
        <f>IFERROR(INDEX('예시-거래내역원장'!E5:E104,MATCH(20,'예시-거래내역원장'!P5:P104,0))&amp;"","")</f>
        <v/>
      </c>
      <c r="E31" s="54">
        <f>IFERROR(INDEX('예시-거래내역원장'!K5:K104,MATCH(20,'예시-거래내역원장'!P5:P104,0))&amp;"","")</f>
        <v/>
      </c>
      <c r="F31" s="55">
        <f>IFERROR(N(INDEX('예시-거래내역원장'!G5:G104,MATCH(20,'예시-거래내역원장'!P5:P104,0))),"")</f>
        <v/>
      </c>
      <c r="G31" s="56">
        <f>IFERROR(N(INDEX('예시-거래내역원장'!I5:I104,MATCH(20,'예시-거래내역원장'!P5:P104,0))),"")</f>
        <v/>
      </c>
      <c r="H31" s="56">
        <f>IFERROR(N(INDEX('예시-거래내역원장'!J5:J104,MATCH(20,'예시-거래내역원장'!P5:P104,0))),"")</f>
        <v/>
      </c>
      <c r="I31" s="54">
        <f>IFERROR(INDEX('예시-거래내역원장'!L5:L104,MATCH(20,'예시-거래내역원장'!P5:P104,0))&amp;"","")</f>
        <v/>
      </c>
    </row>
    <row r="32" ht="19" customHeight="1">
      <c r="A32" s="52">
        <f>IFERROR(N(INDEX('예시-거래내역원장'!A5:A104,MATCH(21,'예시-거래내역원장'!P5:P104,0))),"")</f>
        <v/>
      </c>
      <c r="B32" s="52">
        <f>IFERROR(N(INDEX('예시-거래내역원장'!B5:B104,MATCH(21,'예시-거래내역원장'!P5:P104,0))),"")</f>
        <v/>
      </c>
      <c r="C32" s="52">
        <f>IFERROR(N(INDEX('예시-거래내역원장'!C5:C104,MATCH(21,'예시-거래내역원장'!P5:P104,0))),"")</f>
        <v/>
      </c>
      <c r="D32" s="53">
        <f>IFERROR(INDEX('예시-거래내역원장'!E5:E104,MATCH(21,'예시-거래내역원장'!P5:P104,0))&amp;"","")</f>
        <v/>
      </c>
      <c r="E32" s="54">
        <f>IFERROR(INDEX('예시-거래내역원장'!K5:K104,MATCH(21,'예시-거래내역원장'!P5:P104,0))&amp;"","")</f>
        <v/>
      </c>
      <c r="F32" s="55">
        <f>IFERROR(N(INDEX('예시-거래내역원장'!G5:G104,MATCH(21,'예시-거래내역원장'!P5:P104,0))),"")</f>
        <v/>
      </c>
      <c r="G32" s="56">
        <f>IFERROR(N(INDEX('예시-거래내역원장'!I5:I104,MATCH(21,'예시-거래내역원장'!P5:P104,0))),"")</f>
        <v/>
      </c>
      <c r="H32" s="56">
        <f>IFERROR(N(INDEX('예시-거래내역원장'!J5:J104,MATCH(21,'예시-거래내역원장'!P5:P104,0))),"")</f>
        <v/>
      </c>
      <c r="I32" s="54">
        <f>IFERROR(INDEX('예시-거래내역원장'!L5:L104,MATCH(21,'예시-거래내역원장'!P5:P104,0))&amp;"","")</f>
        <v/>
      </c>
    </row>
    <row r="33" ht="19" customHeight="1">
      <c r="A33" s="52">
        <f>IFERROR(N(INDEX('예시-거래내역원장'!A5:A104,MATCH(22,'예시-거래내역원장'!P5:P104,0))),"")</f>
        <v/>
      </c>
      <c r="B33" s="52">
        <f>IFERROR(N(INDEX('예시-거래내역원장'!B5:B104,MATCH(22,'예시-거래내역원장'!P5:P104,0))),"")</f>
        <v/>
      </c>
      <c r="C33" s="52">
        <f>IFERROR(N(INDEX('예시-거래내역원장'!C5:C104,MATCH(22,'예시-거래내역원장'!P5:P104,0))),"")</f>
        <v/>
      </c>
      <c r="D33" s="53">
        <f>IFERROR(INDEX('예시-거래내역원장'!E5:E104,MATCH(22,'예시-거래내역원장'!P5:P104,0))&amp;"","")</f>
        <v/>
      </c>
      <c r="E33" s="54">
        <f>IFERROR(INDEX('예시-거래내역원장'!K5:K104,MATCH(22,'예시-거래내역원장'!P5:P104,0))&amp;"","")</f>
        <v/>
      </c>
      <c r="F33" s="55">
        <f>IFERROR(N(INDEX('예시-거래내역원장'!G5:G104,MATCH(22,'예시-거래내역원장'!P5:P104,0))),"")</f>
        <v/>
      </c>
      <c r="G33" s="56">
        <f>IFERROR(N(INDEX('예시-거래내역원장'!I5:I104,MATCH(22,'예시-거래내역원장'!P5:P104,0))),"")</f>
        <v/>
      </c>
      <c r="H33" s="56">
        <f>IFERROR(N(INDEX('예시-거래내역원장'!J5:J104,MATCH(22,'예시-거래내역원장'!P5:P104,0))),"")</f>
        <v/>
      </c>
      <c r="I33" s="54">
        <f>IFERROR(INDEX('예시-거래내역원장'!L5:L104,MATCH(22,'예시-거래내역원장'!P5:P104,0))&amp;"","")</f>
        <v/>
      </c>
    </row>
    <row r="34" ht="19" customHeight="1">
      <c r="A34" s="52">
        <f>IFERROR(N(INDEX('예시-거래내역원장'!A5:A104,MATCH(23,'예시-거래내역원장'!P5:P104,0))),"")</f>
        <v/>
      </c>
      <c r="B34" s="52">
        <f>IFERROR(N(INDEX('예시-거래내역원장'!B5:B104,MATCH(23,'예시-거래내역원장'!P5:P104,0))),"")</f>
        <v/>
      </c>
      <c r="C34" s="52">
        <f>IFERROR(N(INDEX('예시-거래내역원장'!C5:C104,MATCH(23,'예시-거래내역원장'!P5:P104,0))),"")</f>
        <v/>
      </c>
      <c r="D34" s="53">
        <f>IFERROR(INDEX('예시-거래내역원장'!E5:E104,MATCH(23,'예시-거래내역원장'!P5:P104,0))&amp;"","")</f>
        <v/>
      </c>
      <c r="E34" s="54">
        <f>IFERROR(INDEX('예시-거래내역원장'!K5:K104,MATCH(23,'예시-거래내역원장'!P5:P104,0))&amp;"","")</f>
        <v/>
      </c>
      <c r="F34" s="55">
        <f>IFERROR(N(INDEX('예시-거래내역원장'!G5:G104,MATCH(23,'예시-거래내역원장'!P5:P104,0))),"")</f>
        <v/>
      </c>
      <c r="G34" s="56">
        <f>IFERROR(N(INDEX('예시-거래내역원장'!I5:I104,MATCH(23,'예시-거래내역원장'!P5:P104,0))),"")</f>
        <v/>
      </c>
      <c r="H34" s="56">
        <f>IFERROR(N(INDEX('예시-거래내역원장'!J5:J104,MATCH(23,'예시-거래내역원장'!P5:P104,0))),"")</f>
        <v/>
      </c>
      <c r="I34" s="54">
        <f>IFERROR(INDEX('예시-거래내역원장'!L5:L104,MATCH(23,'예시-거래내역원장'!P5:P104,0))&amp;"","")</f>
        <v/>
      </c>
    </row>
    <row r="35" ht="19" customHeight="1">
      <c r="A35" s="52">
        <f>IFERROR(N(INDEX('예시-거래내역원장'!A5:A104,MATCH(24,'예시-거래내역원장'!P5:P104,0))),"")</f>
        <v/>
      </c>
      <c r="B35" s="52">
        <f>IFERROR(N(INDEX('예시-거래내역원장'!B5:B104,MATCH(24,'예시-거래내역원장'!P5:P104,0))),"")</f>
        <v/>
      </c>
      <c r="C35" s="52">
        <f>IFERROR(N(INDEX('예시-거래내역원장'!C5:C104,MATCH(24,'예시-거래내역원장'!P5:P104,0))),"")</f>
        <v/>
      </c>
      <c r="D35" s="53">
        <f>IFERROR(INDEX('예시-거래내역원장'!E5:E104,MATCH(24,'예시-거래내역원장'!P5:P104,0))&amp;"","")</f>
        <v/>
      </c>
      <c r="E35" s="54">
        <f>IFERROR(INDEX('예시-거래내역원장'!K5:K104,MATCH(24,'예시-거래내역원장'!P5:P104,0))&amp;"","")</f>
        <v/>
      </c>
      <c r="F35" s="55">
        <f>IFERROR(N(INDEX('예시-거래내역원장'!G5:G104,MATCH(24,'예시-거래내역원장'!P5:P104,0))),"")</f>
        <v/>
      </c>
      <c r="G35" s="56">
        <f>IFERROR(N(INDEX('예시-거래내역원장'!I5:I104,MATCH(24,'예시-거래내역원장'!P5:P104,0))),"")</f>
        <v/>
      </c>
      <c r="H35" s="56">
        <f>IFERROR(N(INDEX('예시-거래내역원장'!J5:J104,MATCH(24,'예시-거래내역원장'!P5:P104,0))),"")</f>
        <v/>
      </c>
      <c r="I35" s="54">
        <f>IFERROR(INDEX('예시-거래내역원장'!L5:L104,MATCH(24,'예시-거래내역원장'!P5:P104,0))&amp;"","")</f>
        <v/>
      </c>
    </row>
    <row r="36" ht="19" customHeight="1">
      <c r="A36" s="52">
        <f>IFERROR(N(INDEX('예시-거래내역원장'!A5:A104,MATCH(25,'예시-거래내역원장'!P5:P104,0))),"")</f>
        <v/>
      </c>
      <c r="B36" s="52">
        <f>IFERROR(N(INDEX('예시-거래내역원장'!B5:B104,MATCH(25,'예시-거래내역원장'!P5:P104,0))),"")</f>
        <v/>
      </c>
      <c r="C36" s="52">
        <f>IFERROR(N(INDEX('예시-거래내역원장'!C5:C104,MATCH(25,'예시-거래내역원장'!P5:P104,0))),"")</f>
        <v/>
      </c>
      <c r="D36" s="53">
        <f>IFERROR(INDEX('예시-거래내역원장'!E5:E104,MATCH(25,'예시-거래내역원장'!P5:P104,0))&amp;"","")</f>
        <v/>
      </c>
      <c r="E36" s="54">
        <f>IFERROR(INDEX('예시-거래내역원장'!K5:K104,MATCH(25,'예시-거래내역원장'!P5:P104,0))&amp;"","")</f>
        <v/>
      </c>
      <c r="F36" s="55">
        <f>IFERROR(N(INDEX('예시-거래내역원장'!G5:G104,MATCH(25,'예시-거래내역원장'!P5:P104,0))),"")</f>
        <v/>
      </c>
      <c r="G36" s="56">
        <f>IFERROR(N(INDEX('예시-거래내역원장'!I5:I104,MATCH(25,'예시-거래내역원장'!P5:P104,0))),"")</f>
        <v/>
      </c>
      <c r="H36" s="56">
        <f>IFERROR(N(INDEX('예시-거래내역원장'!J5:J104,MATCH(25,'예시-거래내역원장'!P5:P104,0))),"")</f>
        <v/>
      </c>
      <c r="I36" s="54">
        <f>IFERROR(INDEX('예시-거래내역원장'!L5:L104,MATCH(25,'예시-거래내역원장'!P5:P104,0))&amp;"","")</f>
        <v/>
      </c>
    </row>
    <row r="37" ht="19" customHeight="1">
      <c r="A37" s="52">
        <f>IFERROR(N(INDEX('예시-거래내역원장'!A5:A104,MATCH(26,'예시-거래내역원장'!P5:P104,0))),"")</f>
        <v/>
      </c>
      <c r="B37" s="52">
        <f>IFERROR(N(INDEX('예시-거래내역원장'!B5:B104,MATCH(26,'예시-거래내역원장'!P5:P104,0))),"")</f>
        <v/>
      </c>
      <c r="C37" s="52">
        <f>IFERROR(N(INDEX('예시-거래내역원장'!C5:C104,MATCH(26,'예시-거래내역원장'!P5:P104,0))),"")</f>
        <v/>
      </c>
      <c r="D37" s="53">
        <f>IFERROR(INDEX('예시-거래내역원장'!E5:E104,MATCH(26,'예시-거래내역원장'!P5:P104,0))&amp;"","")</f>
        <v/>
      </c>
      <c r="E37" s="54">
        <f>IFERROR(INDEX('예시-거래내역원장'!K5:K104,MATCH(26,'예시-거래내역원장'!P5:P104,0))&amp;"","")</f>
        <v/>
      </c>
      <c r="F37" s="55">
        <f>IFERROR(N(INDEX('예시-거래내역원장'!G5:G104,MATCH(26,'예시-거래내역원장'!P5:P104,0))),"")</f>
        <v/>
      </c>
      <c r="G37" s="56">
        <f>IFERROR(N(INDEX('예시-거래내역원장'!I5:I104,MATCH(26,'예시-거래내역원장'!P5:P104,0))),"")</f>
        <v/>
      </c>
      <c r="H37" s="56">
        <f>IFERROR(N(INDEX('예시-거래내역원장'!J5:J104,MATCH(26,'예시-거래내역원장'!P5:P104,0))),"")</f>
        <v/>
      </c>
      <c r="I37" s="54">
        <f>IFERROR(INDEX('예시-거래내역원장'!L5:L104,MATCH(26,'예시-거래내역원장'!P5:P104,0))&amp;"","")</f>
        <v/>
      </c>
    </row>
    <row r="38" ht="19" customHeight="1">
      <c r="A38" s="52">
        <f>IFERROR(N(INDEX('예시-거래내역원장'!A5:A104,MATCH(27,'예시-거래내역원장'!P5:P104,0))),"")</f>
        <v/>
      </c>
      <c r="B38" s="52">
        <f>IFERROR(N(INDEX('예시-거래내역원장'!B5:B104,MATCH(27,'예시-거래내역원장'!P5:P104,0))),"")</f>
        <v/>
      </c>
      <c r="C38" s="52">
        <f>IFERROR(N(INDEX('예시-거래내역원장'!C5:C104,MATCH(27,'예시-거래내역원장'!P5:P104,0))),"")</f>
        <v/>
      </c>
      <c r="D38" s="53">
        <f>IFERROR(INDEX('예시-거래내역원장'!E5:E104,MATCH(27,'예시-거래내역원장'!P5:P104,0))&amp;"","")</f>
        <v/>
      </c>
      <c r="E38" s="54">
        <f>IFERROR(INDEX('예시-거래내역원장'!K5:K104,MATCH(27,'예시-거래내역원장'!P5:P104,0))&amp;"","")</f>
        <v/>
      </c>
      <c r="F38" s="55">
        <f>IFERROR(N(INDEX('예시-거래내역원장'!G5:G104,MATCH(27,'예시-거래내역원장'!P5:P104,0))),"")</f>
        <v/>
      </c>
      <c r="G38" s="56">
        <f>IFERROR(N(INDEX('예시-거래내역원장'!I5:I104,MATCH(27,'예시-거래내역원장'!P5:P104,0))),"")</f>
        <v/>
      </c>
      <c r="H38" s="56">
        <f>IFERROR(N(INDEX('예시-거래내역원장'!J5:J104,MATCH(27,'예시-거래내역원장'!P5:P104,0))),"")</f>
        <v/>
      </c>
      <c r="I38" s="54">
        <f>IFERROR(INDEX('예시-거래내역원장'!L5:L104,MATCH(27,'예시-거래내역원장'!P5:P104,0))&amp;"","")</f>
        <v/>
      </c>
    </row>
    <row r="39" ht="19" customHeight="1">
      <c r="A39" s="52">
        <f>IFERROR(N(INDEX('예시-거래내역원장'!A5:A104,MATCH(28,'예시-거래내역원장'!P5:P104,0))),"")</f>
        <v/>
      </c>
      <c r="B39" s="52">
        <f>IFERROR(N(INDEX('예시-거래내역원장'!B5:B104,MATCH(28,'예시-거래내역원장'!P5:P104,0))),"")</f>
        <v/>
      </c>
      <c r="C39" s="52">
        <f>IFERROR(N(INDEX('예시-거래내역원장'!C5:C104,MATCH(28,'예시-거래내역원장'!P5:P104,0))),"")</f>
        <v/>
      </c>
      <c r="D39" s="53">
        <f>IFERROR(INDEX('예시-거래내역원장'!E5:E104,MATCH(28,'예시-거래내역원장'!P5:P104,0))&amp;"","")</f>
        <v/>
      </c>
      <c r="E39" s="54">
        <f>IFERROR(INDEX('예시-거래내역원장'!K5:K104,MATCH(28,'예시-거래내역원장'!P5:P104,0))&amp;"","")</f>
        <v/>
      </c>
      <c r="F39" s="55">
        <f>IFERROR(N(INDEX('예시-거래내역원장'!G5:G104,MATCH(28,'예시-거래내역원장'!P5:P104,0))),"")</f>
        <v/>
      </c>
      <c r="G39" s="56">
        <f>IFERROR(N(INDEX('예시-거래내역원장'!I5:I104,MATCH(28,'예시-거래내역원장'!P5:P104,0))),"")</f>
        <v/>
      </c>
      <c r="H39" s="56">
        <f>IFERROR(N(INDEX('예시-거래내역원장'!J5:J104,MATCH(28,'예시-거래내역원장'!P5:P104,0))),"")</f>
        <v/>
      </c>
      <c r="I39" s="54">
        <f>IFERROR(INDEX('예시-거래내역원장'!L5:L104,MATCH(28,'예시-거래내역원장'!P5:P104,0))&amp;"","")</f>
        <v/>
      </c>
    </row>
    <row r="40" ht="19" customHeight="1">
      <c r="A40" s="52">
        <f>IFERROR(N(INDEX('예시-거래내역원장'!A5:A104,MATCH(29,'예시-거래내역원장'!P5:P104,0))),"")</f>
        <v/>
      </c>
      <c r="B40" s="52">
        <f>IFERROR(N(INDEX('예시-거래내역원장'!B5:B104,MATCH(29,'예시-거래내역원장'!P5:P104,0))),"")</f>
        <v/>
      </c>
      <c r="C40" s="52">
        <f>IFERROR(N(INDEX('예시-거래내역원장'!C5:C104,MATCH(29,'예시-거래내역원장'!P5:P104,0))),"")</f>
        <v/>
      </c>
      <c r="D40" s="53">
        <f>IFERROR(INDEX('예시-거래내역원장'!E5:E104,MATCH(29,'예시-거래내역원장'!P5:P104,0))&amp;"","")</f>
        <v/>
      </c>
      <c r="E40" s="54">
        <f>IFERROR(INDEX('예시-거래내역원장'!K5:K104,MATCH(29,'예시-거래내역원장'!P5:P104,0))&amp;"","")</f>
        <v/>
      </c>
      <c r="F40" s="55">
        <f>IFERROR(N(INDEX('예시-거래내역원장'!G5:G104,MATCH(29,'예시-거래내역원장'!P5:P104,0))),"")</f>
        <v/>
      </c>
      <c r="G40" s="56">
        <f>IFERROR(N(INDEX('예시-거래내역원장'!I5:I104,MATCH(29,'예시-거래내역원장'!P5:P104,0))),"")</f>
        <v/>
      </c>
      <c r="H40" s="56">
        <f>IFERROR(N(INDEX('예시-거래내역원장'!J5:J104,MATCH(29,'예시-거래내역원장'!P5:P104,0))),"")</f>
        <v/>
      </c>
      <c r="I40" s="54">
        <f>IFERROR(INDEX('예시-거래내역원장'!L5:L104,MATCH(29,'예시-거래내역원장'!P5:P104,0))&amp;"","")</f>
        <v/>
      </c>
    </row>
    <row r="41" ht="19" customHeight="1">
      <c r="A41" s="52">
        <f>IFERROR(N(INDEX('예시-거래내역원장'!A5:A104,MATCH(30,'예시-거래내역원장'!P5:P104,0))),"")</f>
        <v/>
      </c>
      <c r="B41" s="52">
        <f>IFERROR(N(INDEX('예시-거래내역원장'!B5:B104,MATCH(30,'예시-거래내역원장'!P5:P104,0))),"")</f>
        <v/>
      </c>
      <c r="C41" s="52">
        <f>IFERROR(N(INDEX('예시-거래내역원장'!C5:C104,MATCH(30,'예시-거래내역원장'!P5:P104,0))),"")</f>
        <v/>
      </c>
      <c r="D41" s="53">
        <f>IFERROR(INDEX('예시-거래내역원장'!E5:E104,MATCH(30,'예시-거래내역원장'!P5:P104,0))&amp;"","")</f>
        <v/>
      </c>
      <c r="E41" s="54">
        <f>IFERROR(INDEX('예시-거래내역원장'!K5:K104,MATCH(30,'예시-거래내역원장'!P5:P104,0))&amp;"","")</f>
        <v/>
      </c>
      <c r="F41" s="55">
        <f>IFERROR(N(INDEX('예시-거래내역원장'!G5:G104,MATCH(30,'예시-거래내역원장'!P5:P104,0))),"")</f>
        <v/>
      </c>
      <c r="G41" s="56">
        <f>IFERROR(N(INDEX('예시-거래내역원장'!I5:I104,MATCH(30,'예시-거래내역원장'!P5:P104,0))),"")</f>
        <v/>
      </c>
      <c r="H41" s="56">
        <f>IFERROR(N(INDEX('예시-거래내역원장'!J5:J104,MATCH(30,'예시-거래내역원장'!P5:P104,0))),"")</f>
        <v/>
      </c>
      <c r="I41" s="54">
        <f>IFERROR(INDEX('예시-거래내역원장'!L5:L104,MATCH(30,'예시-거래내역원장'!P5:P104,0))&amp;"","")</f>
        <v/>
      </c>
    </row>
    <row r="42" ht="22" customHeight="1">
      <c r="A42" s="16" t="inlineStr">
        <is>
          <t>합      계 (위 목록)</t>
        </is>
      </c>
      <c r="B42" s="17" t="n"/>
      <c r="C42" s="17" t="n"/>
      <c r="D42" s="17" t="n"/>
      <c r="E42" s="17" t="n"/>
      <c r="F42" s="17" t="n"/>
      <c r="G42" s="18">
        <f>SUM(G12:G41)</f>
        <v/>
      </c>
      <c r="H42" s="18">
        <f>SUM(H12:H41)</f>
        <v/>
      </c>
      <c r="I42" s="16" t="inlineStr"/>
    </row>
    <row r="43" ht="16" customHeight="1">
      <c r="A43" s="20">
        <f>IF(COUNT('예시-거래내역원장'!P5:P104)&gt;30,"⚠ 거래가 30줄을 넘습니다 — 기간을 나눠 청구서를 두 장으로 만드세요.","")</f>
        <v/>
      </c>
    </row>
    <row r="45" ht="19.5" customHeight="1">
      <c r="A45" s="21" t="inlineStr">
        <is>
          <t>이 시트는 작성 예시입니다(가상의 거래처 · 금액).</t>
        </is>
      </c>
    </row>
  </sheetData>
  <mergeCells count="18">
    <mergeCell ref="A4:B4"/>
    <mergeCell ref="A7:I7"/>
    <mergeCell ref="A43:I43"/>
    <mergeCell ref="A2:I2"/>
    <mergeCell ref="F1:I1"/>
    <mergeCell ref="A42:F42"/>
    <mergeCell ref="G6:I6"/>
    <mergeCell ref="G5:I5"/>
    <mergeCell ref="C5:D5"/>
    <mergeCell ref="A5:B5"/>
    <mergeCell ref="C9:E9"/>
    <mergeCell ref="A45:I45"/>
    <mergeCell ref="G9:I9"/>
    <mergeCell ref="A1:E1"/>
    <mergeCell ref="G4:I4"/>
    <mergeCell ref="A9:B9"/>
    <mergeCell ref="A6:B6"/>
    <mergeCell ref="C4:D4"/>
  </mergeCells>
  <conditionalFormatting sqref="F12:F41">
    <cfRule type="expression" priority="1" dxfId="0">
      <formula>AND(ISNUMBER(F12),MOD(F12,1)=0)</formula>
    </cfRule>
  </conditionalFormatting>
  <dataValidations count="1">
    <dataValidation sqref="C5" showDropDown="0" showInputMessage="0" showErrorMessage="0" allowBlank="1" error="등록 시트에 있는 이름을 고르세요" type="list">
      <formula1>'예시-거래처등록'!$B$5:$B$19</formula1>
    </dataValidation>
  </dataValidations>
  <printOptions horizontalCentered="1"/>
  <pageMargins left="0.4" right="0.4" top="0.5" bottom="0.5" header="0.2" footer="0.2"/>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장비관리 프로그램(임대료·수금)</dc:title>
  <dcterms:created xmlns:dcterms="http://purl.org/dc/terms/" xmlns:xsi="http://www.w3.org/2001/XMLSchema-instance" xsi:type="dcterms:W3CDTF">2026-09-29T13:03:36Z</dcterms:created>
  <dcterms:modified xmlns:dcterms="http://purl.org/dc/terms/" xmlns:xsi="http://www.w3.org/2001/XMLSchema-instance" xsi:type="dcterms:W3CDTF">2026-09-29T13:03:37Z</dcterms:modified>
</cp:coreProperties>
</file>