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법" sheetId="1" state="visible" r:id="rId1"/>
    <sheet xmlns:r="http://schemas.openxmlformats.org/officeDocument/2006/relationships" name="설정" sheetId="2" state="visible" r:id="rId2"/>
    <sheet xmlns:r="http://schemas.openxmlformats.org/officeDocument/2006/relationships" name="단가마스터" sheetId="3" state="visible" r:id="rId3"/>
    <sheet xmlns:r="http://schemas.openxmlformats.org/officeDocument/2006/relationships" name="일위대가" sheetId="4" state="visible" r:id="rId4"/>
    <sheet xmlns:r="http://schemas.openxmlformats.org/officeDocument/2006/relationships" name="수량산출서" sheetId="5" state="visible" r:id="rId5"/>
    <sheet xmlns:r="http://schemas.openxmlformats.org/officeDocument/2006/relationships" name="당초내역" sheetId="6" state="visible" r:id="rId6"/>
    <sheet xmlns:r="http://schemas.openxmlformats.org/officeDocument/2006/relationships" name="변경내역" sheetId="7" state="visible" r:id="rId7"/>
    <sheet xmlns:r="http://schemas.openxmlformats.org/officeDocument/2006/relationships" name="증감대비표" sheetId="8" state="visible" r:id="rId8"/>
    <sheet xmlns:r="http://schemas.openxmlformats.org/officeDocument/2006/relationships" name="공종별집계" sheetId="9" state="visible" r:id="rId9"/>
    <sheet xmlns:r="http://schemas.openxmlformats.org/officeDocument/2006/relationships" name="원가계산서" sheetId="10" state="visible" r:id="rId10"/>
    <sheet xmlns:r="http://schemas.openxmlformats.org/officeDocument/2006/relationships" name="검증시트" sheetId="11" state="visible" r:id="rId11"/>
    <sheet xmlns:r="http://schemas.openxmlformats.org/officeDocument/2006/relationships" name="제출서식" sheetId="12" state="visible" r:id="rId12"/>
  </sheets>
  <definedNames>
    <definedName name="_xlnm.Print_Area" localSheetId="11">'제출서식'!$A$1:$F$24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###"/>
  </numFmts>
  <fonts count="18">
    <font>
      <name val="Calibri"/>
      <family val="2"/>
      <color theme="1"/>
      <sz val="11"/>
      <scheme val="minor"/>
    </font>
    <font>
      <color rgb="00808080"/>
      <sz val="9"/>
    </font>
    <font>
      <b val="1"/>
      <color rgb="001F4E79"/>
      <sz val="14"/>
    </font>
    <font>
      <b val="1"/>
      <color rgb="001F4E79"/>
      <sz val="11"/>
    </font>
    <font>
      <b val="1"/>
      <sz val="10"/>
    </font>
    <font>
      <sz val="10"/>
    </font>
    <font>
      <color rgb="00606060"/>
      <sz val="9"/>
    </font>
    <font>
      <b val="1"/>
      <color rgb="00FFFFFF"/>
      <sz val="10"/>
    </font>
    <font>
      <i val="1"/>
      <color rgb="00A6A6A6"/>
      <sz val="10"/>
    </font>
    <font>
      <b val="1"/>
      <color rgb="00548235"/>
      <sz val="10"/>
    </font>
    <font>
      <b val="1"/>
      <sz val="11"/>
    </font>
    <font>
      <b val="1"/>
      <color rgb="001F4E79"/>
      <sz val="12"/>
    </font>
    <font>
      <b val="1"/>
      <sz val="13"/>
    </font>
    <font>
      <b val="1"/>
      <color rgb="00C00000"/>
      <sz val="10"/>
    </font>
    <font>
      <sz val="11"/>
    </font>
    <font>
      <b val="1"/>
      <color rgb="001F4E79"/>
      <sz val="13"/>
    </font>
    <font>
      <color rgb="00808080"/>
      <sz val="10"/>
    </font>
    <font>
      <b val="1"/>
      <color rgb="00C00000"/>
      <sz val="11"/>
    </font>
  </fonts>
  <fills count="8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1F4E79"/>
      </patternFill>
    </fill>
    <fill>
      <patternFill patternType="solid">
        <fgColor rgb="00548235"/>
      </patternFill>
    </fill>
    <fill>
      <patternFill patternType="solid">
        <fgColor rgb="00E2EFDA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/>
      <top style="thin">
        <color rgb="00BFBFBF"/>
      </top>
      <bottom style="thin">
        <color rgb="00BFBFBF"/>
      </bottom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2" borderId="1" pivotButton="0" quotePrefix="0" xfId="0"/>
    <xf numFmtId="0" fontId="5" fillId="0" borderId="1" applyAlignment="1" pivotButton="0" quotePrefix="0" xfId="0">
      <alignment vertical="center" wrapText="1"/>
    </xf>
    <xf numFmtId="0" fontId="10" fillId="0" borderId="0" pivotButton="0" quotePrefix="0" xfId="0"/>
    <xf numFmtId="0" fontId="5" fillId="4" borderId="1" pivotButton="0" quotePrefix="0" xfId="0"/>
    <xf numFmtId="0" fontId="5" fillId="3" borderId="1" pivotButton="0" quotePrefix="0" xfId="0"/>
    <xf numFmtId="0" fontId="5" fillId="7" borderId="1" pivotButton="0" quotePrefix="0" xfId="0"/>
    <xf numFmtId="0" fontId="17" fillId="0" borderId="0" pivotButton="0" quotePrefix="0" xfId="0"/>
    <xf numFmtId="0" fontId="5" fillId="0" borderId="1" pivotButton="0" quotePrefix="0" xfId="0"/>
    <xf numFmtId="0" fontId="4" fillId="0" borderId="0" pivotButton="0" quotePrefix="0" xfId="0"/>
    <xf numFmtId="0" fontId="6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3" borderId="1" pivotButton="0" quotePrefix="0" xfId="0"/>
    <xf numFmtId="3" fontId="5" fillId="4" borderId="1" pivotButton="0" quotePrefix="0" xfId="0"/>
    <xf numFmtId="164" fontId="5" fillId="4" borderId="1" pivotButton="0" quotePrefix="0" xfId="0"/>
    <xf numFmtId="165" fontId="5" fillId="3" borderId="1" pivotButton="0" quotePrefix="0" xfId="0"/>
    <xf numFmtId="0" fontId="6" fillId="0" borderId="0" applyAlignment="1" pivotButton="0" quotePrefix="0" xfId="0">
      <alignment horizontal="left" vertical="top" wrapText="1"/>
    </xf>
    <xf numFmtId="0" fontId="7" fillId="5" borderId="1" applyAlignment="1" pivotButton="0" quotePrefix="0" xfId="0">
      <alignment horizontal="center" vertical="center" wrapText="1"/>
    </xf>
    <xf numFmtId="0" fontId="8" fillId="4" borderId="1" pivotButton="0" quotePrefix="0" xfId="0"/>
    <xf numFmtId="3" fontId="5" fillId="3" borderId="1" pivotButton="0" quotePrefix="0" xfId="0"/>
    <xf numFmtId="0" fontId="9" fillId="0" borderId="0" pivotButton="0" quotePrefix="0" xfId="0"/>
    <xf numFmtId="0" fontId="7" fillId="6" borderId="1" applyAlignment="1" pivotButton="0" quotePrefix="0" xfId="0">
      <alignment horizontal="center" vertical="center" wrapText="1"/>
    </xf>
    <xf numFmtId="166" fontId="5" fillId="3" borderId="1" pivotButton="0" quotePrefix="0" xfId="0"/>
    <xf numFmtId="166" fontId="5" fillId="4" borderId="1" pivotButton="0" quotePrefix="0" xfId="0"/>
    <xf numFmtId="0" fontId="10" fillId="2" borderId="1" pivotButton="0" quotePrefix="0" xfId="0"/>
    <xf numFmtId="3" fontId="10" fillId="2" borderId="1" pivotButton="0" quotePrefix="0" xfId="0"/>
    <xf numFmtId="0" fontId="5" fillId="3" borderId="1" applyAlignment="1" pivotButton="0" quotePrefix="0" xfId="0">
      <alignment horizontal="center"/>
    </xf>
    <xf numFmtId="0" fontId="5" fillId="4" borderId="1" applyAlignment="1" pivotButton="0" quotePrefix="0" xfId="0">
      <alignment horizontal="center"/>
    </xf>
    <xf numFmtId="3" fontId="5" fillId="7" borderId="1" pivotButton="0" quotePrefix="0" xfId="0"/>
    <xf numFmtId="0" fontId="6" fillId="3" borderId="1" pivotButton="0" quotePrefix="0" xfId="0"/>
    <xf numFmtId="0" fontId="10" fillId="7" borderId="1" pivotButton="0" quotePrefix="0" xfId="0"/>
    <xf numFmtId="3" fontId="11" fillId="7" borderId="1" pivotButton="0" quotePrefix="0" xfId="0"/>
    <xf numFmtId="2" fontId="5" fillId="3" borderId="1" pivotButton="0" quotePrefix="0" xfId="0"/>
    <xf numFmtId="0" fontId="4" fillId="0" borderId="1" pivotButton="0" quotePrefix="0" xfId="0"/>
    <xf numFmtId="0" fontId="6" fillId="0" borderId="1" pivotButton="0" quotePrefix="0" xfId="0"/>
    <xf numFmtId="3" fontId="0" fillId="3" borderId="1" pivotButton="0" quotePrefix="0" xfId="0"/>
    <xf numFmtId="0" fontId="3" fillId="7" borderId="1" pivotButton="0" quotePrefix="0" xfId="0"/>
    <xf numFmtId="3" fontId="3" fillId="7" borderId="1" pivotButton="0" quotePrefix="0" xfId="0"/>
    <xf numFmtId="0" fontId="5" fillId="0" borderId="1" applyAlignment="1" pivotButton="0" quotePrefix="0" xfId="0">
      <alignment vertical="center"/>
    </xf>
    <xf numFmtId="164" fontId="5" fillId="3" borderId="1" applyAlignment="1" pivotButton="0" quotePrefix="0" xfId="0">
      <alignment vertical="center"/>
    </xf>
    <xf numFmtId="0" fontId="12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 wrapText="1"/>
    </xf>
    <xf numFmtId="3" fontId="5" fillId="3" borderId="1" applyAlignment="1" pivotButton="0" quotePrefix="0" xfId="0">
      <alignment vertical="center"/>
    </xf>
    <xf numFmtId="2" fontId="5" fillId="3" borderId="1" applyAlignment="1" pivotButton="0" quotePrefix="0" xfId="0">
      <alignment vertical="center"/>
    </xf>
    <xf numFmtId="0" fontId="13" fillId="0" borderId="0" pivotButton="0" quotePrefix="0" xfId="0"/>
    <xf numFmtId="0" fontId="10" fillId="3" borderId="1" applyAlignment="1" pivotButton="0" quotePrefix="0" xfId="0">
      <alignment horizontal="center" vertical="center"/>
    </xf>
    <xf numFmtId="0" fontId="14" fillId="0" borderId="1" pivotButton="0" quotePrefix="0" xfId="0"/>
    <xf numFmtId="0" fontId="0" fillId="0" borderId="1" pivotButton="0" quotePrefix="0" xfId="0"/>
    <xf numFmtId="3" fontId="14" fillId="0" borderId="1" pivotButton="0" quotePrefix="0" xfId="0"/>
    <xf numFmtId="0" fontId="10" fillId="7" borderId="1" applyAlignment="1" pivotButton="0" quotePrefix="0" xfId="0">
      <alignment horizontal="center" vertical="center"/>
    </xf>
    <xf numFmtId="3" fontId="15" fillId="7" borderId="1" pivotButton="0" quotePrefix="0" xfId="0"/>
    <xf numFmtId="0" fontId="0" fillId="7" borderId="1" pivotButton="0" quotePrefix="0" xfId="0"/>
    <xf numFmtId="0" fontId="14" fillId="4" borderId="1" applyAlignment="1" pivotButton="0" quotePrefix="0" xfId="0">
      <alignment vertical="top" wrapText="1"/>
    </xf>
    <xf numFmtId="0" fontId="14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86" customWidth="1" min="3" max="3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이 파일을 쓰는 법</t>
        </is>
      </c>
    </row>
    <row r="4" ht="26" customHeight="1">
      <c r="B4" s="3" t="inlineStr">
        <is>
          <t>① 설정</t>
        </is>
      </c>
      <c r="C4" s="4" t="inlineStr">
        <is>
          <t>공사명·계약금액·예정가격·낙찰률·요율을 넣습니다. 낙찰률은 «자동 계산» 값을 참고하세요.</t>
        </is>
      </c>
    </row>
    <row r="5" ht="26" customHeight="1">
      <c r="B5" s="3" t="inlineStr">
        <is>
          <t>② 단가마스터</t>
        </is>
      </c>
      <c r="C5" s="4" t="inlineStr">
        <is>
          <t>쓸 단가를 코드와 함께 넣습니다. 여기 단가 한 칸을 고치면 끝까지 다시 계산됩니다.</t>
        </is>
      </c>
    </row>
    <row r="6" ht="26" customHeight="1">
      <c r="B6" s="3" t="inlineStr">
        <is>
          <t>③ 일위대가</t>
        </is>
      </c>
      <c r="C6" s="4" t="inlineStr">
        <is>
          <t>복합 공종은 여기서 쌓습니다. 오른쪽(N열~)의 일위별 단가를 내역서가 가져다 씁니다.</t>
        </is>
      </c>
    </row>
    <row r="7" ht="26" customHeight="1">
      <c r="B7" s="3" t="inlineStr">
        <is>
          <t>④ 수량산출서</t>
        </is>
      </c>
      <c r="C7" s="4" t="inlineStr">
        <is>
          <t>구분(당초/변경)과 공종코드를 넣고 가로·세로·높이·개소를 적으면 수량이 자동입니다.</t>
        </is>
      </c>
    </row>
    <row r="8" ht="26" customHeight="1">
      <c r="B8" s="3" t="inlineStr">
        <is>
          <t>⑤ 당초내역</t>
        </is>
      </c>
      <c r="C8" s="4" t="inlineStr">
        <is>
          <t>공종코드만 넣으면 품명·규격·단가가 따라오고, 수량은 수량산출서에서 합쳐집니다.</t>
        </is>
      </c>
    </row>
    <row r="9" ht="26" customHeight="1">
      <c r="B9" s="3" t="inlineStr">
        <is>
          <t>⑥ 변경내역</t>
        </is>
      </c>
      <c r="C9" s="4" t="inlineStr">
        <is>
          <t>당초내역과 «같은 줄에 같은 코드». 신규 비목은 당초 쪽 줄을 비워 두면 «신규» 로 잡힙니다.</t>
        </is>
      </c>
    </row>
    <row r="10" ht="26" customHeight="1">
      <c r="B10" s="3" t="inlineStr">
        <is>
          <t>⑦ 증감대비표</t>
        </is>
      </c>
      <c r="C10" s="4" t="inlineStr">
        <is>
          <t>전부 자동입니다. 손댈 곳은 «협의(Y)» 와 «예정가격단가» 둘뿐입니다.</t>
        </is>
      </c>
    </row>
    <row r="11" ht="26" customHeight="1">
      <c r="B11" s="3" t="inlineStr">
        <is>
          <t>⑧ 공종별집계</t>
        </is>
      </c>
      <c r="C11" s="4" t="inlineStr">
        <is>
          <t>대공종 코드(예: 토공)를 적으면 그 글자로 시작하는 줄을 묶어 보여줍니다.</t>
        </is>
      </c>
    </row>
    <row r="12" ht="26" customHeight="1">
      <c r="B12" s="3" t="inlineStr">
        <is>
          <t>⑨ 원가계산서</t>
        </is>
      </c>
      <c r="C12" s="4" t="inlineStr">
        <is>
          <t>당초 / 변경 후를 나란히 냅니다. 요율은 설정에서 한 번만 고칩니다.</t>
        </is>
      </c>
    </row>
    <row r="13" ht="26" customHeight="1">
      <c r="B13" s="3" t="inlineStr">
        <is>
          <t>⑩ 검증시트</t>
        </is>
      </c>
      <c r="C13" s="4" t="inlineStr">
        <is>
          <t>제출 전에 여기부터 보세요. ⚠️ 가 있으면 그 줄을 고치고 냅니다.</t>
        </is>
      </c>
    </row>
    <row r="14" ht="26" customHeight="1">
      <c r="B14" s="3" t="inlineStr">
        <is>
          <t>⑪ 제출서식</t>
        </is>
      </c>
      <c r="C14" s="4" t="inlineStr">
        <is>
          <t>발주기관에 내는 1장. 인쇄 영역이 잡혀 있습니다.</t>
        </is>
      </c>
    </row>
    <row r="16">
      <c r="B16" s="5" t="inlineStr">
        <is>
          <t>칸 색</t>
        </is>
      </c>
    </row>
    <row r="17">
      <c r="C17" s="6" t="inlineStr">
        <is>
          <t>노랑 = 사람이 넣는 칸</t>
        </is>
      </c>
    </row>
    <row r="18">
      <c r="C18" s="7" t="inlineStr">
        <is>
          <t>회색 = 수식이 채우는 칸(건드리지 마세요)</t>
        </is>
      </c>
    </row>
    <row r="19">
      <c r="C19" s="8" t="inlineStr">
        <is>
          <t>초록 = 결과</t>
        </is>
      </c>
    </row>
    <row r="21">
      <c r="B21" s="9" t="inlineStr">
        <is>
          <t>계약금액 조정 단가 기준</t>
        </is>
      </c>
    </row>
    <row r="22">
      <c r="C22" s="10" t="inlineStr">
        <is>
          <t>감소분 → 계약단가</t>
        </is>
      </c>
    </row>
    <row r="23">
      <c r="C23" s="10" t="inlineStr">
        <is>
          <t>증가분 → 계약단가 (계약단가가 예정가격단가보다 높으면 예정가격단가)</t>
        </is>
      </c>
    </row>
    <row r="24">
      <c r="C24" s="10" t="inlineStr">
        <is>
          <t>신규 비목 → 설계변경 «당시» 단가 × 낙찰률</t>
        </is>
      </c>
    </row>
    <row r="25">
      <c r="C25" s="10" t="inlineStr">
        <is>
          <t>발주기관 요구 → 협의, 불성립 시 (당시단가 + 당시단가×낙찰률) ÷ 2</t>
        </is>
      </c>
    </row>
    <row r="26">
      <c r="C26" s="10" t="inlineStr">
        <is>
          <t>※ 증가분에는 낙찰률을 곱하지 않습니다 — 가장 흔한 실수입니다.</t>
        </is>
      </c>
    </row>
    <row r="28" ht="40" customHeight="1">
      <c r="B28" s="11" t="inlineStr">
        <is>
          <t>⚠️ 참고</t>
        </is>
      </c>
      <c r="C28" s="12" t="inlineStr">
        <is>
          <t>국가계약법 시행령 등을 바탕으로 만들었지만 계약서 특수조건과 발주기관 판단이 우선합니다. 금액이 큰 건은 전문가 검토를 받으세요. 1행의 K-건설맵 표시는 지우고 쓰셔도 됩니다.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4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공 사 원 가 계 산 서</t>
        </is>
      </c>
    </row>
    <row r="3" ht="30" customHeight="1">
      <c r="A3" s="19" t="inlineStr">
        <is>
          <t>구 분</t>
        </is>
      </c>
      <c r="B3" s="19" t="inlineStr">
        <is>
          <t>비  목</t>
        </is>
      </c>
      <c r="C3" s="19" t="inlineStr">
        <is>
          <t>산출 근거</t>
        </is>
      </c>
      <c r="D3" s="19" t="inlineStr">
        <is>
          <t>당 초</t>
        </is>
      </c>
      <c r="E3" s="19" t="inlineStr">
        <is>
          <t>변경 후</t>
        </is>
      </c>
      <c r="F3" s="19" t="inlineStr">
        <is>
          <t>증 감</t>
        </is>
      </c>
    </row>
    <row r="4">
      <c r="A4" s="35" t="inlineStr">
        <is>
          <t>순공사원가</t>
        </is>
      </c>
      <c r="B4" s="35" t="inlineStr">
        <is>
          <t>재료비</t>
        </is>
      </c>
      <c r="C4" s="36" t="inlineStr">
        <is>
          <t>Σ(적용수량 × 재료비단가)</t>
        </is>
      </c>
      <c r="D4" s="37">
        <f>SUMPRODUCT(N(당초내역!$H$4:$H$203),N(당초내역!$I$4:$I$203))</f>
        <v/>
      </c>
      <c r="E4" s="37">
        <f>SUMPRODUCT(N(변경내역!$H$4:$H$203),N(변경내역!$I$4:$I$203))</f>
        <v/>
      </c>
      <c r="F4" s="37">
        <f>E4-D4</f>
        <v/>
      </c>
    </row>
    <row r="5">
      <c r="A5" s="35" t="inlineStr"/>
      <c r="B5" s="35" t="inlineStr">
        <is>
          <t>노무비</t>
        </is>
      </c>
      <c r="C5" s="36" t="inlineStr">
        <is>
          <t>Σ(적용수량 × 노무비단가)</t>
        </is>
      </c>
      <c r="D5" s="37">
        <f>SUMPRODUCT(N(당초내역!$H$4:$H$203),N(당초내역!$J$4:$J$203))</f>
        <v/>
      </c>
      <c r="E5" s="37">
        <f>SUMPRODUCT(N(변경내역!$H$4:$H$203),N(변경내역!$J$4:$J$203))</f>
        <v/>
      </c>
      <c r="F5" s="37">
        <f>E5-D5</f>
        <v/>
      </c>
    </row>
    <row r="6">
      <c r="A6" s="35" t="inlineStr"/>
      <c r="B6" s="35" t="inlineStr">
        <is>
          <t>경  비</t>
        </is>
      </c>
      <c r="C6" s="36" t="inlineStr">
        <is>
          <t>Σ(적용수량 × 경비단가)</t>
        </is>
      </c>
      <c r="D6" s="37">
        <f>SUMPRODUCT(N(당초내역!$H$4:$H$203),N(당초내역!$K$4:$K$203))</f>
        <v/>
      </c>
      <c r="E6" s="37">
        <f>SUMPRODUCT(N(변경내역!$H$4:$H$203),N(변경내역!$K$4:$K$203))</f>
        <v/>
      </c>
      <c r="F6" s="37">
        <f>E6-D6</f>
        <v/>
      </c>
    </row>
    <row r="7">
      <c r="A7" s="35" t="inlineStr"/>
      <c r="B7" s="35" t="inlineStr">
        <is>
          <t>순공사원가 계</t>
        </is>
      </c>
      <c r="C7" s="36" t="inlineStr">
        <is>
          <t>재료비+노무비+경비</t>
        </is>
      </c>
      <c r="D7" s="37">
        <f>SUM(D4:D6)</f>
        <v/>
      </c>
      <c r="E7" s="37">
        <f>SUM(E4:E6)</f>
        <v/>
      </c>
      <c r="F7" s="37">
        <f>E7-D7</f>
        <v/>
      </c>
    </row>
    <row r="8">
      <c r="A8" s="35" t="inlineStr">
        <is>
          <t>간접</t>
        </is>
      </c>
      <c r="B8" s="35" t="inlineStr">
        <is>
          <t>일반관리비</t>
        </is>
      </c>
      <c r="C8" s="36" t="inlineStr">
        <is>
          <t>순공사원가 × 요율</t>
        </is>
      </c>
      <c r="D8" s="37">
        <f>ROUND(D7*'설정'!$C$19/100,0)</f>
        <v/>
      </c>
      <c r="E8" s="37">
        <f>ROUND(E7*'설정'!$C$19/100,0)</f>
        <v/>
      </c>
      <c r="F8" s="37">
        <f>E8-D8</f>
        <v/>
      </c>
    </row>
    <row r="9">
      <c r="A9" s="35" t="inlineStr"/>
      <c r="B9" s="35" t="inlineStr">
        <is>
          <t>이  윤</t>
        </is>
      </c>
      <c r="C9" s="36" t="inlineStr">
        <is>
          <t>(노무비+경비+일반관리비) × 요율 — 재료비 제외</t>
        </is>
      </c>
      <c r="D9" s="37">
        <f>ROUND((D5+D6+D8)*'설정'!$C$20/100,0)</f>
        <v/>
      </c>
      <c r="E9" s="37">
        <f>ROUND((E5+E6+E8)*'설정'!$C$20/100,0)</f>
        <v/>
      </c>
      <c r="F9" s="37">
        <f>E9-D9</f>
        <v/>
      </c>
    </row>
    <row r="10">
      <c r="A10" s="35" t="inlineStr">
        <is>
          <t>합계</t>
        </is>
      </c>
      <c r="B10" s="35" t="inlineStr">
        <is>
          <t>공급가액</t>
        </is>
      </c>
      <c r="C10" s="36" t="inlineStr">
        <is>
          <t>순공사원가+일반관리비+이윤</t>
        </is>
      </c>
      <c r="D10" s="37">
        <f>D7+D8+D9</f>
        <v/>
      </c>
      <c r="E10" s="37">
        <f>E7+E8+E9</f>
        <v/>
      </c>
      <c r="F10" s="37">
        <f>E10-D10</f>
        <v/>
      </c>
    </row>
    <row r="11">
      <c r="A11" s="35" t="inlineStr"/>
      <c r="B11" s="35" t="inlineStr">
        <is>
          <t>부가가치세</t>
        </is>
      </c>
      <c r="C11" s="36" t="inlineStr">
        <is>
          <t>공급가액 × 세율</t>
        </is>
      </c>
      <c r="D11" s="37">
        <f>ROUND(D10*'설정'!$C$21/100,0)</f>
        <v/>
      </c>
      <c r="E11" s="37">
        <f>ROUND(E10*'설정'!$C$21/100,0)</f>
        <v/>
      </c>
      <c r="F11" s="37">
        <f>E11-D11</f>
        <v/>
      </c>
    </row>
    <row r="12">
      <c r="A12" s="38" t="inlineStr"/>
      <c r="B12" s="38" t="inlineStr">
        <is>
          <t>총 공사비</t>
        </is>
      </c>
      <c r="C12" s="38" t="inlineStr">
        <is>
          <t>공급가액+부가세</t>
        </is>
      </c>
      <c r="D12" s="39">
        <f>D10+D11</f>
        <v/>
      </c>
      <c r="E12" s="39">
        <f>E10+E11</f>
        <v/>
      </c>
      <c r="F12" s="39">
        <f>E12-D12</f>
        <v/>
      </c>
    </row>
    <row r="14">
      <c r="A14" s="18" t="inlineStr">
        <is>
          <t>요율은 «설정» 시트에서 한 번만 고치면 여기가 따라옵니다. 이윤은 노무비+경비+일반관리비에만 곱합니다 — 재료비는 넣지 않습니다. «변경 후» 열은 변경내역의 단가로 잡은 값입니다. 발주기관에 내는 조정금액은 증감대비표의 «변경 후 계약금액» 을 쓰세요(규정 단가가 적용된 값입니다).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20" customWidth="1" min="3" max="3"/>
    <col width="12" customWidth="1" min="4" max="4"/>
    <col width="56" customWidth="1" min="5" max="5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검 증 시 트</t>
        </is>
      </c>
    </row>
    <row r="3" ht="30" customHeight="1">
      <c r="A3" s="19" t="inlineStr">
        <is>
          <t>번호</t>
        </is>
      </c>
      <c r="B3" s="19" t="inlineStr">
        <is>
          <t>무엇을 보는가</t>
        </is>
      </c>
      <c r="C3" s="19" t="inlineStr">
        <is>
          <t>값</t>
        </is>
      </c>
      <c r="D3" s="19" t="inlineStr">
        <is>
          <t>판정</t>
        </is>
      </c>
      <c r="E3" s="19" t="inlineStr">
        <is>
          <t>틀렸을 때 어떻게 되나</t>
        </is>
      </c>
    </row>
    <row r="4" ht="30" customHeight="1">
      <c r="A4" s="40" t="n">
        <v>1</v>
      </c>
      <c r="B4" s="40" t="inlineStr">
        <is>
          <t>낙찰률이 들어 있는가</t>
        </is>
      </c>
      <c r="C4" s="41">
        <f>'설정'!$C$15</f>
        <v/>
      </c>
      <c r="D4" s="42">
        <f>IF(N(C4)&gt;0,"✅","⚠️")</f>
        <v/>
      </c>
      <c r="E4" s="43" t="inlineStr">
        <is>
          <t>비어 있으면 신규 비목 단가가 0 이 됩니다. 조정금액이 통째로 틀립니다.</t>
        </is>
      </c>
    </row>
    <row r="5" ht="30" customHeight="1">
      <c r="A5" s="40" t="n">
        <v>2</v>
      </c>
      <c r="B5" s="40" t="inlineStr">
        <is>
          <t>당초내역에서 단가를 못 찾은 줄</t>
        </is>
      </c>
      <c r="C5" s="44">
        <f>COUNTIF(당초내역!$C$4:$C$203,"⚠️*")</f>
        <v/>
      </c>
      <c r="D5" s="42">
        <f>IF(N(C5)=0,"✅","⚠️")</f>
        <v/>
      </c>
      <c r="E5" s="43" t="inlineStr">
        <is>
          <t>단가마스터·일위대가 어디에도 없는 코드입니다. 그 줄 금액이 0 으로 잡힙니다.</t>
        </is>
      </c>
    </row>
    <row r="6" ht="30" customHeight="1">
      <c r="A6" s="40" t="n">
        <v>3</v>
      </c>
      <c r="B6" s="40" t="inlineStr">
        <is>
          <t>변경내역에서 단가를 못 찾은 줄</t>
        </is>
      </c>
      <c r="C6" s="44">
        <f>COUNTIF(변경내역!$C$4:$C$203,"⚠️*")</f>
        <v/>
      </c>
      <c r="D6" s="42">
        <f>IF(N(C6)=0,"✅","⚠️")</f>
        <v/>
      </c>
      <c r="E6" s="43" t="inlineStr">
        <is>
          <t>위와 같습니다. 증감금액이 실제보다 적게 나옵니다.</t>
        </is>
      </c>
    </row>
    <row r="7" ht="30" customHeight="1">
      <c r="A7" s="40" t="n">
        <v>4</v>
      </c>
      <c r="B7" s="40" t="inlineStr">
        <is>
          <t>당초·변경의 줄이 서로 어긋난 개수</t>
        </is>
      </c>
      <c r="C7" s="44">
        <f>SUMPRODUCT((당초내역!$B$4:$B$203&lt;&gt;"")*(변경내역!$B$4:$B$203&lt;&gt;"")*(당초내역!$B$4:$B$203&lt;&gt;변경내역!$B$4:$B$203))</f>
        <v/>
      </c>
      <c r="D7" s="42">
        <f>IF(N(C7)=0,"✅","⚠️")</f>
        <v/>
      </c>
      <c r="E7" s="43" t="inlineStr">
        <is>
          <t>같은 줄에 다른 공종이 놓였습니다. 증감이 엉뚱한 항목끼리 계산됩니다.</t>
        </is>
      </c>
    </row>
    <row r="8" ht="30" customHeight="1">
      <c r="A8" s="40" t="n">
        <v>5</v>
      </c>
      <c r="B8" s="40" t="inlineStr">
        <is>
          <t>단가마스터에 코드가 겹치는 개수</t>
        </is>
      </c>
      <c r="C8" s="44">
        <f>SUMPRODUCT((단가마스터!$A$4:$A$303&lt;&gt;"")*(COUNTIF(단가마스터!$A$4:$A$303,단가마스터!$A$4:$A$303&amp;"")&gt;1))</f>
        <v/>
      </c>
      <c r="D8" s="42">
        <f>IF(N(C8)=0,"✅","⚠️")</f>
        <v/>
      </c>
      <c r="E8" s="43" t="inlineStr">
        <is>
          <t>VLOOKUP 은 «맨 위 하나» 만 씁니다. 뒤에 적은 단가는 조용히 무시됩니다.</t>
        </is>
      </c>
    </row>
    <row r="9" ht="30" customHeight="1">
      <c r="A9" s="40" t="n">
        <v>6</v>
      </c>
      <c r="B9" s="40" t="inlineStr">
        <is>
          <t>적용수량이 음수인 줄 (당초+변경)</t>
        </is>
      </c>
      <c r="C9" s="44">
        <f>SUMPRODUCT((당초내역!$H$4:$H$203&lt;0)*1)+SUMPRODUCT((변경내역!$H$4:$H$203&lt;0)*1)</f>
        <v/>
      </c>
      <c r="D9" s="42">
        <f>IF(N(C9)=0,"✅","⚠️")</f>
        <v/>
      </c>
      <c r="E9" s="43" t="inlineStr">
        <is>
          <t>수량을 음수로 넣어 감소를 표현하면 안 됩니다. 변경수량을 줄여서 적으세요.</t>
        </is>
      </c>
    </row>
    <row r="10" ht="30" customHeight="1">
      <c r="A10" s="40" t="n">
        <v>7</v>
      </c>
      <c r="B10" s="40" t="inlineStr">
        <is>
          <t>증가분에 낙찰률이 잘못 곱해진 줄</t>
        </is>
      </c>
      <c r="C10" s="44">
        <f>SUMPRODUCT((증감대비표!$L$4:$L$203="증가")*(증감대비표!$M$4:$M$203&lt;&gt;"Y")*(증감대비표!$O$4:$O$203&lt;&gt;증감대비표!$G$4:$G$203)*(증감대비표!$N$4:$N$203=""))</f>
        <v/>
      </c>
      <c r="D10" s="42">
        <f>IF(N(C10)=0,"✅","⚠️")</f>
        <v/>
      </c>
      <c r="E10" s="43" t="inlineStr">
        <is>
          <t>증가분은 계약단가 그대로여야 합니다. 낙찰률을 곱하면 조정액이 깎입니다.</t>
        </is>
      </c>
    </row>
    <row r="11" ht="30" customHeight="1">
      <c r="A11" s="40" t="n">
        <v>8</v>
      </c>
      <c r="B11" s="40" t="inlineStr">
        <is>
          <t>신규 비목에 낙찰률이 빠진 줄</t>
        </is>
      </c>
      <c r="C11" s="44">
        <f>SUMPRODUCT((증감대비표!$L$4:$L$203="신규")*(증감대비표!$M$4:$M$203&lt;&gt;"Y")*(증감대비표!$J$4:$J$203&gt;0)*(증감대비표!$O$4:$O$203=증감대비표!$J$4:$J$203))</f>
        <v/>
      </c>
      <c r="D11" s="42">
        <f>IF(N(C11)=0,"✅","⚠️")</f>
        <v/>
      </c>
      <c r="E11" s="43" t="inlineStr">
        <is>
          <t>신규 비목은 «당시단가 × 낙찰률» 입니다. 안 곱하면 발주기관이 깎습니다.</t>
        </is>
      </c>
    </row>
    <row r="12" ht="30" customHeight="1">
      <c r="A12" s="40" t="n">
        <v>9</v>
      </c>
      <c r="B12" s="40" t="inlineStr">
        <is>
          <t>당초내역 합계와 설정의 계약금액 차이</t>
        </is>
      </c>
      <c r="C12" s="44">
        <f>IF(N('설정'!$C$13)=0,"",당초내역!$M$204-'설정'!$C$13)</f>
        <v/>
      </c>
      <c r="D12" s="42">
        <f>IF(OR(C12="",ABS(N(C12))&lt;=1),"✅","⚠️")</f>
        <v/>
      </c>
      <c r="E12" s="43" t="inlineStr">
        <is>
          <t>당초내역이 계약금액과 안 맞습니다. 빠진 항목이나 부가세 처리를 확인하세요.</t>
        </is>
      </c>
    </row>
    <row r="13" ht="30" customHeight="1">
      <c r="A13" s="40" t="n">
        <v>10</v>
      </c>
      <c r="B13" s="40" t="inlineStr">
        <is>
          <t>증감 합계 (규정 단가 적용)</t>
        </is>
      </c>
      <c r="C13" s="44">
        <f>증감대비표!$P$207</f>
        <v/>
      </c>
      <c r="D13" s="42">
        <f>"—"</f>
        <v/>
      </c>
      <c r="E13" s="43" t="inlineStr">
        <is>
          <t>이 값이 발주기관에 내는 조정금액입니다.</t>
        </is>
      </c>
    </row>
    <row r="14" ht="30" customHeight="1">
      <c r="A14" s="40" t="n">
        <v>11</v>
      </c>
      <c r="B14" s="40" t="inlineStr">
        <is>
          <t>변경내역 − 당초내역 (단순 차)</t>
        </is>
      </c>
      <c r="C14" s="44">
        <f>당초내역!$M$204*-1+변경내역!$M$204</f>
        <v/>
      </c>
      <c r="D14" s="42">
        <f>"—"</f>
        <v/>
      </c>
      <c r="E14" s="43" t="inlineStr">
        <is>
          <t>위 «증감 합계» 와 다른 것이 정상입니다 — 규정 단가(증가는 계약단가, 신규는 낙찰률 적용)를 쓰기 때문입니다.</t>
        </is>
      </c>
    </row>
    <row r="15" ht="30" customHeight="1">
      <c r="A15" s="40" t="n">
        <v>12</v>
      </c>
      <c r="B15" s="40" t="inlineStr">
        <is>
          <t>증감률 (%)</t>
        </is>
      </c>
      <c r="C15" s="45">
        <f>IF(N('설정'!$C$13)=0,"",ROUND(증감대비표!$P$207/'설정'!$C$13*100,2))</f>
        <v/>
      </c>
      <c r="D15" s="42">
        <f>IF(C15="","—",IF(ABS(N(C15))&lt;30,"✅","⚠️"))</f>
        <v/>
      </c>
      <c r="E15" s="43" t="inlineStr">
        <is>
          <t>30% 를 넘으면 발주기관 내부 절차가 길어집니다. 차수를 나누는 편이 빠를 수 있습니다.</t>
        </is>
      </c>
    </row>
    <row r="17">
      <c r="B17" s="46" t="inlineStr">
        <is>
          <t>⚠️ 가 하나라도 있으면 그 줄의 «틀렸을 때 어떻게 되나» 를 읽고 고친 뒤 제출하세요.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26" customWidth="1" min="3" max="3"/>
    <col width="20" customWidth="1" min="4" max="4"/>
    <col width="20" customWidth="1" min="5" max="5"/>
    <col width="16" customWidth="1" min="6" max="6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설 계 변 경  (계약금액 조정) 요 청 서</t>
        </is>
      </c>
    </row>
    <row r="4" ht="22" customHeight="1">
      <c r="B4" s="47" t="inlineStr">
        <is>
          <t>공 사 명</t>
        </is>
      </c>
      <c r="C4" s="48">
        <f>'설정'!$C$5</f>
        <v/>
      </c>
      <c r="D4" s="49" t="n"/>
      <c r="E4" s="49" t="n"/>
    </row>
    <row r="5" ht="22" customHeight="1">
      <c r="B5" s="47" t="inlineStr">
        <is>
          <t>계약번호</t>
        </is>
      </c>
      <c r="C5" s="48">
        <f>'설정'!$C$6</f>
        <v/>
      </c>
      <c r="D5" s="49" t="n"/>
      <c r="E5" s="49" t="n"/>
    </row>
    <row r="6" ht="22" customHeight="1">
      <c r="B6" s="47" t="inlineStr">
        <is>
          <t>발주기관</t>
        </is>
      </c>
      <c r="C6" s="48">
        <f>'설정'!$C$7</f>
        <v/>
      </c>
      <c r="D6" s="49" t="n"/>
      <c r="E6" s="49" t="n"/>
    </row>
    <row r="7" ht="22" customHeight="1">
      <c r="B7" s="47" t="inlineStr">
        <is>
          <t>변경 차수</t>
        </is>
      </c>
      <c r="C7" s="48">
        <f>'설정'!$C$9</f>
        <v/>
      </c>
      <c r="D7" s="49" t="n"/>
      <c r="E7" s="49" t="n"/>
    </row>
    <row r="9" ht="22" customHeight="1">
      <c r="B9" s="47" t="inlineStr">
        <is>
          <t>당초 계약금액</t>
        </is>
      </c>
      <c r="C9" s="50">
        <f>'설정'!$C$13</f>
        <v/>
      </c>
      <c r="D9" s="49" t="n"/>
      <c r="E9" s="49" t="n"/>
    </row>
    <row r="10" ht="22" customHeight="1">
      <c r="B10" s="47" t="inlineStr">
        <is>
          <t>증  가</t>
        </is>
      </c>
      <c r="C10" s="50">
        <f>SUMIF(증감대비표!$L$4:$L$203,"증가",증감대비표!$P$4:$P$203)</f>
        <v/>
      </c>
      <c r="D10" s="49" t="n"/>
      <c r="E10" s="49" t="n"/>
    </row>
    <row r="11" ht="22" customHeight="1">
      <c r="B11" s="47" t="inlineStr">
        <is>
          <t>감  소</t>
        </is>
      </c>
      <c r="C11" s="50">
        <f>SUMIF(증감대비표!$L$4:$L$203,"감소",증감대비표!$P$4:$P$203)</f>
        <v/>
      </c>
      <c r="D11" s="49" t="n"/>
      <c r="E11" s="49" t="n"/>
    </row>
    <row r="12" ht="22" customHeight="1">
      <c r="B12" s="47" t="inlineStr">
        <is>
          <t>신 규 비 목</t>
        </is>
      </c>
      <c r="C12" s="50">
        <f>SUMIF(증감대비표!$L$4:$L$203,"신규",증감대비표!$P$4:$P$203)</f>
        <v/>
      </c>
      <c r="D12" s="49" t="n"/>
      <c r="E12" s="49" t="n"/>
    </row>
    <row r="13" ht="22" customHeight="1">
      <c r="B13" s="47" t="inlineStr">
        <is>
          <t>증감 합계</t>
        </is>
      </c>
      <c r="C13" s="50">
        <f>증감대비표!$P$207</f>
        <v/>
      </c>
      <c r="D13" s="49" t="n"/>
      <c r="E13" s="49" t="n"/>
    </row>
    <row r="14" ht="22" customHeight="1">
      <c r="B14" s="47" t="inlineStr">
        <is>
          <t>증감률</t>
        </is>
      </c>
      <c r="C14" s="48">
        <f>IF(N('설정'!$C$13)=0,"",ROUND(증감대비표!$P$207/'설정'!$C$13*100,2)&amp;" %")</f>
        <v/>
      </c>
      <c r="D14" s="49" t="n"/>
      <c r="E14" s="49" t="n"/>
    </row>
    <row r="15" ht="22" customHeight="1">
      <c r="B15" s="51" t="inlineStr">
        <is>
          <t>변경 후 계약금액</t>
        </is>
      </c>
      <c r="C15" s="52">
        <f>증감대비표!$P$208</f>
        <v/>
      </c>
      <c r="D15" s="53" t="n"/>
      <c r="E15" s="53" t="n"/>
    </row>
    <row r="17" ht="54" customHeight="1">
      <c r="B17" s="47" t="inlineStr">
        <is>
          <t>변경 사유</t>
        </is>
      </c>
      <c r="C17" s="54" t="inlineStr"/>
      <c r="D17" s="49" t="n"/>
      <c r="E17" s="49" t="n"/>
    </row>
    <row r="18" ht="54" customHeight="1">
      <c r="B18" s="47" t="inlineStr">
        <is>
          <t>근거 서류</t>
        </is>
      </c>
      <c r="C18" s="54" t="inlineStr"/>
      <c r="D18" s="49" t="n"/>
      <c r="E18" s="49" t="n"/>
    </row>
    <row r="20">
      <c r="B20" s="55" t="inlineStr">
        <is>
          <t>위와 같이 설계변경에 따른 계약금액 조정을 요청합니다.</t>
        </is>
      </c>
    </row>
    <row r="23">
      <c r="B23" s="5" t="inlineStr">
        <is>
          <t>현장대리인</t>
        </is>
      </c>
      <c r="C23" s="56" t="inlineStr">
        <is>
          <t>(서명 또는 인)</t>
        </is>
      </c>
      <c r="D23" s="5" t="inlineStr">
        <is>
          <t>대표자</t>
        </is>
      </c>
      <c r="E23" s="56" t="inlineStr">
        <is>
          <t>(서명 또는 인)</t>
        </is>
      </c>
    </row>
  </sheetData>
  <mergeCells count="15">
    <mergeCell ref="A2:F2"/>
    <mergeCell ref="C11:E11"/>
    <mergeCell ref="C14:E14"/>
    <mergeCell ref="C5:E5"/>
    <mergeCell ref="C13:E13"/>
    <mergeCell ref="A1:F1"/>
    <mergeCell ref="C15:E15"/>
    <mergeCell ref="C9:E9"/>
    <mergeCell ref="C4:E4"/>
    <mergeCell ref="C18:E18"/>
    <mergeCell ref="C17:E17"/>
    <mergeCell ref="C7:E7"/>
    <mergeCell ref="C12:E12"/>
    <mergeCell ref="C6:E6"/>
    <mergeCell ref="C10:E10"/>
  </mergeCells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pane="bottomLeft" activeCell="A1" sqref="A1"/>
    </sheetView>
  </sheetViews>
  <sheetFormatPr baseColWidth="8" defaultRowHeight="15"/>
  <cols>
    <col width="3" customWidth="1" min="1" max="1"/>
    <col width="22" customWidth="1" min="2" max="2"/>
    <col width="26" customWidth="1" min="3" max="3"/>
    <col width="52" customWidth="1" min="4" max="4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설  정</t>
        </is>
      </c>
    </row>
    <row r="4">
      <c r="B4" s="13" t="inlineStr">
        <is>
          <t>■ 공사 정보</t>
        </is>
      </c>
    </row>
    <row r="5">
      <c r="B5" s="14" t="inlineStr">
        <is>
          <t>공 사 명</t>
        </is>
      </c>
      <c r="C5" s="6" t="inlineStr"/>
      <c r="D5" s="1" t="inlineStr">
        <is>
          <t>예) ○○지구 배수개선사업</t>
        </is>
      </c>
    </row>
    <row r="6">
      <c r="B6" s="14" t="inlineStr">
        <is>
          <t>계약번호</t>
        </is>
      </c>
      <c r="C6" s="6" t="inlineStr"/>
      <c r="D6" s="1" t="inlineStr"/>
    </row>
    <row r="7">
      <c r="B7" s="14" t="inlineStr">
        <is>
          <t>발주기관</t>
        </is>
      </c>
      <c r="C7" s="6" t="inlineStr"/>
      <c r="D7" s="1" t="inlineStr"/>
    </row>
    <row r="8">
      <c r="B8" s="14" t="inlineStr">
        <is>
          <t>계약일자</t>
        </is>
      </c>
      <c r="C8" s="6" t="inlineStr"/>
      <c r="D8" s="1" t="inlineStr"/>
    </row>
    <row r="9">
      <c r="B9" s="14" t="inlineStr">
        <is>
          <t>변경 차수</t>
        </is>
      </c>
      <c r="C9" s="6" t="inlineStr">
        <is>
          <t>1차</t>
        </is>
      </c>
      <c r="D9" s="1" t="inlineStr"/>
    </row>
    <row r="10">
      <c r="B10" s="14" t="inlineStr">
        <is>
          <t>작성일자</t>
        </is>
      </c>
      <c r="C10" s="6" t="inlineStr"/>
      <c r="D10" s="1" t="inlineStr"/>
    </row>
    <row r="12">
      <c r="B12" s="13" t="inlineStr">
        <is>
          <t>■ 금액 (여기 숫자가 모든 계산의 뿌리입니다)</t>
        </is>
      </c>
    </row>
    <row r="13">
      <c r="B13" s="14" t="inlineStr">
        <is>
          <t>계약금액 (원)</t>
        </is>
      </c>
      <c r="C13" s="15" t="n">
        <v>0</v>
      </c>
      <c r="D13" s="1" t="inlineStr">
        <is>
          <t>부가세 포함 계약금액</t>
        </is>
      </c>
    </row>
    <row r="14">
      <c r="B14" s="14" t="inlineStr">
        <is>
          <t>예정가격 (원)</t>
        </is>
      </c>
      <c r="C14" s="15" t="n">
        <v>0</v>
      </c>
      <c r="D14" s="1" t="inlineStr">
        <is>
          <t>개찰 때 확정된 예정가격</t>
        </is>
      </c>
    </row>
    <row r="15">
      <c r="B15" s="14" t="inlineStr">
        <is>
          <t>낙찰률 (%)</t>
        </is>
      </c>
      <c r="C15" s="16" t="n">
        <v>0</v>
      </c>
      <c r="D15" s="1">
        <f>계약금액÷예정가격×100. 아래 «자동» 값을 참고해 적으세요</f>
        <v/>
      </c>
    </row>
    <row r="16">
      <c r="B16" s="14" t="inlineStr">
        <is>
          <t xml:space="preserve">  (자동 계산)</t>
        </is>
      </c>
      <c r="C16" s="17">
        <f>IF(C14&gt;0,ROUND(C13/C14*100,5),"")</f>
        <v/>
      </c>
      <c r="D16" s="1" t="inlineStr">
        <is>
          <t>예정가격이 0이면 비어 있습니다</t>
        </is>
      </c>
    </row>
    <row r="18">
      <c r="B18" s="13" t="inlineStr">
        <is>
          <t>■ 원가 요율 (발주기관 기준을 그대로 넣으세요)</t>
        </is>
      </c>
    </row>
    <row r="19">
      <c r="B19" s="14" t="inlineStr">
        <is>
          <t>일반관리비율 (%)</t>
        </is>
      </c>
      <c r="C19" s="6" t="n">
        <v>6</v>
      </c>
      <c r="D19" s="1" t="inlineStr">
        <is>
          <t>순공사원가 × 요율</t>
        </is>
      </c>
    </row>
    <row r="20">
      <c r="B20" s="14" t="inlineStr">
        <is>
          <t>이윤율 (%)</t>
        </is>
      </c>
      <c r="C20" s="6" t="n">
        <v>15</v>
      </c>
      <c r="D20" s="1" t="inlineStr">
        <is>
          <t>(노무비+경비+일반관리비) × 요율 — 재료비는 뺍니다</t>
        </is>
      </c>
    </row>
    <row r="21">
      <c r="B21" s="14" t="inlineStr">
        <is>
          <t>부가가치세율 (%)</t>
        </is>
      </c>
      <c r="C21" s="6" t="n">
        <v>10</v>
      </c>
      <c r="D21" s="1" t="inlineStr"/>
    </row>
    <row r="23">
      <c r="A23" s="18" t="inlineStr">
        <is>
          <t>노랑 칸이 사람이 넣는 자리입니다. 회색 칸은 수식이 채웁니다. 낙찰률은 «자동 계산» 값을 보고 적으세요 — 공고서에 적힌 값이 있으면 그 값이 우선입니다. 신규 비목 단가에 이 낙찰률이 곱해지므로, 여기가 비어 있으면 증감대비표가 0을 냅니다.</t>
        </is>
      </c>
    </row>
  </sheetData>
  <mergeCells count="6">
    <mergeCell ref="A1:D1"/>
    <mergeCell ref="A23:D23"/>
    <mergeCell ref="B4:D4"/>
    <mergeCell ref="B18:D18"/>
    <mergeCell ref="A2:D2"/>
    <mergeCell ref="B12:D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7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24" customWidth="1" min="10" max="10"/>
    <col width="14" customWidth="1" min="11" max="11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단 가 마 스 터</t>
        </is>
      </c>
    </row>
    <row r="3" ht="30" customHeight="1">
      <c r="A3" s="19" t="inlineStr">
        <is>
          <t>코드</t>
        </is>
      </c>
      <c r="B3" s="19" t="inlineStr">
        <is>
          <t>품 명</t>
        </is>
      </c>
      <c r="C3" s="19" t="inlineStr">
        <is>
          <t>규 격</t>
        </is>
      </c>
      <c r="D3" s="19" t="inlineStr">
        <is>
          <t>단위</t>
        </is>
      </c>
      <c r="E3" s="19" t="inlineStr">
        <is>
          <t>재료비단가</t>
        </is>
      </c>
      <c r="F3" s="19" t="inlineStr">
        <is>
          <t>노무비단가</t>
        </is>
      </c>
      <c r="G3" s="19" t="inlineStr">
        <is>
          <t>경비단가</t>
        </is>
      </c>
      <c r="H3" s="19" t="inlineStr">
        <is>
          <t>합계단가</t>
        </is>
      </c>
      <c r="I3" s="19" t="inlineStr">
        <is>
          <t>적용시점</t>
        </is>
      </c>
      <c r="J3" s="19" t="inlineStr">
        <is>
          <t>산출 근거</t>
        </is>
      </c>
      <c r="K3" s="19" t="inlineStr">
        <is>
          <t>비고</t>
        </is>
      </c>
    </row>
    <row r="4">
      <c r="A4" s="20" t="inlineStr">
        <is>
          <t>예) 토공-001</t>
        </is>
      </c>
      <c r="B4" s="6" t="n"/>
      <c r="C4" s="6" t="n"/>
      <c r="D4" s="6" t="n"/>
      <c r="E4" s="15" t="n"/>
      <c r="F4" s="15" t="n"/>
      <c r="G4" s="15" t="n"/>
      <c r="H4" s="21">
        <f>IF(A4="","",N(E4)+N(F4)+N(G4))</f>
        <v/>
      </c>
      <c r="I4" s="6" t="n"/>
      <c r="J4" s="6" t="n"/>
      <c r="K4" s="6" t="n"/>
    </row>
    <row r="5">
      <c r="A5" s="6" t="n"/>
      <c r="B5" s="6" t="n"/>
      <c r="C5" s="6" t="n"/>
      <c r="D5" s="6" t="n"/>
      <c r="E5" s="15" t="n"/>
      <c r="F5" s="15" t="n"/>
      <c r="G5" s="15" t="n"/>
      <c r="H5" s="21">
        <f>IF(A5="","",N(E5)+N(F5)+N(G5))</f>
        <v/>
      </c>
      <c r="I5" s="6" t="n"/>
      <c r="J5" s="6" t="n"/>
      <c r="K5" s="6" t="n"/>
    </row>
    <row r="6">
      <c r="A6" s="6" t="n"/>
      <c r="B6" s="6" t="n"/>
      <c r="C6" s="6" t="n"/>
      <c r="D6" s="6" t="n"/>
      <c r="E6" s="15" t="n"/>
      <c r="F6" s="15" t="n"/>
      <c r="G6" s="15" t="n"/>
      <c r="H6" s="21">
        <f>IF(A6="","",N(E6)+N(F6)+N(G6))</f>
        <v/>
      </c>
      <c r="I6" s="6" t="n"/>
      <c r="J6" s="6" t="n"/>
      <c r="K6" s="6" t="n"/>
    </row>
    <row r="7">
      <c r="A7" s="6" t="n"/>
      <c r="B7" s="6" t="n"/>
      <c r="C7" s="6" t="n"/>
      <c r="D7" s="6" t="n"/>
      <c r="E7" s="15" t="n"/>
      <c r="F7" s="15" t="n"/>
      <c r="G7" s="15" t="n"/>
      <c r="H7" s="21">
        <f>IF(A7="","",N(E7)+N(F7)+N(G7))</f>
        <v/>
      </c>
      <c r="I7" s="6" t="n"/>
      <c r="J7" s="6" t="n"/>
      <c r="K7" s="6" t="n"/>
    </row>
    <row r="8">
      <c r="A8" s="6" t="n"/>
      <c r="B8" s="6" t="n"/>
      <c r="C8" s="6" t="n"/>
      <c r="D8" s="6" t="n"/>
      <c r="E8" s="15" t="n"/>
      <c r="F8" s="15" t="n"/>
      <c r="G8" s="15" t="n"/>
      <c r="H8" s="21">
        <f>IF(A8="","",N(E8)+N(F8)+N(G8))</f>
        <v/>
      </c>
      <c r="I8" s="6" t="n"/>
      <c r="J8" s="6" t="n"/>
      <c r="K8" s="6" t="n"/>
    </row>
    <row r="9">
      <c r="A9" s="6" t="n"/>
      <c r="B9" s="6" t="n"/>
      <c r="C9" s="6" t="n"/>
      <c r="D9" s="6" t="n"/>
      <c r="E9" s="15" t="n"/>
      <c r="F9" s="15" t="n"/>
      <c r="G9" s="15" t="n"/>
      <c r="H9" s="21">
        <f>IF(A9="","",N(E9)+N(F9)+N(G9))</f>
        <v/>
      </c>
      <c r="I9" s="6" t="n"/>
      <c r="J9" s="6" t="n"/>
      <c r="K9" s="6" t="n"/>
    </row>
    <row r="10">
      <c r="A10" s="6" t="n"/>
      <c r="B10" s="6" t="n"/>
      <c r="C10" s="6" t="n"/>
      <c r="D10" s="6" t="n"/>
      <c r="E10" s="15" t="n"/>
      <c r="F10" s="15" t="n"/>
      <c r="G10" s="15" t="n"/>
      <c r="H10" s="21">
        <f>IF(A10="","",N(E10)+N(F10)+N(G10))</f>
        <v/>
      </c>
      <c r="I10" s="6" t="n"/>
      <c r="J10" s="6" t="n"/>
      <c r="K10" s="6" t="n"/>
    </row>
    <row r="11">
      <c r="A11" s="6" t="n"/>
      <c r="B11" s="6" t="n"/>
      <c r="C11" s="6" t="n"/>
      <c r="D11" s="6" t="n"/>
      <c r="E11" s="15" t="n"/>
      <c r="F11" s="15" t="n"/>
      <c r="G11" s="15" t="n"/>
      <c r="H11" s="21">
        <f>IF(A11="","",N(E11)+N(F11)+N(G11))</f>
        <v/>
      </c>
      <c r="I11" s="6" t="n"/>
      <c r="J11" s="6" t="n"/>
      <c r="K11" s="6" t="n"/>
    </row>
    <row r="12">
      <c r="A12" s="6" t="n"/>
      <c r="B12" s="6" t="n"/>
      <c r="C12" s="6" t="n"/>
      <c r="D12" s="6" t="n"/>
      <c r="E12" s="15" t="n"/>
      <c r="F12" s="15" t="n"/>
      <c r="G12" s="15" t="n"/>
      <c r="H12" s="21">
        <f>IF(A12="","",N(E12)+N(F12)+N(G12))</f>
        <v/>
      </c>
      <c r="I12" s="6" t="n"/>
      <c r="J12" s="6" t="n"/>
      <c r="K12" s="6" t="n"/>
    </row>
    <row r="13">
      <c r="A13" s="6" t="n"/>
      <c r="B13" s="6" t="n"/>
      <c r="C13" s="6" t="n"/>
      <c r="D13" s="6" t="n"/>
      <c r="E13" s="15" t="n"/>
      <c r="F13" s="15" t="n"/>
      <c r="G13" s="15" t="n"/>
      <c r="H13" s="21">
        <f>IF(A13="","",N(E13)+N(F13)+N(G13))</f>
        <v/>
      </c>
      <c r="I13" s="6" t="n"/>
      <c r="J13" s="6" t="n"/>
      <c r="K13" s="6" t="n"/>
    </row>
    <row r="14">
      <c r="A14" s="6" t="n"/>
      <c r="B14" s="6" t="n"/>
      <c r="C14" s="6" t="n"/>
      <c r="D14" s="6" t="n"/>
      <c r="E14" s="15" t="n"/>
      <c r="F14" s="15" t="n"/>
      <c r="G14" s="15" t="n"/>
      <c r="H14" s="21">
        <f>IF(A14="","",N(E14)+N(F14)+N(G14))</f>
        <v/>
      </c>
      <c r="I14" s="6" t="n"/>
      <c r="J14" s="6" t="n"/>
      <c r="K14" s="6" t="n"/>
    </row>
    <row r="15">
      <c r="A15" s="6" t="n"/>
      <c r="B15" s="6" t="n"/>
      <c r="C15" s="6" t="n"/>
      <c r="D15" s="6" t="n"/>
      <c r="E15" s="15" t="n"/>
      <c r="F15" s="15" t="n"/>
      <c r="G15" s="15" t="n"/>
      <c r="H15" s="21">
        <f>IF(A15="","",N(E15)+N(F15)+N(G15))</f>
        <v/>
      </c>
      <c r="I15" s="6" t="n"/>
      <c r="J15" s="6" t="n"/>
      <c r="K15" s="6" t="n"/>
    </row>
    <row r="16">
      <c r="A16" s="6" t="n"/>
      <c r="B16" s="6" t="n"/>
      <c r="C16" s="6" t="n"/>
      <c r="D16" s="6" t="n"/>
      <c r="E16" s="15" t="n"/>
      <c r="F16" s="15" t="n"/>
      <c r="G16" s="15" t="n"/>
      <c r="H16" s="21">
        <f>IF(A16="","",N(E16)+N(F16)+N(G16))</f>
        <v/>
      </c>
      <c r="I16" s="6" t="n"/>
      <c r="J16" s="6" t="n"/>
      <c r="K16" s="6" t="n"/>
    </row>
    <row r="17">
      <c r="A17" s="6" t="n"/>
      <c r="B17" s="6" t="n"/>
      <c r="C17" s="6" t="n"/>
      <c r="D17" s="6" t="n"/>
      <c r="E17" s="15" t="n"/>
      <c r="F17" s="15" t="n"/>
      <c r="G17" s="15" t="n"/>
      <c r="H17" s="21">
        <f>IF(A17="","",N(E17)+N(F17)+N(G17))</f>
        <v/>
      </c>
      <c r="I17" s="6" t="n"/>
      <c r="J17" s="6" t="n"/>
      <c r="K17" s="6" t="n"/>
    </row>
    <row r="18">
      <c r="A18" s="6" t="n"/>
      <c r="B18" s="6" t="n"/>
      <c r="C18" s="6" t="n"/>
      <c r="D18" s="6" t="n"/>
      <c r="E18" s="15" t="n"/>
      <c r="F18" s="15" t="n"/>
      <c r="G18" s="15" t="n"/>
      <c r="H18" s="21">
        <f>IF(A18="","",N(E18)+N(F18)+N(G18))</f>
        <v/>
      </c>
      <c r="I18" s="6" t="n"/>
      <c r="J18" s="6" t="n"/>
      <c r="K18" s="6" t="n"/>
    </row>
    <row r="19">
      <c r="A19" s="6" t="n"/>
      <c r="B19" s="6" t="n"/>
      <c r="C19" s="6" t="n"/>
      <c r="D19" s="6" t="n"/>
      <c r="E19" s="15" t="n"/>
      <c r="F19" s="15" t="n"/>
      <c r="G19" s="15" t="n"/>
      <c r="H19" s="21">
        <f>IF(A19="","",N(E19)+N(F19)+N(G19))</f>
        <v/>
      </c>
      <c r="I19" s="6" t="n"/>
      <c r="J19" s="6" t="n"/>
      <c r="K19" s="6" t="n"/>
    </row>
    <row r="20">
      <c r="A20" s="6" t="n"/>
      <c r="B20" s="6" t="n"/>
      <c r="C20" s="6" t="n"/>
      <c r="D20" s="6" t="n"/>
      <c r="E20" s="15" t="n"/>
      <c r="F20" s="15" t="n"/>
      <c r="G20" s="15" t="n"/>
      <c r="H20" s="21">
        <f>IF(A20="","",N(E20)+N(F20)+N(G20))</f>
        <v/>
      </c>
      <c r="I20" s="6" t="n"/>
      <c r="J20" s="6" t="n"/>
      <c r="K20" s="6" t="n"/>
    </row>
    <row r="21">
      <c r="A21" s="6" t="n"/>
      <c r="B21" s="6" t="n"/>
      <c r="C21" s="6" t="n"/>
      <c r="D21" s="6" t="n"/>
      <c r="E21" s="15" t="n"/>
      <c r="F21" s="15" t="n"/>
      <c r="G21" s="15" t="n"/>
      <c r="H21" s="21">
        <f>IF(A21="","",N(E21)+N(F21)+N(G21))</f>
        <v/>
      </c>
      <c r="I21" s="6" t="n"/>
      <c r="J21" s="6" t="n"/>
      <c r="K21" s="6" t="n"/>
    </row>
    <row r="22">
      <c r="A22" s="6" t="n"/>
      <c r="B22" s="6" t="n"/>
      <c r="C22" s="6" t="n"/>
      <c r="D22" s="6" t="n"/>
      <c r="E22" s="15" t="n"/>
      <c r="F22" s="15" t="n"/>
      <c r="G22" s="15" t="n"/>
      <c r="H22" s="21">
        <f>IF(A22="","",N(E22)+N(F22)+N(G22))</f>
        <v/>
      </c>
      <c r="I22" s="6" t="n"/>
      <c r="J22" s="6" t="n"/>
      <c r="K22" s="6" t="n"/>
    </row>
    <row r="23">
      <c r="A23" s="6" t="n"/>
      <c r="B23" s="6" t="n"/>
      <c r="C23" s="6" t="n"/>
      <c r="D23" s="6" t="n"/>
      <c r="E23" s="15" t="n"/>
      <c r="F23" s="15" t="n"/>
      <c r="G23" s="15" t="n"/>
      <c r="H23" s="21">
        <f>IF(A23="","",N(E23)+N(F23)+N(G23))</f>
        <v/>
      </c>
      <c r="I23" s="6" t="n"/>
      <c r="J23" s="6" t="n"/>
      <c r="K23" s="6" t="n"/>
    </row>
    <row r="24">
      <c r="A24" s="6" t="n"/>
      <c r="B24" s="6" t="n"/>
      <c r="C24" s="6" t="n"/>
      <c r="D24" s="6" t="n"/>
      <c r="E24" s="15" t="n"/>
      <c r="F24" s="15" t="n"/>
      <c r="G24" s="15" t="n"/>
      <c r="H24" s="21">
        <f>IF(A24="","",N(E24)+N(F24)+N(G24))</f>
        <v/>
      </c>
      <c r="I24" s="6" t="n"/>
      <c r="J24" s="6" t="n"/>
      <c r="K24" s="6" t="n"/>
    </row>
    <row r="25">
      <c r="A25" s="6" t="n"/>
      <c r="B25" s="6" t="n"/>
      <c r="C25" s="6" t="n"/>
      <c r="D25" s="6" t="n"/>
      <c r="E25" s="15" t="n"/>
      <c r="F25" s="15" t="n"/>
      <c r="G25" s="15" t="n"/>
      <c r="H25" s="21">
        <f>IF(A25="","",N(E25)+N(F25)+N(G25))</f>
        <v/>
      </c>
      <c r="I25" s="6" t="n"/>
      <c r="J25" s="6" t="n"/>
      <c r="K25" s="6" t="n"/>
    </row>
    <row r="26">
      <c r="A26" s="6" t="n"/>
      <c r="B26" s="6" t="n"/>
      <c r="C26" s="6" t="n"/>
      <c r="D26" s="6" t="n"/>
      <c r="E26" s="15" t="n"/>
      <c r="F26" s="15" t="n"/>
      <c r="G26" s="15" t="n"/>
      <c r="H26" s="21">
        <f>IF(A26="","",N(E26)+N(F26)+N(G26))</f>
        <v/>
      </c>
      <c r="I26" s="6" t="n"/>
      <c r="J26" s="6" t="n"/>
      <c r="K26" s="6" t="n"/>
    </row>
    <row r="27">
      <c r="A27" s="6" t="n"/>
      <c r="B27" s="6" t="n"/>
      <c r="C27" s="6" t="n"/>
      <c r="D27" s="6" t="n"/>
      <c r="E27" s="15" t="n"/>
      <c r="F27" s="15" t="n"/>
      <c r="G27" s="15" t="n"/>
      <c r="H27" s="21">
        <f>IF(A27="","",N(E27)+N(F27)+N(G27))</f>
        <v/>
      </c>
      <c r="I27" s="6" t="n"/>
      <c r="J27" s="6" t="n"/>
      <c r="K27" s="6" t="n"/>
    </row>
    <row r="28">
      <c r="A28" s="6" t="n"/>
      <c r="B28" s="6" t="n"/>
      <c r="C28" s="6" t="n"/>
      <c r="D28" s="6" t="n"/>
      <c r="E28" s="15" t="n"/>
      <c r="F28" s="15" t="n"/>
      <c r="G28" s="15" t="n"/>
      <c r="H28" s="21">
        <f>IF(A28="","",N(E28)+N(F28)+N(G28))</f>
        <v/>
      </c>
      <c r="I28" s="6" t="n"/>
      <c r="J28" s="6" t="n"/>
      <c r="K28" s="6" t="n"/>
    </row>
    <row r="29">
      <c r="A29" s="6" t="n"/>
      <c r="B29" s="6" t="n"/>
      <c r="C29" s="6" t="n"/>
      <c r="D29" s="6" t="n"/>
      <c r="E29" s="15" t="n"/>
      <c r="F29" s="15" t="n"/>
      <c r="G29" s="15" t="n"/>
      <c r="H29" s="21">
        <f>IF(A29="","",N(E29)+N(F29)+N(G29))</f>
        <v/>
      </c>
      <c r="I29" s="6" t="n"/>
      <c r="J29" s="6" t="n"/>
      <c r="K29" s="6" t="n"/>
    </row>
    <row r="30">
      <c r="A30" s="6" t="n"/>
      <c r="B30" s="6" t="n"/>
      <c r="C30" s="6" t="n"/>
      <c r="D30" s="6" t="n"/>
      <c r="E30" s="15" t="n"/>
      <c r="F30" s="15" t="n"/>
      <c r="G30" s="15" t="n"/>
      <c r="H30" s="21">
        <f>IF(A30="","",N(E30)+N(F30)+N(G30))</f>
        <v/>
      </c>
      <c r="I30" s="6" t="n"/>
      <c r="J30" s="6" t="n"/>
      <c r="K30" s="6" t="n"/>
    </row>
    <row r="31">
      <c r="A31" s="6" t="n"/>
      <c r="B31" s="6" t="n"/>
      <c r="C31" s="6" t="n"/>
      <c r="D31" s="6" t="n"/>
      <c r="E31" s="15" t="n"/>
      <c r="F31" s="15" t="n"/>
      <c r="G31" s="15" t="n"/>
      <c r="H31" s="21">
        <f>IF(A31="","",N(E31)+N(F31)+N(G31))</f>
        <v/>
      </c>
      <c r="I31" s="6" t="n"/>
      <c r="J31" s="6" t="n"/>
      <c r="K31" s="6" t="n"/>
    </row>
    <row r="32">
      <c r="A32" s="6" t="n"/>
      <c r="B32" s="6" t="n"/>
      <c r="C32" s="6" t="n"/>
      <c r="D32" s="6" t="n"/>
      <c r="E32" s="15" t="n"/>
      <c r="F32" s="15" t="n"/>
      <c r="G32" s="15" t="n"/>
      <c r="H32" s="21">
        <f>IF(A32="","",N(E32)+N(F32)+N(G32))</f>
        <v/>
      </c>
      <c r="I32" s="6" t="n"/>
      <c r="J32" s="6" t="n"/>
      <c r="K32" s="6" t="n"/>
    </row>
    <row r="33">
      <c r="A33" s="6" t="n"/>
      <c r="B33" s="6" t="n"/>
      <c r="C33" s="6" t="n"/>
      <c r="D33" s="6" t="n"/>
      <c r="E33" s="15" t="n"/>
      <c r="F33" s="15" t="n"/>
      <c r="G33" s="15" t="n"/>
      <c r="H33" s="21">
        <f>IF(A33="","",N(E33)+N(F33)+N(G33))</f>
        <v/>
      </c>
      <c r="I33" s="6" t="n"/>
      <c r="J33" s="6" t="n"/>
      <c r="K33" s="6" t="n"/>
    </row>
    <row r="34">
      <c r="A34" s="6" t="n"/>
      <c r="B34" s="6" t="n"/>
      <c r="C34" s="6" t="n"/>
      <c r="D34" s="6" t="n"/>
      <c r="E34" s="15" t="n"/>
      <c r="F34" s="15" t="n"/>
      <c r="G34" s="15" t="n"/>
      <c r="H34" s="21">
        <f>IF(A34="","",N(E34)+N(F34)+N(G34))</f>
        <v/>
      </c>
      <c r="I34" s="6" t="n"/>
      <c r="J34" s="6" t="n"/>
      <c r="K34" s="6" t="n"/>
    </row>
    <row r="35">
      <c r="A35" s="6" t="n"/>
      <c r="B35" s="6" t="n"/>
      <c r="C35" s="6" t="n"/>
      <c r="D35" s="6" t="n"/>
      <c r="E35" s="15" t="n"/>
      <c r="F35" s="15" t="n"/>
      <c r="G35" s="15" t="n"/>
      <c r="H35" s="21">
        <f>IF(A35="","",N(E35)+N(F35)+N(G35))</f>
        <v/>
      </c>
      <c r="I35" s="6" t="n"/>
      <c r="J35" s="6" t="n"/>
      <c r="K35" s="6" t="n"/>
    </row>
    <row r="36">
      <c r="A36" s="6" t="n"/>
      <c r="B36" s="6" t="n"/>
      <c r="C36" s="6" t="n"/>
      <c r="D36" s="6" t="n"/>
      <c r="E36" s="15" t="n"/>
      <c r="F36" s="15" t="n"/>
      <c r="G36" s="15" t="n"/>
      <c r="H36" s="21">
        <f>IF(A36="","",N(E36)+N(F36)+N(G36))</f>
        <v/>
      </c>
      <c r="I36" s="6" t="n"/>
      <c r="J36" s="6" t="n"/>
      <c r="K36" s="6" t="n"/>
    </row>
    <row r="37">
      <c r="A37" s="6" t="n"/>
      <c r="B37" s="6" t="n"/>
      <c r="C37" s="6" t="n"/>
      <c r="D37" s="6" t="n"/>
      <c r="E37" s="15" t="n"/>
      <c r="F37" s="15" t="n"/>
      <c r="G37" s="15" t="n"/>
      <c r="H37" s="21">
        <f>IF(A37="","",N(E37)+N(F37)+N(G37))</f>
        <v/>
      </c>
      <c r="I37" s="6" t="n"/>
      <c r="J37" s="6" t="n"/>
      <c r="K37" s="6" t="n"/>
    </row>
    <row r="38">
      <c r="A38" s="6" t="n"/>
      <c r="B38" s="6" t="n"/>
      <c r="C38" s="6" t="n"/>
      <c r="D38" s="6" t="n"/>
      <c r="E38" s="15" t="n"/>
      <c r="F38" s="15" t="n"/>
      <c r="G38" s="15" t="n"/>
      <c r="H38" s="21">
        <f>IF(A38="","",N(E38)+N(F38)+N(G38))</f>
        <v/>
      </c>
      <c r="I38" s="6" t="n"/>
      <c r="J38" s="6" t="n"/>
      <c r="K38" s="6" t="n"/>
    </row>
    <row r="39">
      <c r="A39" s="6" t="n"/>
      <c r="B39" s="6" t="n"/>
      <c r="C39" s="6" t="n"/>
      <c r="D39" s="6" t="n"/>
      <c r="E39" s="15" t="n"/>
      <c r="F39" s="15" t="n"/>
      <c r="G39" s="15" t="n"/>
      <c r="H39" s="21">
        <f>IF(A39="","",N(E39)+N(F39)+N(G39))</f>
        <v/>
      </c>
      <c r="I39" s="6" t="n"/>
      <c r="J39" s="6" t="n"/>
      <c r="K39" s="6" t="n"/>
    </row>
    <row r="40">
      <c r="A40" s="6" t="n"/>
      <c r="B40" s="6" t="n"/>
      <c r="C40" s="6" t="n"/>
      <c r="D40" s="6" t="n"/>
      <c r="E40" s="15" t="n"/>
      <c r="F40" s="15" t="n"/>
      <c r="G40" s="15" t="n"/>
      <c r="H40" s="21">
        <f>IF(A40="","",N(E40)+N(F40)+N(G40))</f>
        <v/>
      </c>
      <c r="I40" s="6" t="n"/>
      <c r="J40" s="6" t="n"/>
      <c r="K40" s="6" t="n"/>
    </row>
    <row r="41">
      <c r="A41" s="6" t="n"/>
      <c r="B41" s="6" t="n"/>
      <c r="C41" s="6" t="n"/>
      <c r="D41" s="6" t="n"/>
      <c r="E41" s="15" t="n"/>
      <c r="F41" s="15" t="n"/>
      <c r="G41" s="15" t="n"/>
      <c r="H41" s="21">
        <f>IF(A41="","",N(E41)+N(F41)+N(G41))</f>
        <v/>
      </c>
      <c r="I41" s="6" t="n"/>
      <c r="J41" s="6" t="n"/>
      <c r="K41" s="6" t="n"/>
    </row>
    <row r="42">
      <c r="A42" s="6" t="n"/>
      <c r="B42" s="6" t="n"/>
      <c r="C42" s="6" t="n"/>
      <c r="D42" s="6" t="n"/>
      <c r="E42" s="15" t="n"/>
      <c r="F42" s="15" t="n"/>
      <c r="G42" s="15" t="n"/>
      <c r="H42" s="21">
        <f>IF(A42="","",N(E42)+N(F42)+N(G42))</f>
        <v/>
      </c>
      <c r="I42" s="6" t="n"/>
      <c r="J42" s="6" t="n"/>
      <c r="K42" s="6" t="n"/>
    </row>
    <row r="43">
      <c r="A43" s="6" t="n"/>
      <c r="B43" s="6" t="n"/>
      <c r="C43" s="6" t="n"/>
      <c r="D43" s="6" t="n"/>
      <c r="E43" s="15" t="n"/>
      <c r="F43" s="15" t="n"/>
      <c r="G43" s="15" t="n"/>
      <c r="H43" s="21">
        <f>IF(A43="","",N(E43)+N(F43)+N(G43))</f>
        <v/>
      </c>
      <c r="I43" s="6" t="n"/>
      <c r="J43" s="6" t="n"/>
      <c r="K43" s="6" t="n"/>
    </row>
    <row r="44">
      <c r="A44" s="6" t="n"/>
      <c r="B44" s="6" t="n"/>
      <c r="C44" s="6" t="n"/>
      <c r="D44" s="6" t="n"/>
      <c r="E44" s="15" t="n"/>
      <c r="F44" s="15" t="n"/>
      <c r="G44" s="15" t="n"/>
      <c r="H44" s="21">
        <f>IF(A44="","",N(E44)+N(F44)+N(G44))</f>
        <v/>
      </c>
      <c r="I44" s="6" t="n"/>
      <c r="J44" s="6" t="n"/>
      <c r="K44" s="6" t="n"/>
    </row>
    <row r="45">
      <c r="A45" s="6" t="n"/>
      <c r="B45" s="6" t="n"/>
      <c r="C45" s="6" t="n"/>
      <c r="D45" s="6" t="n"/>
      <c r="E45" s="15" t="n"/>
      <c r="F45" s="15" t="n"/>
      <c r="G45" s="15" t="n"/>
      <c r="H45" s="21">
        <f>IF(A45="","",N(E45)+N(F45)+N(G45))</f>
        <v/>
      </c>
      <c r="I45" s="6" t="n"/>
      <c r="J45" s="6" t="n"/>
      <c r="K45" s="6" t="n"/>
    </row>
    <row r="46">
      <c r="A46" s="6" t="n"/>
      <c r="B46" s="6" t="n"/>
      <c r="C46" s="6" t="n"/>
      <c r="D46" s="6" t="n"/>
      <c r="E46" s="15" t="n"/>
      <c r="F46" s="15" t="n"/>
      <c r="G46" s="15" t="n"/>
      <c r="H46" s="21">
        <f>IF(A46="","",N(E46)+N(F46)+N(G46))</f>
        <v/>
      </c>
      <c r="I46" s="6" t="n"/>
      <c r="J46" s="6" t="n"/>
      <c r="K46" s="6" t="n"/>
    </row>
    <row r="47">
      <c r="A47" s="6" t="n"/>
      <c r="B47" s="6" t="n"/>
      <c r="C47" s="6" t="n"/>
      <c r="D47" s="6" t="n"/>
      <c r="E47" s="15" t="n"/>
      <c r="F47" s="15" t="n"/>
      <c r="G47" s="15" t="n"/>
      <c r="H47" s="21">
        <f>IF(A47="","",N(E47)+N(F47)+N(G47))</f>
        <v/>
      </c>
      <c r="I47" s="6" t="n"/>
      <c r="J47" s="6" t="n"/>
      <c r="K47" s="6" t="n"/>
    </row>
    <row r="48">
      <c r="A48" s="6" t="n"/>
      <c r="B48" s="6" t="n"/>
      <c r="C48" s="6" t="n"/>
      <c r="D48" s="6" t="n"/>
      <c r="E48" s="15" t="n"/>
      <c r="F48" s="15" t="n"/>
      <c r="G48" s="15" t="n"/>
      <c r="H48" s="21">
        <f>IF(A48="","",N(E48)+N(F48)+N(G48))</f>
        <v/>
      </c>
      <c r="I48" s="6" t="n"/>
      <c r="J48" s="6" t="n"/>
      <c r="K48" s="6" t="n"/>
    </row>
    <row r="49">
      <c r="A49" s="6" t="n"/>
      <c r="B49" s="6" t="n"/>
      <c r="C49" s="6" t="n"/>
      <c r="D49" s="6" t="n"/>
      <c r="E49" s="15" t="n"/>
      <c r="F49" s="15" t="n"/>
      <c r="G49" s="15" t="n"/>
      <c r="H49" s="21">
        <f>IF(A49="","",N(E49)+N(F49)+N(G49))</f>
        <v/>
      </c>
      <c r="I49" s="6" t="n"/>
      <c r="J49" s="6" t="n"/>
      <c r="K49" s="6" t="n"/>
    </row>
    <row r="50">
      <c r="A50" s="6" t="n"/>
      <c r="B50" s="6" t="n"/>
      <c r="C50" s="6" t="n"/>
      <c r="D50" s="6" t="n"/>
      <c r="E50" s="15" t="n"/>
      <c r="F50" s="15" t="n"/>
      <c r="G50" s="15" t="n"/>
      <c r="H50" s="21">
        <f>IF(A50="","",N(E50)+N(F50)+N(G50))</f>
        <v/>
      </c>
      <c r="I50" s="6" t="n"/>
      <c r="J50" s="6" t="n"/>
      <c r="K50" s="6" t="n"/>
    </row>
    <row r="51">
      <c r="A51" s="6" t="n"/>
      <c r="B51" s="6" t="n"/>
      <c r="C51" s="6" t="n"/>
      <c r="D51" s="6" t="n"/>
      <c r="E51" s="15" t="n"/>
      <c r="F51" s="15" t="n"/>
      <c r="G51" s="15" t="n"/>
      <c r="H51" s="21">
        <f>IF(A51="","",N(E51)+N(F51)+N(G51))</f>
        <v/>
      </c>
      <c r="I51" s="6" t="n"/>
      <c r="J51" s="6" t="n"/>
      <c r="K51" s="6" t="n"/>
    </row>
    <row r="52">
      <c r="A52" s="6" t="n"/>
      <c r="B52" s="6" t="n"/>
      <c r="C52" s="6" t="n"/>
      <c r="D52" s="6" t="n"/>
      <c r="E52" s="15" t="n"/>
      <c r="F52" s="15" t="n"/>
      <c r="G52" s="15" t="n"/>
      <c r="H52" s="21">
        <f>IF(A52="","",N(E52)+N(F52)+N(G52))</f>
        <v/>
      </c>
      <c r="I52" s="6" t="n"/>
      <c r="J52" s="6" t="n"/>
      <c r="K52" s="6" t="n"/>
    </row>
    <row r="53">
      <c r="A53" s="6" t="n"/>
      <c r="B53" s="6" t="n"/>
      <c r="C53" s="6" t="n"/>
      <c r="D53" s="6" t="n"/>
      <c r="E53" s="15" t="n"/>
      <c r="F53" s="15" t="n"/>
      <c r="G53" s="15" t="n"/>
      <c r="H53" s="21">
        <f>IF(A53="","",N(E53)+N(F53)+N(G53))</f>
        <v/>
      </c>
      <c r="I53" s="6" t="n"/>
      <c r="J53" s="6" t="n"/>
      <c r="K53" s="6" t="n"/>
    </row>
    <row r="54">
      <c r="A54" s="6" t="n"/>
      <c r="B54" s="6" t="n"/>
      <c r="C54" s="6" t="n"/>
      <c r="D54" s="6" t="n"/>
      <c r="E54" s="15" t="n"/>
      <c r="F54" s="15" t="n"/>
      <c r="G54" s="15" t="n"/>
      <c r="H54" s="21">
        <f>IF(A54="","",N(E54)+N(F54)+N(G54))</f>
        <v/>
      </c>
      <c r="I54" s="6" t="n"/>
      <c r="J54" s="6" t="n"/>
      <c r="K54" s="6" t="n"/>
    </row>
    <row r="55">
      <c r="A55" s="6" t="n"/>
      <c r="B55" s="6" t="n"/>
      <c r="C55" s="6" t="n"/>
      <c r="D55" s="6" t="n"/>
      <c r="E55" s="15" t="n"/>
      <c r="F55" s="15" t="n"/>
      <c r="G55" s="15" t="n"/>
      <c r="H55" s="21">
        <f>IF(A55="","",N(E55)+N(F55)+N(G55))</f>
        <v/>
      </c>
      <c r="I55" s="6" t="n"/>
      <c r="J55" s="6" t="n"/>
      <c r="K55" s="6" t="n"/>
    </row>
    <row r="56">
      <c r="A56" s="6" t="n"/>
      <c r="B56" s="6" t="n"/>
      <c r="C56" s="6" t="n"/>
      <c r="D56" s="6" t="n"/>
      <c r="E56" s="15" t="n"/>
      <c r="F56" s="15" t="n"/>
      <c r="G56" s="15" t="n"/>
      <c r="H56" s="21">
        <f>IF(A56="","",N(E56)+N(F56)+N(G56))</f>
        <v/>
      </c>
      <c r="I56" s="6" t="n"/>
      <c r="J56" s="6" t="n"/>
      <c r="K56" s="6" t="n"/>
    </row>
    <row r="57">
      <c r="A57" s="6" t="n"/>
      <c r="B57" s="6" t="n"/>
      <c r="C57" s="6" t="n"/>
      <c r="D57" s="6" t="n"/>
      <c r="E57" s="15" t="n"/>
      <c r="F57" s="15" t="n"/>
      <c r="G57" s="15" t="n"/>
      <c r="H57" s="21">
        <f>IF(A57="","",N(E57)+N(F57)+N(G57))</f>
        <v/>
      </c>
      <c r="I57" s="6" t="n"/>
      <c r="J57" s="6" t="n"/>
      <c r="K57" s="6" t="n"/>
    </row>
    <row r="58">
      <c r="A58" s="6" t="n"/>
      <c r="B58" s="6" t="n"/>
      <c r="C58" s="6" t="n"/>
      <c r="D58" s="6" t="n"/>
      <c r="E58" s="15" t="n"/>
      <c r="F58" s="15" t="n"/>
      <c r="G58" s="15" t="n"/>
      <c r="H58" s="21">
        <f>IF(A58="","",N(E58)+N(F58)+N(G58))</f>
        <v/>
      </c>
      <c r="I58" s="6" t="n"/>
      <c r="J58" s="6" t="n"/>
      <c r="K58" s="6" t="n"/>
    </row>
    <row r="59">
      <c r="A59" s="6" t="n"/>
      <c r="B59" s="6" t="n"/>
      <c r="C59" s="6" t="n"/>
      <c r="D59" s="6" t="n"/>
      <c r="E59" s="15" t="n"/>
      <c r="F59" s="15" t="n"/>
      <c r="G59" s="15" t="n"/>
      <c r="H59" s="21">
        <f>IF(A59="","",N(E59)+N(F59)+N(G59))</f>
        <v/>
      </c>
      <c r="I59" s="6" t="n"/>
      <c r="J59" s="6" t="n"/>
      <c r="K59" s="6" t="n"/>
    </row>
    <row r="60">
      <c r="A60" s="6" t="n"/>
      <c r="B60" s="6" t="n"/>
      <c r="C60" s="6" t="n"/>
      <c r="D60" s="6" t="n"/>
      <c r="E60" s="15" t="n"/>
      <c r="F60" s="15" t="n"/>
      <c r="G60" s="15" t="n"/>
      <c r="H60" s="21">
        <f>IF(A60="","",N(E60)+N(F60)+N(G60))</f>
        <v/>
      </c>
      <c r="I60" s="6" t="n"/>
      <c r="J60" s="6" t="n"/>
      <c r="K60" s="6" t="n"/>
    </row>
    <row r="61">
      <c r="A61" s="6" t="n"/>
      <c r="B61" s="6" t="n"/>
      <c r="C61" s="6" t="n"/>
      <c r="D61" s="6" t="n"/>
      <c r="E61" s="15" t="n"/>
      <c r="F61" s="15" t="n"/>
      <c r="G61" s="15" t="n"/>
      <c r="H61" s="21">
        <f>IF(A61="","",N(E61)+N(F61)+N(G61))</f>
        <v/>
      </c>
      <c r="I61" s="6" t="n"/>
      <c r="J61" s="6" t="n"/>
      <c r="K61" s="6" t="n"/>
    </row>
    <row r="62">
      <c r="A62" s="6" t="n"/>
      <c r="B62" s="6" t="n"/>
      <c r="C62" s="6" t="n"/>
      <c r="D62" s="6" t="n"/>
      <c r="E62" s="15" t="n"/>
      <c r="F62" s="15" t="n"/>
      <c r="G62" s="15" t="n"/>
      <c r="H62" s="21">
        <f>IF(A62="","",N(E62)+N(F62)+N(G62))</f>
        <v/>
      </c>
      <c r="I62" s="6" t="n"/>
      <c r="J62" s="6" t="n"/>
      <c r="K62" s="6" t="n"/>
    </row>
    <row r="63">
      <c r="A63" s="6" t="n"/>
      <c r="B63" s="6" t="n"/>
      <c r="C63" s="6" t="n"/>
      <c r="D63" s="6" t="n"/>
      <c r="E63" s="15" t="n"/>
      <c r="F63" s="15" t="n"/>
      <c r="G63" s="15" t="n"/>
      <c r="H63" s="21">
        <f>IF(A63="","",N(E63)+N(F63)+N(G63))</f>
        <v/>
      </c>
      <c r="I63" s="6" t="n"/>
      <c r="J63" s="6" t="n"/>
      <c r="K63" s="6" t="n"/>
    </row>
    <row r="64">
      <c r="A64" s="6" t="n"/>
      <c r="B64" s="6" t="n"/>
      <c r="C64" s="6" t="n"/>
      <c r="D64" s="6" t="n"/>
      <c r="E64" s="15" t="n"/>
      <c r="F64" s="15" t="n"/>
      <c r="G64" s="15" t="n"/>
      <c r="H64" s="21">
        <f>IF(A64="","",N(E64)+N(F64)+N(G64))</f>
        <v/>
      </c>
      <c r="I64" s="6" t="n"/>
      <c r="J64" s="6" t="n"/>
      <c r="K64" s="6" t="n"/>
    </row>
    <row r="65">
      <c r="A65" s="6" t="n"/>
      <c r="B65" s="6" t="n"/>
      <c r="C65" s="6" t="n"/>
      <c r="D65" s="6" t="n"/>
      <c r="E65" s="15" t="n"/>
      <c r="F65" s="15" t="n"/>
      <c r="G65" s="15" t="n"/>
      <c r="H65" s="21">
        <f>IF(A65="","",N(E65)+N(F65)+N(G65))</f>
        <v/>
      </c>
      <c r="I65" s="6" t="n"/>
      <c r="J65" s="6" t="n"/>
      <c r="K65" s="6" t="n"/>
    </row>
    <row r="66">
      <c r="A66" s="6" t="n"/>
      <c r="B66" s="6" t="n"/>
      <c r="C66" s="6" t="n"/>
      <c r="D66" s="6" t="n"/>
      <c r="E66" s="15" t="n"/>
      <c r="F66" s="15" t="n"/>
      <c r="G66" s="15" t="n"/>
      <c r="H66" s="21">
        <f>IF(A66="","",N(E66)+N(F66)+N(G66))</f>
        <v/>
      </c>
      <c r="I66" s="6" t="n"/>
      <c r="J66" s="6" t="n"/>
      <c r="K66" s="6" t="n"/>
    </row>
    <row r="67">
      <c r="A67" s="6" t="n"/>
      <c r="B67" s="6" t="n"/>
      <c r="C67" s="6" t="n"/>
      <c r="D67" s="6" t="n"/>
      <c r="E67" s="15" t="n"/>
      <c r="F67" s="15" t="n"/>
      <c r="G67" s="15" t="n"/>
      <c r="H67" s="21">
        <f>IF(A67="","",N(E67)+N(F67)+N(G67))</f>
        <v/>
      </c>
      <c r="I67" s="6" t="n"/>
      <c r="J67" s="6" t="n"/>
      <c r="K67" s="6" t="n"/>
    </row>
    <row r="68">
      <c r="A68" s="6" t="n"/>
      <c r="B68" s="6" t="n"/>
      <c r="C68" s="6" t="n"/>
      <c r="D68" s="6" t="n"/>
      <c r="E68" s="15" t="n"/>
      <c r="F68" s="15" t="n"/>
      <c r="G68" s="15" t="n"/>
      <c r="H68" s="21">
        <f>IF(A68="","",N(E68)+N(F68)+N(G68))</f>
        <v/>
      </c>
      <c r="I68" s="6" t="n"/>
      <c r="J68" s="6" t="n"/>
      <c r="K68" s="6" t="n"/>
    </row>
    <row r="69">
      <c r="A69" s="6" t="n"/>
      <c r="B69" s="6" t="n"/>
      <c r="C69" s="6" t="n"/>
      <c r="D69" s="6" t="n"/>
      <c r="E69" s="15" t="n"/>
      <c r="F69" s="15" t="n"/>
      <c r="G69" s="15" t="n"/>
      <c r="H69" s="21">
        <f>IF(A69="","",N(E69)+N(F69)+N(G69))</f>
        <v/>
      </c>
      <c r="I69" s="6" t="n"/>
      <c r="J69" s="6" t="n"/>
      <c r="K69" s="6" t="n"/>
    </row>
    <row r="70">
      <c r="A70" s="6" t="n"/>
      <c r="B70" s="6" t="n"/>
      <c r="C70" s="6" t="n"/>
      <c r="D70" s="6" t="n"/>
      <c r="E70" s="15" t="n"/>
      <c r="F70" s="15" t="n"/>
      <c r="G70" s="15" t="n"/>
      <c r="H70" s="21">
        <f>IF(A70="","",N(E70)+N(F70)+N(G70))</f>
        <v/>
      </c>
      <c r="I70" s="6" t="n"/>
      <c r="J70" s="6" t="n"/>
      <c r="K70" s="6" t="n"/>
    </row>
    <row r="71">
      <c r="A71" s="6" t="n"/>
      <c r="B71" s="6" t="n"/>
      <c r="C71" s="6" t="n"/>
      <c r="D71" s="6" t="n"/>
      <c r="E71" s="15" t="n"/>
      <c r="F71" s="15" t="n"/>
      <c r="G71" s="15" t="n"/>
      <c r="H71" s="21">
        <f>IF(A71="","",N(E71)+N(F71)+N(G71))</f>
        <v/>
      </c>
      <c r="I71" s="6" t="n"/>
      <c r="J71" s="6" t="n"/>
      <c r="K71" s="6" t="n"/>
    </row>
    <row r="72">
      <c r="A72" s="6" t="n"/>
      <c r="B72" s="6" t="n"/>
      <c r="C72" s="6" t="n"/>
      <c r="D72" s="6" t="n"/>
      <c r="E72" s="15" t="n"/>
      <c r="F72" s="15" t="n"/>
      <c r="G72" s="15" t="n"/>
      <c r="H72" s="21">
        <f>IF(A72="","",N(E72)+N(F72)+N(G72))</f>
        <v/>
      </c>
      <c r="I72" s="6" t="n"/>
      <c r="J72" s="6" t="n"/>
      <c r="K72" s="6" t="n"/>
    </row>
    <row r="73">
      <c r="A73" s="6" t="n"/>
      <c r="B73" s="6" t="n"/>
      <c r="C73" s="6" t="n"/>
      <c r="D73" s="6" t="n"/>
      <c r="E73" s="15" t="n"/>
      <c r="F73" s="15" t="n"/>
      <c r="G73" s="15" t="n"/>
      <c r="H73" s="21">
        <f>IF(A73="","",N(E73)+N(F73)+N(G73))</f>
        <v/>
      </c>
      <c r="I73" s="6" t="n"/>
      <c r="J73" s="6" t="n"/>
      <c r="K73" s="6" t="n"/>
    </row>
    <row r="74">
      <c r="A74" s="6" t="n"/>
      <c r="B74" s="6" t="n"/>
      <c r="C74" s="6" t="n"/>
      <c r="D74" s="6" t="n"/>
      <c r="E74" s="15" t="n"/>
      <c r="F74" s="15" t="n"/>
      <c r="G74" s="15" t="n"/>
      <c r="H74" s="21">
        <f>IF(A74="","",N(E74)+N(F74)+N(G74))</f>
        <v/>
      </c>
      <c r="I74" s="6" t="n"/>
      <c r="J74" s="6" t="n"/>
      <c r="K74" s="6" t="n"/>
    </row>
    <row r="75">
      <c r="A75" s="6" t="n"/>
      <c r="B75" s="6" t="n"/>
      <c r="C75" s="6" t="n"/>
      <c r="D75" s="6" t="n"/>
      <c r="E75" s="15" t="n"/>
      <c r="F75" s="15" t="n"/>
      <c r="G75" s="15" t="n"/>
      <c r="H75" s="21">
        <f>IF(A75="","",N(E75)+N(F75)+N(G75))</f>
        <v/>
      </c>
      <c r="I75" s="6" t="n"/>
      <c r="J75" s="6" t="n"/>
      <c r="K75" s="6" t="n"/>
    </row>
    <row r="76">
      <c r="A76" s="6" t="n"/>
      <c r="B76" s="6" t="n"/>
      <c r="C76" s="6" t="n"/>
      <c r="D76" s="6" t="n"/>
      <c r="E76" s="15" t="n"/>
      <c r="F76" s="15" t="n"/>
      <c r="G76" s="15" t="n"/>
      <c r="H76" s="21">
        <f>IF(A76="","",N(E76)+N(F76)+N(G76))</f>
        <v/>
      </c>
      <c r="I76" s="6" t="n"/>
      <c r="J76" s="6" t="n"/>
      <c r="K76" s="6" t="n"/>
    </row>
    <row r="77">
      <c r="A77" s="6" t="n"/>
      <c r="B77" s="6" t="n"/>
      <c r="C77" s="6" t="n"/>
      <c r="D77" s="6" t="n"/>
      <c r="E77" s="15" t="n"/>
      <c r="F77" s="15" t="n"/>
      <c r="G77" s="15" t="n"/>
      <c r="H77" s="21">
        <f>IF(A77="","",N(E77)+N(F77)+N(G77))</f>
        <v/>
      </c>
      <c r="I77" s="6" t="n"/>
      <c r="J77" s="6" t="n"/>
      <c r="K77" s="6" t="n"/>
    </row>
    <row r="78">
      <c r="A78" s="6" t="n"/>
      <c r="B78" s="6" t="n"/>
      <c r="C78" s="6" t="n"/>
      <c r="D78" s="6" t="n"/>
      <c r="E78" s="15" t="n"/>
      <c r="F78" s="15" t="n"/>
      <c r="G78" s="15" t="n"/>
      <c r="H78" s="21">
        <f>IF(A78="","",N(E78)+N(F78)+N(G78))</f>
        <v/>
      </c>
      <c r="I78" s="6" t="n"/>
      <c r="J78" s="6" t="n"/>
      <c r="K78" s="6" t="n"/>
    </row>
    <row r="79">
      <c r="A79" s="6" t="n"/>
      <c r="B79" s="6" t="n"/>
      <c r="C79" s="6" t="n"/>
      <c r="D79" s="6" t="n"/>
      <c r="E79" s="15" t="n"/>
      <c r="F79" s="15" t="n"/>
      <c r="G79" s="15" t="n"/>
      <c r="H79" s="21">
        <f>IF(A79="","",N(E79)+N(F79)+N(G79))</f>
        <v/>
      </c>
      <c r="I79" s="6" t="n"/>
      <c r="J79" s="6" t="n"/>
      <c r="K79" s="6" t="n"/>
    </row>
    <row r="80">
      <c r="A80" s="6" t="n"/>
      <c r="B80" s="6" t="n"/>
      <c r="C80" s="6" t="n"/>
      <c r="D80" s="6" t="n"/>
      <c r="E80" s="15" t="n"/>
      <c r="F80" s="15" t="n"/>
      <c r="G80" s="15" t="n"/>
      <c r="H80" s="21">
        <f>IF(A80="","",N(E80)+N(F80)+N(G80))</f>
        <v/>
      </c>
      <c r="I80" s="6" t="n"/>
      <c r="J80" s="6" t="n"/>
      <c r="K80" s="6" t="n"/>
    </row>
    <row r="81">
      <c r="A81" s="6" t="n"/>
      <c r="B81" s="6" t="n"/>
      <c r="C81" s="6" t="n"/>
      <c r="D81" s="6" t="n"/>
      <c r="E81" s="15" t="n"/>
      <c r="F81" s="15" t="n"/>
      <c r="G81" s="15" t="n"/>
      <c r="H81" s="21">
        <f>IF(A81="","",N(E81)+N(F81)+N(G81))</f>
        <v/>
      </c>
      <c r="I81" s="6" t="n"/>
      <c r="J81" s="6" t="n"/>
      <c r="K81" s="6" t="n"/>
    </row>
    <row r="82">
      <c r="A82" s="6" t="n"/>
      <c r="B82" s="6" t="n"/>
      <c r="C82" s="6" t="n"/>
      <c r="D82" s="6" t="n"/>
      <c r="E82" s="15" t="n"/>
      <c r="F82" s="15" t="n"/>
      <c r="G82" s="15" t="n"/>
      <c r="H82" s="21">
        <f>IF(A82="","",N(E82)+N(F82)+N(G82))</f>
        <v/>
      </c>
      <c r="I82" s="6" t="n"/>
      <c r="J82" s="6" t="n"/>
      <c r="K82" s="6" t="n"/>
    </row>
    <row r="83">
      <c r="A83" s="6" t="n"/>
      <c r="B83" s="6" t="n"/>
      <c r="C83" s="6" t="n"/>
      <c r="D83" s="6" t="n"/>
      <c r="E83" s="15" t="n"/>
      <c r="F83" s="15" t="n"/>
      <c r="G83" s="15" t="n"/>
      <c r="H83" s="21">
        <f>IF(A83="","",N(E83)+N(F83)+N(G83))</f>
        <v/>
      </c>
      <c r="I83" s="6" t="n"/>
      <c r="J83" s="6" t="n"/>
      <c r="K83" s="6" t="n"/>
    </row>
    <row r="84">
      <c r="A84" s="6" t="n"/>
      <c r="B84" s="6" t="n"/>
      <c r="C84" s="6" t="n"/>
      <c r="D84" s="6" t="n"/>
      <c r="E84" s="15" t="n"/>
      <c r="F84" s="15" t="n"/>
      <c r="G84" s="15" t="n"/>
      <c r="H84" s="21">
        <f>IF(A84="","",N(E84)+N(F84)+N(G84))</f>
        <v/>
      </c>
      <c r="I84" s="6" t="n"/>
      <c r="J84" s="6" t="n"/>
      <c r="K84" s="6" t="n"/>
    </row>
    <row r="85">
      <c r="A85" s="6" t="n"/>
      <c r="B85" s="6" t="n"/>
      <c r="C85" s="6" t="n"/>
      <c r="D85" s="6" t="n"/>
      <c r="E85" s="15" t="n"/>
      <c r="F85" s="15" t="n"/>
      <c r="G85" s="15" t="n"/>
      <c r="H85" s="21">
        <f>IF(A85="","",N(E85)+N(F85)+N(G85))</f>
        <v/>
      </c>
      <c r="I85" s="6" t="n"/>
      <c r="J85" s="6" t="n"/>
      <c r="K85" s="6" t="n"/>
    </row>
    <row r="86">
      <c r="A86" s="6" t="n"/>
      <c r="B86" s="6" t="n"/>
      <c r="C86" s="6" t="n"/>
      <c r="D86" s="6" t="n"/>
      <c r="E86" s="15" t="n"/>
      <c r="F86" s="15" t="n"/>
      <c r="G86" s="15" t="n"/>
      <c r="H86" s="21">
        <f>IF(A86="","",N(E86)+N(F86)+N(G86))</f>
        <v/>
      </c>
      <c r="I86" s="6" t="n"/>
      <c r="J86" s="6" t="n"/>
      <c r="K86" s="6" t="n"/>
    </row>
    <row r="87">
      <c r="A87" s="6" t="n"/>
      <c r="B87" s="6" t="n"/>
      <c r="C87" s="6" t="n"/>
      <c r="D87" s="6" t="n"/>
      <c r="E87" s="15" t="n"/>
      <c r="F87" s="15" t="n"/>
      <c r="G87" s="15" t="n"/>
      <c r="H87" s="21">
        <f>IF(A87="","",N(E87)+N(F87)+N(G87))</f>
        <v/>
      </c>
      <c r="I87" s="6" t="n"/>
      <c r="J87" s="6" t="n"/>
      <c r="K87" s="6" t="n"/>
    </row>
    <row r="88">
      <c r="A88" s="6" t="n"/>
      <c r="B88" s="6" t="n"/>
      <c r="C88" s="6" t="n"/>
      <c r="D88" s="6" t="n"/>
      <c r="E88" s="15" t="n"/>
      <c r="F88" s="15" t="n"/>
      <c r="G88" s="15" t="n"/>
      <c r="H88" s="21">
        <f>IF(A88="","",N(E88)+N(F88)+N(G88))</f>
        <v/>
      </c>
      <c r="I88" s="6" t="n"/>
      <c r="J88" s="6" t="n"/>
      <c r="K88" s="6" t="n"/>
    </row>
    <row r="89">
      <c r="A89" s="6" t="n"/>
      <c r="B89" s="6" t="n"/>
      <c r="C89" s="6" t="n"/>
      <c r="D89" s="6" t="n"/>
      <c r="E89" s="15" t="n"/>
      <c r="F89" s="15" t="n"/>
      <c r="G89" s="15" t="n"/>
      <c r="H89" s="21">
        <f>IF(A89="","",N(E89)+N(F89)+N(G89))</f>
        <v/>
      </c>
      <c r="I89" s="6" t="n"/>
      <c r="J89" s="6" t="n"/>
      <c r="K89" s="6" t="n"/>
    </row>
    <row r="90">
      <c r="A90" s="6" t="n"/>
      <c r="B90" s="6" t="n"/>
      <c r="C90" s="6" t="n"/>
      <c r="D90" s="6" t="n"/>
      <c r="E90" s="15" t="n"/>
      <c r="F90" s="15" t="n"/>
      <c r="G90" s="15" t="n"/>
      <c r="H90" s="21">
        <f>IF(A90="","",N(E90)+N(F90)+N(G90))</f>
        <v/>
      </c>
      <c r="I90" s="6" t="n"/>
      <c r="J90" s="6" t="n"/>
      <c r="K90" s="6" t="n"/>
    </row>
    <row r="91">
      <c r="A91" s="6" t="n"/>
      <c r="B91" s="6" t="n"/>
      <c r="C91" s="6" t="n"/>
      <c r="D91" s="6" t="n"/>
      <c r="E91" s="15" t="n"/>
      <c r="F91" s="15" t="n"/>
      <c r="G91" s="15" t="n"/>
      <c r="H91" s="21">
        <f>IF(A91="","",N(E91)+N(F91)+N(G91))</f>
        <v/>
      </c>
      <c r="I91" s="6" t="n"/>
      <c r="J91" s="6" t="n"/>
      <c r="K91" s="6" t="n"/>
    </row>
    <row r="92">
      <c r="A92" s="6" t="n"/>
      <c r="B92" s="6" t="n"/>
      <c r="C92" s="6" t="n"/>
      <c r="D92" s="6" t="n"/>
      <c r="E92" s="15" t="n"/>
      <c r="F92" s="15" t="n"/>
      <c r="G92" s="15" t="n"/>
      <c r="H92" s="21">
        <f>IF(A92="","",N(E92)+N(F92)+N(G92))</f>
        <v/>
      </c>
      <c r="I92" s="6" t="n"/>
      <c r="J92" s="6" t="n"/>
      <c r="K92" s="6" t="n"/>
    </row>
    <row r="93">
      <c r="A93" s="6" t="n"/>
      <c r="B93" s="6" t="n"/>
      <c r="C93" s="6" t="n"/>
      <c r="D93" s="6" t="n"/>
      <c r="E93" s="15" t="n"/>
      <c r="F93" s="15" t="n"/>
      <c r="G93" s="15" t="n"/>
      <c r="H93" s="21">
        <f>IF(A93="","",N(E93)+N(F93)+N(G93))</f>
        <v/>
      </c>
      <c r="I93" s="6" t="n"/>
      <c r="J93" s="6" t="n"/>
      <c r="K93" s="6" t="n"/>
    </row>
    <row r="94">
      <c r="A94" s="6" t="n"/>
      <c r="B94" s="6" t="n"/>
      <c r="C94" s="6" t="n"/>
      <c r="D94" s="6" t="n"/>
      <c r="E94" s="15" t="n"/>
      <c r="F94" s="15" t="n"/>
      <c r="G94" s="15" t="n"/>
      <c r="H94" s="21">
        <f>IF(A94="","",N(E94)+N(F94)+N(G94))</f>
        <v/>
      </c>
      <c r="I94" s="6" t="n"/>
      <c r="J94" s="6" t="n"/>
      <c r="K94" s="6" t="n"/>
    </row>
    <row r="95">
      <c r="A95" s="6" t="n"/>
      <c r="B95" s="6" t="n"/>
      <c r="C95" s="6" t="n"/>
      <c r="D95" s="6" t="n"/>
      <c r="E95" s="15" t="n"/>
      <c r="F95" s="15" t="n"/>
      <c r="G95" s="15" t="n"/>
      <c r="H95" s="21">
        <f>IF(A95="","",N(E95)+N(F95)+N(G95))</f>
        <v/>
      </c>
      <c r="I95" s="6" t="n"/>
      <c r="J95" s="6" t="n"/>
      <c r="K95" s="6" t="n"/>
    </row>
    <row r="96">
      <c r="A96" s="6" t="n"/>
      <c r="B96" s="6" t="n"/>
      <c r="C96" s="6" t="n"/>
      <c r="D96" s="6" t="n"/>
      <c r="E96" s="15" t="n"/>
      <c r="F96" s="15" t="n"/>
      <c r="G96" s="15" t="n"/>
      <c r="H96" s="21">
        <f>IF(A96="","",N(E96)+N(F96)+N(G96))</f>
        <v/>
      </c>
      <c r="I96" s="6" t="n"/>
      <c r="J96" s="6" t="n"/>
      <c r="K96" s="6" t="n"/>
    </row>
    <row r="97">
      <c r="A97" s="6" t="n"/>
      <c r="B97" s="6" t="n"/>
      <c r="C97" s="6" t="n"/>
      <c r="D97" s="6" t="n"/>
      <c r="E97" s="15" t="n"/>
      <c r="F97" s="15" t="n"/>
      <c r="G97" s="15" t="n"/>
      <c r="H97" s="21">
        <f>IF(A97="","",N(E97)+N(F97)+N(G97))</f>
        <v/>
      </c>
      <c r="I97" s="6" t="n"/>
      <c r="J97" s="6" t="n"/>
      <c r="K97" s="6" t="n"/>
    </row>
    <row r="98">
      <c r="A98" s="6" t="n"/>
      <c r="B98" s="6" t="n"/>
      <c r="C98" s="6" t="n"/>
      <c r="D98" s="6" t="n"/>
      <c r="E98" s="15" t="n"/>
      <c r="F98" s="15" t="n"/>
      <c r="G98" s="15" t="n"/>
      <c r="H98" s="21">
        <f>IF(A98="","",N(E98)+N(F98)+N(G98))</f>
        <v/>
      </c>
      <c r="I98" s="6" t="n"/>
      <c r="J98" s="6" t="n"/>
      <c r="K98" s="6" t="n"/>
    </row>
    <row r="99">
      <c r="A99" s="6" t="n"/>
      <c r="B99" s="6" t="n"/>
      <c r="C99" s="6" t="n"/>
      <c r="D99" s="6" t="n"/>
      <c r="E99" s="15" t="n"/>
      <c r="F99" s="15" t="n"/>
      <c r="G99" s="15" t="n"/>
      <c r="H99" s="21">
        <f>IF(A99="","",N(E99)+N(F99)+N(G99))</f>
        <v/>
      </c>
      <c r="I99" s="6" t="n"/>
      <c r="J99" s="6" t="n"/>
      <c r="K99" s="6" t="n"/>
    </row>
    <row r="100">
      <c r="A100" s="6" t="n"/>
      <c r="B100" s="6" t="n"/>
      <c r="C100" s="6" t="n"/>
      <c r="D100" s="6" t="n"/>
      <c r="E100" s="15" t="n"/>
      <c r="F100" s="15" t="n"/>
      <c r="G100" s="15" t="n"/>
      <c r="H100" s="21">
        <f>IF(A100="","",N(E100)+N(F100)+N(G100))</f>
        <v/>
      </c>
      <c r="I100" s="6" t="n"/>
      <c r="J100" s="6" t="n"/>
      <c r="K100" s="6" t="n"/>
    </row>
    <row r="101">
      <c r="A101" s="6" t="n"/>
      <c r="B101" s="6" t="n"/>
      <c r="C101" s="6" t="n"/>
      <c r="D101" s="6" t="n"/>
      <c r="E101" s="15" t="n"/>
      <c r="F101" s="15" t="n"/>
      <c r="G101" s="15" t="n"/>
      <c r="H101" s="21">
        <f>IF(A101="","",N(E101)+N(F101)+N(G101))</f>
        <v/>
      </c>
      <c r="I101" s="6" t="n"/>
      <c r="J101" s="6" t="n"/>
      <c r="K101" s="6" t="n"/>
    </row>
    <row r="102">
      <c r="A102" s="6" t="n"/>
      <c r="B102" s="6" t="n"/>
      <c r="C102" s="6" t="n"/>
      <c r="D102" s="6" t="n"/>
      <c r="E102" s="15" t="n"/>
      <c r="F102" s="15" t="n"/>
      <c r="G102" s="15" t="n"/>
      <c r="H102" s="21">
        <f>IF(A102="","",N(E102)+N(F102)+N(G102))</f>
        <v/>
      </c>
      <c r="I102" s="6" t="n"/>
      <c r="J102" s="6" t="n"/>
      <c r="K102" s="6" t="n"/>
    </row>
    <row r="103">
      <c r="A103" s="6" t="n"/>
      <c r="B103" s="6" t="n"/>
      <c r="C103" s="6" t="n"/>
      <c r="D103" s="6" t="n"/>
      <c r="E103" s="15" t="n"/>
      <c r="F103" s="15" t="n"/>
      <c r="G103" s="15" t="n"/>
      <c r="H103" s="21">
        <f>IF(A103="","",N(E103)+N(F103)+N(G103))</f>
        <v/>
      </c>
      <c r="I103" s="6" t="n"/>
      <c r="J103" s="6" t="n"/>
      <c r="K103" s="6" t="n"/>
    </row>
    <row r="104">
      <c r="A104" s="6" t="n"/>
      <c r="B104" s="6" t="n"/>
      <c r="C104" s="6" t="n"/>
      <c r="D104" s="6" t="n"/>
      <c r="E104" s="15" t="n"/>
      <c r="F104" s="15" t="n"/>
      <c r="G104" s="15" t="n"/>
      <c r="H104" s="21">
        <f>IF(A104="","",N(E104)+N(F104)+N(G104))</f>
        <v/>
      </c>
      <c r="I104" s="6" t="n"/>
      <c r="J104" s="6" t="n"/>
      <c r="K104" s="6" t="n"/>
    </row>
    <row r="105">
      <c r="A105" s="6" t="n"/>
      <c r="B105" s="6" t="n"/>
      <c r="C105" s="6" t="n"/>
      <c r="D105" s="6" t="n"/>
      <c r="E105" s="15" t="n"/>
      <c r="F105" s="15" t="n"/>
      <c r="G105" s="15" t="n"/>
      <c r="H105" s="21">
        <f>IF(A105="","",N(E105)+N(F105)+N(G105))</f>
        <v/>
      </c>
      <c r="I105" s="6" t="n"/>
      <c r="J105" s="6" t="n"/>
      <c r="K105" s="6" t="n"/>
    </row>
    <row r="106">
      <c r="A106" s="6" t="n"/>
      <c r="B106" s="6" t="n"/>
      <c r="C106" s="6" t="n"/>
      <c r="D106" s="6" t="n"/>
      <c r="E106" s="15" t="n"/>
      <c r="F106" s="15" t="n"/>
      <c r="G106" s="15" t="n"/>
      <c r="H106" s="21">
        <f>IF(A106="","",N(E106)+N(F106)+N(G106))</f>
        <v/>
      </c>
      <c r="I106" s="6" t="n"/>
      <c r="J106" s="6" t="n"/>
      <c r="K106" s="6" t="n"/>
    </row>
    <row r="107">
      <c r="A107" s="6" t="n"/>
      <c r="B107" s="6" t="n"/>
      <c r="C107" s="6" t="n"/>
      <c r="D107" s="6" t="n"/>
      <c r="E107" s="15" t="n"/>
      <c r="F107" s="15" t="n"/>
      <c r="G107" s="15" t="n"/>
      <c r="H107" s="21">
        <f>IF(A107="","",N(E107)+N(F107)+N(G107))</f>
        <v/>
      </c>
      <c r="I107" s="6" t="n"/>
      <c r="J107" s="6" t="n"/>
      <c r="K107" s="6" t="n"/>
    </row>
    <row r="108">
      <c r="A108" s="6" t="n"/>
      <c r="B108" s="6" t="n"/>
      <c r="C108" s="6" t="n"/>
      <c r="D108" s="6" t="n"/>
      <c r="E108" s="15" t="n"/>
      <c r="F108" s="15" t="n"/>
      <c r="G108" s="15" t="n"/>
      <c r="H108" s="21">
        <f>IF(A108="","",N(E108)+N(F108)+N(G108))</f>
        <v/>
      </c>
      <c r="I108" s="6" t="n"/>
      <c r="J108" s="6" t="n"/>
      <c r="K108" s="6" t="n"/>
    </row>
    <row r="109">
      <c r="A109" s="6" t="n"/>
      <c r="B109" s="6" t="n"/>
      <c r="C109" s="6" t="n"/>
      <c r="D109" s="6" t="n"/>
      <c r="E109" s="15" t="n"/>
      <c r="F109" s="15" t="n"/>
      <c r="G109" s="15" t="n"/>
      <c r="H109" s="21">
        <f>IF(A109="","",N(E109)+N(F109)+N(G109))</f>
        <v/>
      </c>
      <c r="I109" s="6" t="n"/>
      <c r="J109" s="6" t="n"/>
      <c r="K109" s="6" t="n"/>
    </row>
    <row r="110">
      <c r="A110" s="6" t="n"/>
      <c r="B110" s="6" t="n"/>
      <c r="C110" s="6" t="n"/>
      <c r="D110" s="6" t="n"/>
      <c r="E110" s="15" t="n"/>
      <c r="F110" s="15" t="n"/>
      <c r="G110" s="15" t="n"/>
      <c r="H110" s="21">
        <f>IF(A110="","",N(E110)+N(F110)+N(G110))</f>
        <v/>
      </c>
      <c r="I110" s="6" t="n"/>
      <c r="J110" s="6" t="n"/>
      <c r="K110" s="6" t="n"/>
    </row>
    <row r="111">
      <c r="A111" s="6" t="n"/>
      <c r="B111" s="6" t="n"/>
      <c r="C111" s="6" t="n"/>
      <c r="D111" s="6" t="n"/>
      <c r="E111" s="15" t="n"/>
      <c r="F111" s="15" t="n"/>
      <c r="G111" s="15" t="n"/>
      <c r="H111" s="21">
        <f>IF(A111="","",N(E111)+N(F111)+N(G111))</f>
        <v/>
      </c>
      <c r="I111" s="6" t="n"/>
      <c r="J111" s="6" t="n"/>
      <c r="K111" s="6" t="n"/>
    </row>
    <row r="112">
      <c r="A112" s="6" t="n"/>
      <c r="B112" s="6" t="n"/>
      <c r="C112" s="6" t="n"/>
      <c r="D112" s="6" t="n"/>
      <c r="E112" s="15" t="n"/>
      <c r="F112" s="15" t="n"/>
      <c r="G112" s="15" t="n"/>
      <c r="H112" s="21">
        <f>IF(A112="","",N(E112)+N(F112)+N(G112))</f>
        <v/>
      </c>
      <c r="I112" s="6" t="n"/>
      <c r="J112" s="6" t="n"/>
      <c r="K112" s="6" t="n"/>
    </row>
    <row r="113">
      <c r="A113" s="6" t="n"/>
      <c r="B113" s="6" t="n"/>
      <c r="C113" s="6" t="n"/>
      <c r="D113" s="6" t="n"/>
      <c r="E113" s="15" t="n"/>
      <c r="F113" s="15" t="n"/>
      <c r="G113" s="15" t="n"/>
      <c r="H113" s="21">
        <f>IF(A113="","",N(E113)+N(F113)+N(G113))</f>
        <v/>
      </c>
      <c r="I113" s="6" t="n"/>
      <c r="J113" s="6" t="n"/>
      <c r="K113" s="6" t="n"/>
    </row>
    <row r="114">
      <c r="A114" s="6" t="n"/>
      <c r="B114" s="6" t="n"/>
      <c r="C114" s="6" t="n"/>
      <c r="D114" s="6" t="n"/>
      <c r="E114" s="15" t="n"/>
      <c r="F114" s="15" t="n"/>
      <c r="G114" s="15" t="n"/>
      <c r="H114" s="21">
        <f>IF(A114="","",N(E114)+N(F114)+N(G114))</f>
        <v/>
      </c>
      <c r="I114" s="6" t="n"/>
      <c r="J114" s="6" t="n"/>
      <c r="K114" s="6" t="n"/>
    </row>
    <row r="115">
      <c r="A115" s="6" t="n"/>
      <c r="B115" s="6" t="n"/>
      <c r="C115" s="6" t="n"/>
      <c r="D115" s="6" t="n"/>
      <c r="E115" s="15" t="n"/>
      <c r="F115" s="15" t="n"/>
      <c r="G115" s="15" t="n"/>
      <c r="H115" s="21">
        <f>IF(A115="","",N(E115)+N(F115)+N(G115))</f>
        <v/>
      </c>
      <c r="I115" s="6" t="n"/>
      <c r="J115" s="6" t="n"/>
      <c r="K115" s="6" t="n"/>
    </row>
    <row r="116">
      <c r="A116" s="6" t="n"/>
      <c r="B116" s="6" t="n"/>
      <c r="C116" s="6" t="n"/>
      <c r="D116" s="6" t="n"/>
      <c r="E116" s="15" t="n"/>
      <c r="F116" s="15" t="n"/>
      <c r="G116" s="15" t="n"/>
      <c r="H116" s="21">
        <f>IF(A116="","",N(E116)+N(F116)+N(G116))</f>
        <v/>
      </c>
      <c r="I116" s="6" t="n"/>
      <c r="J116" s="6" t="n"/>
      <c r="K116" s="6" t="n"/>
    </row>
    <row r="117">
      <c r="A117" s="6" t="n"/>
      <c r="B117" s="6" t="n"/>
      <c r="C117" s="6" t="n"/>
      <c r="D117" s="6" t="n"/>
      <c r="E117" s="15" t="n"/>
      <c r="F117" s="15" t="n"/>
      <c r="G117" s="15" t="n"/>
      <c r="H117" s="21">
        <f>IF(A117="","",N(E117)+N(F117)+N(G117))</f>
        <v/>
      </c>
      <c r="I117" s="6" t="n"/>
      <c r="J117" s="6" t="n"/>
      <c r="K117" s="6" t="n"/>
    </row>
    <row r="118">
      <c r="A118" s="6" t="n"/>
      <c r="B118" s="6" t="n"/>
      <c r="C118" s="6" t="n"/>
      <c r="D118" s="6" t="n"/>
      <c r="E118" s="15" t="n"/>
      <c r="F118" s="15" t="n"/>
      <c r="G118" s="15" t="n"/>
      <c r="H118" s="21">
        <f>IF(A118="","",N(E118)+N(F118)+N(G118))</f>
        <v/>
      </c>
      <c r="I118" s="6" t="n"/>
      <c r="J118" s="6" t="n"/>
      <c r="K118" s="6" t="n"/>
    </row>
    <row r="119">
      <c r="A119" s="6" t="n"/>
      <c r="B119" s="6" t="n"/>
      <c r="C119" s="6" t="n"/>
      <c r="D119" s="6" t="n"/>
      <c r="E119" s="15" t="n"/>
      <c r="F119" s="15" t="n"/>
      <c r="G119" s="15" t="n"/>
      <c r="H119" s="21">
        <f>IF(A119="","",N(E119)+N(F119)+N(G119))</f>
        <v/>
      </c>
      <c r="I119" s="6" t="n"/>
      <c r="J119" s="6" t="n"/>
      <c r="K119" s="6" t="n"/>
    </row>
    <row r="120">
      <c r="A120" s="6" t="n"/>
      <c r="B120" s="6" t="n"/>
      <c r="C120" s="6" t="n"/>
      <c r="D120" s="6" t="n"/>
      <c r="E120" s="15" t="n"/>
      <c r="F120" s="15" t="n"/>
      <c r="G120" s="15" t="n"/>
      <c r="H120" s="21">
        <f>IF(A120="","",N(E120)+N(F120)+N(G120))</f>
        <v/>
      </c>
      <c r="I120" s="6" t="n"/>
      <c r="J120" s="6" t="n"/>
      <c r="K120" s="6" t="n"/>
    </row>
    <row r="121">
      <c r="A121" s="6" t="n"/>
      <c r="B121" s="6" t="n"/>
      <c r="C121" s="6" t="n"/>
      <c r="D121" s="6" t="n"/>
      <c r="E121" s="15" t="n"/>
      <c r="F121" s="15" t="n"/>
      <c r="G121" s="15" t="n"/>
      <c r="H121" s="21">
        <f>IF(A121="","",N(E121)+N(F121)+N(G121))</f>
        <v/>
      </c>
      <c r="I121" s="6" t="n"/>
      <c r="J121" s="6" t="n"/>
      <c r="K121" s="6" t="n"/>
    </row>
    <row r="122">
      <c r="A122" s="6" t="n"/>
      <c r="B122" s="6" t="n"/>
      <c r="C122" s="6" t="n"/>
      <c r="D122" s="6" t="n"/>
      <c r="E122" s="15" t="n"/>
      <c r="F122" s="15" t="n"/>
      <c r="G122" s="15" t="n"/>
      <c r="H122" s="21">
        <f>IF(A122="","",N(E122)+N(F122)+N(G122))</f>
        <v/>
      </c>
      <c r="I122" s="6" t="n"/>
      <c r="J122" s="6" t="n"/>
      <c r="K122" s="6" t="n"/>
    </row>
    <row r="123">
      <c r="A123" s="6" t="n"/>
      <c r="B123" s="6" t="n"/>
      <c r="C123" s="6" t="n"/>
      <c r="D123" s="6" t="n"/>
      <c r="E123" s="15" t="n"/>
      <c r="F123" s="15" t="n"/>
      <c r="G123" s="15" t="n"/>
      <c r="H123" s="21">
        <f>IF(A123="","",N(E123)+N(F123)+N(G123))</f>
        <v/>
      </c>
      <c r="I123" s="6" t="n"/>
      <c r="J123" s="6" t="n"/>
      <c r="K123" s="6" t="n"/>
    </row>
    <row r="124">
      <c r="A124" s="6" t="n"/>
      <c r="B124" s="6" t="n"/>
      <c r="C124" s="6" t="n"/>
      <c r="D124" s="6" t="n"/>
      <c r="E124" s="15" t="n"/>
      <c r="F124" s="15" t="n"/>
      <c r="G124" s="15" t="n"/>
      <c r="H124" s="21">
        <f>IF(A124="","",N(E124)+N(F124)+N(G124))</f>
        <v/>
      </c>
      <c r="I124" s="6" t="n"/>
      <c r="J124" s="6" t="n"/>
      <c r="K124" s="6" t="n"/>
    </row>
    <row r="125">
      <c r="A125" s="6" t="n"/>
      <c r="B125" s="6" t="n"/>
      <c r="C125" s="6" t="n"/>
      <c r="D125" s="6" t="n"/>
      <c r="E125" s="15" t="n"/>
      <c r="F125" s="15" t="n"/>
      <c r="G125" s="15" t="n"/>
      <c r="H125" s="21">
        <f>IF(A125="","",N(E125)+N(F125)+N(G125))</f>
        <v/>
      </c>
      <c r="I125" s="6" t="n"/>
      <c r="J125" s="6" t="n"/>
      <c r="K125" s="6" t="n"/>
    </row>
    <row r="126">
      <c r="A126" s="6" t="n"/>
      <c r="B126" s="6" t="n"/>
      <c r="C126" s="6" t="n"/>
      <c r="D126" s="6" t="n"/>
      <c r="E126" s="15" t="n"/>
      <c r="F126" s="15" t="n"/>
      <c r="G126" s="15" t="n"/>
      <c r="H126" s="21">
        <f>IF(A126="","",N(E126)+N(F126)+N(G126))</f>
        <v/>
      </c>
      <c r="I126" s="6" t="n"/>
      <c r="J126" s="6" t="n"/>
      <c r="K126" s="6" t="n"/>
    </row>
    <row r="127">
      <c r="A127" s="6" t="n"/>
      <c r="B127" s="6" t="n"/>
      <c r="C127" s="6" t="n"/>
      <c r="D127" s="6" t="n"/>
      <c r="E127" s="15" t="n"/>
      <c r="F127" s="15" t="n"/>
      <c r="G127" s="15" t="n"/>
      <c r="H127" s="21">
        <f>IF(A127="","",N(E127)+N(F127)+N(G127))</f>
        <v/>
      </c>
      <c r="I127" s="6" t="n"/>
      <c r="J127" s="6" t="n"/>
      <c r="K127" s="6" t="n"/>
    </row>
    <row r="128">
      <c r="A128" s="6" t="n"/>
      <c r="B128" s="6" t="n"/>
      <c r="C128" s="6" t="n"/>
      <c r="D128" s="6" t="n"/>
      <c r="E128" s="15" t="n"/>
      <c r="F128" s="15" t="n"/>
      <c r="G128" s="15" t="n"/>
      <c r="H128" s="21">
        <f>IF(A128="","",N(E128)+N(F128)+N(G128))</f>
        <v/>
      </c>
      <c r="I128" s="6" t="n"/>
      <c r="J128" s="6" t="n"/>
      <c r="K128" s="6" t="n"/>
    </row>
    <row r="129">
      <c r="A129" s="6" t="n"/>
      <c r="B129" s="6" t="n"/>
      <c r="C129" s="6" t="n"/>
      <c r="D129" s="6" t="n"/>
      <c r="E129" s="15" t="n"/>
      <c r="F129" s="15" t="n"/>
      <c r="G129" s="15" t="n"/>
      <c r="H129" s="21">
        <f>IF(A129="","",N(E129)+N(F129)+N(G129))</f>
        <v/>
      </c>
      <c r="I129" s="6" t="n"/>
      <c r="J129" s="6" t="n"/>
      <c r="K129" s="6" t="n"/>
    </row>
    <row r="130">
      <c r="A130" s="6" t="n"/>
      <c r="B130" s="6" t="n"/>
      <c r="C130" s="6" t="n"/>
      <c r="D130" s="6" t="n"/>
      <c r="E130" s="15" t="n"/>
      <c r="F130" s="15" t="n"/>
      <c r="G130" s="15" t="n"/>
      <c r="H130" s="21">
        <f>IF(A130="","",N(E130)+N(F130)+N(G130))</f>
        <v/>
      </c>
      <c r="I130" s="6" t="n"/>
      <c r="J130" s="6" t="n"/>
      <c r="K130" s="6" t="n"/>
    </row>
    <row r="131">
      <c r="A131" s="6" t="n"/>
      <c r="B131" s="6" t="n"/>
      <c r="C131" s="6" t="n"/>
      <c r="D131" s="6" t="n"/>
      <c r="E131" s="15" t="n"/>
      <c r="F131" s="15" t="n"/>
      <c r="G131" s="15" t="n"/>
      <c r="H131" s="21">
        <f>IF(A131="","",N(E131)+N(F131)+N(G131))</f>
        <v/>
      </c>
      <c r="I131" s="6" t="n"/>
      <c r="J131" s="6" t="n"/>
      <c r="K131" s="6" t="n"/>
    </row>
    <row r="132">
      <c r="A132" s="6" t="n"/>
      <c r="B132" s="6" t="n"/>
      <c r="C132" s="6" t="n"/>
      <c r="D132" s="6" t="n"/>
      <c r="E132" s="15" t="n"/>
      <c r="F132" s="15" t="n"/>
      <c r="G132" s="15" t="n"/>
      <c r="H132" s="21">
        <f>IF(A132="","",N(E132)+N(F132)+N(G132))</f>
        <v/>
      </c>
      <c r="I132" s="6" t="n"/>
      <c r="J132" s="6" t="n"/>
      <c r="K132" s="6" t="n"/>
    </row>
    <row r="133">
      <c r="A133" s="6" t="n"/>
      <c r="B133" s="6" t="n"/>
      <c r="C133" s="6" t="n"/>
      <c r="D133" s="6" t="n"/>
      <c r="E133" s="15" t="n"/>
      <c r="F133" s="15" t="n"/>
      <c r="G133" s="15" t="n"/>
      <c r="H133" s="21">
        <f>IF(A133="","",N(E133)+N(F133)+N(G133))</f>
        <v/>
      </c>
      <c r="I133" s="6" t="n"/>
      <c r="J133" s="6" t="n"/>
      <c r="K133" s="6" t="n"/>
    </row>
    <row r="134">
      <c r="A134" s="6" t="n"/>
      <c r="B134" s="6" t="n"/>
      <c r="C134" s="6" t="n"/>
      <c r="D134" s="6" t="n"/>
      <c r="E134" s="15" t="n"/>
      <c r="F134" s="15" t="n"/>
      <c r="G134" s="15" t="n"/>
      <c r="H134" s="21">
        <f>IF(A134="","",N(E134)+N(F134)+N(G134))</f>
        <v/>
      </c>
      <c r="I134" s="6" t="n"/>
      <c r="J134" s="6" t="n"/>
      <c r="K134" s="6" t="n"/>
    </row>
    <row r="135">
      <c r="A135" s="6" t="n"/>
      <c r="B135" s="6" t="n"/>
      <c r="C135" s="6" t="n"/>
      <c r="D135" s="6" t="n"/>
      <c r="E135" s="15" t="n"/>
      <c r="F135" s="15" t="n"/>
      <c r="G135" s="15" t="n"/>
      <c r="H135" s="21">
        <f>IF(A135="","",N(E135)+N(F135)+N(G135))</f>
        <v/>
      </c>
      <c r="I135" s="6" t="n"/>
      <c r="J135" s="6" t="n"/>
      <c r="K135" s="6" t="n"/>
    </row>
    <row r="136">
      <c r="A136" s="6" t="n"/>
      <c r="B136" s="6" t="n"/>
      <c r="C136" s="6" t="n"/>
      <c r="D136" s="6" t="n"/>
      <c r="E136" s="15" t="n"/>
      <c r="F136" s="15" t="n"/>
      <c r="G136" s="15" t="n"/>
      <c r="H136" s="21">
        <f>IF(A136="","",N(E136)+N(F136)+N(G136))</f>
        <v/>
      </c>
      <c r="I136" s="6" t="n"/>
      <c r="J136" s="6" t="n"/>
      <c r="K136" s="6" t="n"/>
    </row>
    <row r="137">
      <c r="A137" s="6" t="n"/>
      <c r="B137" s="6" t="n"/>
      <c r="C137" s="6" t="n"/>
      <c r="D137" s="6" t="n"/>
      <c r="E137" s="15" t="n"/>
      <c r="F137" s="15" t="n"/>
      <c r="G137" s="15" t="n"/>
      <c r="H137" s="21">
        <f>IF(A137="","",N(E137)+N(F137)+N(G137))</f>
        <v/>
      </c>
      <c r="I137" s="6" t="n"/>
      <c r="J137" s="6" t="n"/>
      <c r="K137" s="6" t="n"/>
    </row>
    <row r="138">
      <c r="A138" s="6" t="n"/>
      <c r="B138" s="6" t="n"/>
      <c r="C138" s="6" t="n"/>
      <c r="D138" s="6" t="n"/>
      <c r="E138" s="15" t="n"/>
      <c r="F138" s="15" t="n"/>
      <c r="G138" s="15" t="n"/>
      <c r="H138" s="21">
        <f>IF(A138="","",N(E138)+N(F138)+N(G138))</f>
        <v/>
      </c>
      <c r="I138" s="6" t="n"/>
      <c r="J138" s="6" t="n"/>
      <c r="K138" s="6" t="n"/>
    </row>
    <row r="139">
      <c r="A139" s="6" t="n"/>
      <c r="B139" s="6" t="n"/>
      <c r="C139" s="6" t="n"/>
      <c r="D139" s="6" t="n"/>
      <c r="E139" s="15" t="n"/>
      <c r="F139" s="15" t="n"/>
      <c r="G139" s="15" t="n"/>
      <c r="H139" s="21">
        <f>IF(A139="","",N(E139)+N(F139)+N(G139))</f>
        <v/>
      </c>
      <c r="I139" s="6" t="n"/>
      <c r="J139" s="6" t="n"/>
      <c r="K139" s="6" t="n"/>
    </row>
    <row r="140">
      <c r="A140" s="6" t="n"/>
      <c r="B140" s="6" t="n"/>
      <c r="C140" s="6" t="n"/>
      <c r="D140" s="6" t="n"/>
      <c r="E140" s="15" t="n"/>
      <c r="F140" s="15" t="n"/>
      <c r="G140" s="15" t="n"/>
      <c r="H140" s="21">
        <f>IF(A140="","",N(E140)+N(F140)+N(G140))</f>
        <v/>
      </c>
      <c r="I140" s="6" t="n"/>
      <c r="J140" s="6" t="n"/>
      <c r="K140" s="6" t="n"/>
    </row>
    <row r="141">
      <c r="A141" s="6" t="n"/>
      <c r="B141" s="6" t="n"/>
      <c r="C141" s="6" t="n"/>
      <c r="D141" s="6" t="n"/>
      <c r="E141" s="15" t="n"/>
      <c r="F141" s="15" t="n"/>
      <c r="G141" s="15" t="n"/>
      <c r="H141" s="21">
        <f>IF(A141="","",N(E141)+N(F141)+N(G141))</f>
        <v/>
      </c>
      <c r="I141" s="6" t="n"/>
      <c r="J141" s="6" t="n"/>
      <c r="K141" s="6" t="n"/>
    </row>
    <row r="142">
      <c r="A142" s="6" t="n"/>
      <c r="B142" s="6" t="n"/>
      <c r="C142" s="6" t="n"/>
      <c r="D142" s="6" t="n"/>
      <c r="E142" s="15" t="n"/>
      <c r="F142" s="15" t="n"/>
      <c r="G142" s="15" t="n"/>
      <c r="H142" s="21">
        <f>IF(A142="","",N(E142)+N(F142)+N(G142))</f>
        <v/>
      </c>
      <c r="I142" s="6" t="n"/>
      <c r="J142" s="6" t="n"/>
      <c r="K142" s="6" t="n"/>
    </row>
    <row r="143">
      <c r="A143" s="6" t="n"/>
      <c r="B143" s="6" t="n"/>
      <c r="C143" s="6" t="n"/>
      <c r="D143" s="6" t="n"/>
      <c r="E143" s="15" t="n"/>
      <c r="F143" s="15" t="n"/>
      <c r="G143" s="15" t="n"/>
      <c r="H143" s="21">
        <f>IF(A143="","",N(E143)+N(F143)+N(G143))</f>
        <v/>
      </c>
      <c r="I143" s="6" t="n"/>
      <c r="J143" s="6" t="n"/>
      <c r="K143" s="6" t="n"/>
    </row>
    <row r="144">
      <c r="A144" s="6" t="n"/>
      <c r="B144" s="6" t="n"/>
      <c r="C144" s="6" t="n"/>
      <c r="D144" s="6" t="n"/>
      <c r="E144" s="15" t="n"/>
      <c r="F144" s="15" t="n"/>
      <c r="G144" s="15" t="n"/>
      <c r="H144" s="21">
        <f>IF(A144="","",N(E144)+N(F144)+N(G144))</f>
        <v/>
      </c>
      <c r="I144" s="6" t="n"/>
      <c r="J144" s="6" t="n"/>
      <c r="K144" s="6" t="n"/>
    </row>
    <row r="145">
      <c r="A145" s="6" t="n"/>
      <c r="B145" s="6" t="n"/>
      <c r="C145" s="6" t="n"/>
      <c r="D145" s="6" t="n"/>
      <c r="E145" s="15" t="n"/>
      <c r="F145" s="15" t="n"/>
      <c r="G145" s="15" t="n"/>
      <c r="H145" s="21">
        <f>IF(A145="","",N(E145)+N(F145)+N(G145))</f>
        <v/>
      </c>
      <c r="I145" s="6" t="n"/>
      <c r="J145" s="6" t="n"/>
      <c r="K145" s="6" t="n"/>
    </row>
    <row r="146">
      <c r="A146" s="6" t="n"/>
      <c r="B146" s="6" t="n"/>
      <c r="C146" s="6" t="n"/>
      <c r="D146" s="6" t="n"/>
      <c r="E146" s="15" t="n"/>
      <c r="F146" s="15" t="n"/>
      <c r="G146" s="15" t="n"/>
      <c r="H146" s="21">
        <f>IF(A146="","",N(E146)+N(F146)+N(G146))</f>
        <v/>
      </c>
      <c r="I146" s="6" t="n"/>
      <c r="J146" s="6" t="n"/>
      <c r="K146" s="6" t="n"/>
    </row>
    <row r="147">
      <c r="A147" s="6" t="n"/>
      <c r="B147" s="6" t="n"/>
      <c r="C147" s="6" t="n"/>
      <c r="D147" s="6" t="n"/>
      <c r="E147" s="15" t="n"/>
      <c r="F147" s="15" t="n"/>
      <c r="G147" s="15" t="n"/>
      <c r="H147" s="21">
        <f>IF(A147="","",N(E147)+N(F147)+N(G147))</f>
        <v/>
      </c>
      <c r="I147" s="6" t="n"/>
      <c r="J147" s="6" t="n"/>
      <c r="K147" s="6" t="n"/>
    </row>
    <row r="148">
      <c r="A148" s="6" t="n"/>
      <c r="B148" s="6" t="n"/>
      <c r="C148" s="6" t="n"/>
      <c r="D148" s="6" t="n"/>
      <c r="E148" s="15" t="n"/>
      <c r="F148" s="15" t="n"/>
      <c r="G148" s="15" t="n"/>
      <c r="H148" s="21">
        <f>IF(A148="","",N(E148)+N(F148)+N(G148))</f>
        <v/>
      </c>
      <c r="I148" s="6" t="n"/>
      <c r="J148" s="6" t="n"/>
      <c r="K148" s="6" t="n"/>
    </row>
    <row r="149">
      <c r="A149" s="6" t="n"/>
      <c r="B149" s="6" t="n"/>
      <c r="C149" s="6" t="n"/>
      <c r="D149" s="6" t="n"/>
      <c r="E149" s="15" t="n"/>
      <c r="F149" s="15" t="n"/>
      <c r="G149" s="15" t="n"/>
      <c r="H149" s="21">
        <f>IF(A149="","",N(E149)+N(F149)+N(G149))</f>
        <v/>
      </c>
      <c r="I149" s="6" t="n"/>
      <c r="J149" s="6" t="n"/>
      <c r="K149" s="6" t="n"/>
    </row>
    <row r="150">
      <c r="A150" s="6" t="n"/>
      <c r="B150" s="6" t="n"/>
      <c r="C150" s="6" t="n"/>
      <c r="D150" s="6" t="n"/>
      <c r="E150" s="15" t="n"/>
      <c r="F150" s="15" t="n"/>
      <c r="G150" s="15" t="n"/>
      <c r="H150" s="21">
        <f>IF(A150="","",N(E150)+N(F150)+N(G150))</f>
        <v/>
      </c>
      <c r="I150" s="6" t="n"/>
      <c r="J150" s="6" t="n"/>
      <c r="K150" s="6" t="n"/>
    </row>
    <row r="151">
      <c r="A151" s="6" t="n"/>
      <c r="B151" s="6" t="n"/>
      <c r="C151" s="6" t="n"/>
      <c r="D151" s="6" t="n"/>
      <c r="E151" s="15" t="n"/>
      <c r="F151" s="15" t="n"/>
      <c r="G151" s="15" t="n"/>
      <c r="H151" s="21">
        <f>IF(A151="","",N(E151)+N(F151)+N(G151))</f>
        <v/>
      </c>
      <c r="I151" s="6" t="n"/>
      <c r="J151" s="6" t="n"/>
      <c r="K151" s="6" t="n"/>
    </row>
    <row r="152">
      <c r="A152" s="6" t="n"/>
      <c r="B152" s="6" t="n"/>
      <c r="C152" s="6" t="n"/>
      <c r="D152" s="6" t="n"/>
      <c r="E152" s="15" t="n"/>
      <c r="F152" s="15" t="n"/>
      <c r="G152" s="15" t="n"/>
      <c r="H152" s="21">
        <f>IF(A152="","",N(E152)+N(F152)+N(G152))</f>
        <v/>
      </c>
      <c r="I152" s="6" t="n"/>
      <c r="J152" s="6" t="n"/>
      <c r="K152" s="6" t="n"/>
    </row>
    <row r="153">
      <c r="A153" s="6" t="n"/>
      <c r="B153" s="6" t="n"/>
      <c r="C153" s="6" t="n"/>
      <c r="D153" s="6" t="n"/>
      <c r="E153" s="15" t="n"/>
      <c r="F153" s="15" t="n"/>
      <c r="G153" s="15" t="n"/>
      <c r="H153" s="21">
        <f>IF(A153="","",N(E153)+N(F153)+N(G153))</f>
        <v/>
      </c>
      <c r="I153" s="6" t="n"/>
      <c r="J153" s="6" t="n"/>
      <c r="K153" s="6" t="n"/>
    </row>
    <row r="154">
      <c r="A154" s="6" t="n"/>
      <c r="B154" s="6" t="n"/>
      <c r="C154" s="6" t="n"/>
      <c r="D154" s="6" t="n"/>
      <c r="E154" s="15" t="n"/>
      <c r="F154" s="15" t="n"/>
      <c r="G154" s="15" t="n"/>
      <c r="H154" s="21">
        <f>IF(A154="","",N(E154)+N(F154)+N(G154))</f>
        <v/>
      </c>
      <c r="I154" s="6" t="n"/>
      <c r="J154" s="6" t="n"/>
      <c r="K154" s="6" t="n"/>
    </row>
    <row r="155">
      <c r="A155" s="6" t="n"/>
      <c r="B155" s="6" t="n"/>
      <c r="C155" s="6" t="n"/>
      <c r="D155" s="6" t="n"/>
      <c r="E155" s="15" t="n"/>
      <c r="F155" s="15" t="n"/>
      <c r="G155" s="15" t="n"/>
      <c r="H155" s="21">
        <f>IF(A155="","",N(E155)+N(F155)+N(G155))</f>
        <v/>
      </c>
      <c r="I155" s="6" t="n"/>
      <c r="J155" s="6" t="n"/>
      <c r="K155" s="6" t="n"/>
    </row>
    <row r="156">
      <c r="A156" s="6" t="n"/>
      <c r="B156" s="6" t="n"/>
      <c r="C156" s="6" t="n"/>
      <c r="D156" s="6" t="n"/>
      <c r="E156" s="15" t="n"/>
      <c r="F156" s="15" t="n"/>
      <c r="G156" s="15" t="n"/>
      <c r="H156" s="21">
        <f>IF(A156="","",N(E156)+N(F156)+N(G156))</f>
        <v/>
      </c>
      <c r="I156" s="6" t="n"/>
      <c r="J156" s="6" t="n"/>
      <c r="K156" s="6" t="n"/>
    </row>
    <row r="157">
      <c r="A157" s="6" t="n"/>
      <c r="B157" s="6" t="n"/>
      <c r="C157" s="6" t="n"/>
      <c r="D157" s="6" t="n"/>
      <c r="E157" s="15" t="n"/>
      <c r="F157" s="15" t="n"/>
      <c r="G157" s="15" t="n"/>
      <c r="H157" s="21">
        <f>IF(A157="","",N(E157)+N(F157)+N(G157))</f>
        <v/>
      </c>
      <c r="I157" s="6" t="n"/>
      <c r="J157" s="6" t="n"/>
      <c r="K157" s="6" t="n"/>
    </row>
    <row r="158">
      <c r="A158" s="6" t="n"/>
      <c r="B158" s="6" t="n"/>
      <c r="C158" s="6" t="n"/>
      <c r="D158" s="6" t="n"/>
      <c r="E158" s="15" t="n"/>
      <c r="F158" s="15" t="n"/>
      <c r="G158" s="15" t="n"/>
      <c r="H158" s="21">
        <f>IF(A158="","",N(E158)+N(F158)+N(G158))</f>
        <v/>
      </c>
      <c r="I158" s="6" t="n"/>
      <c r="J158" s="6" t="n"/>
      <c r="K158" s="6" t="n"/>
    </row>
    <row r="159">
      <c r="A159" s="6" t="n"/>
      <c r="B159" s="6" t="n"/>
      <c r="C159" s="6" t="n"/>
      <c r="D159" s="6" t="n"/>
      <c r="E159" s="15" t="n"/>
      <c r="F159" s="15" t="n"/>
      <c r="G159" s="15" t="n"/>
      <c r="H159" s="21">
        <f>IF(A159="","",N(E159)+N(F159)+N(G159))</f>
        <v/>
      </c>
      <c r="I159" s="6" t="n"/>
      <c r="J159" s="6" t="n"/>
      <c r="K159" s="6" t="n"/>
    </row>
    <row r="160">
      <c r="A160" s="6" t="n"/>
      <c r="B160" s="6" t="n"/>
      <c r="C160" s="6" t="n"/>
      <c r="D160" s="6" t="n"/>
      <c r="E160" s="15" t="n"/>
      <c r="F160" s="15" t="n"/>
      <c r="G160" s="15" t="n"/>
      <c r="H160" s="21">
        <f>IF(A160="","",N(E160)+N(F160)+N(G160))</f>
        <v/>
      </c>
      <c r="I160" s="6" t="n"/>
      <c r="J160" s="6" t="n"/>
      <c r="K160" s="6" t="n"/>
    </row>
    <row r="161">
      <c r="A161" s="6" t="n"/>
      <c r="B161" s="6" t="n"/>
      <c r="C161" s="6" t="n"/>
      <c r="D161" s="6" t="n"/>
      <c r="E161" s="15" t="n"/>
      <c r="F161" s="15" t="n"/>
      <c r="G161" s="15" t="n"/>
      <c r="H161" s="21">
        <f>IF(A161="","",N(E161)+N(F161)+N(G161))</f>
        <v/>
      </c>
      <c r="I161" s="6" t="n"/>
      <c r="J161" s="6" t="n"/>
      <c r="K161" s="6" t="n"/>
    </row>
    <row r="162">
      <c r="A162" s="6" t="n"/>
      <c r="B162" s="6" t="n"/>
      <c r="C162" s="6" t="n"/>
      <c r="D162" s="6" t="n"/>
      <c r="E162" s="15" t="n"/>
      <c r="F162" s="15" t="n"/>
      <c r="G162" s="15" t="n"/>
      <c r="H162" s="21">
        <f>IF(A162="","",N(E162)+N(F162)+N(G162))</f>
        <v/>
      </c>
      <c r="I162" s="6" t="n"/>
      <c r="J162" s="6" t="n"/>
      <c r="K162" s="6" t="n"/>
    </row>
    <row r="163">
      <c r="A163" s="6" t="n"/>
      <c r="B163" s="6" t="n"/>
      <c r="C163" s="6" t="n"/>
      <c r="D163" s="6" t="n"/>
      <c r="E163" s="15" t="n"/>
      <c r="F163" s="15" t="n"/>
      <c r="G163" s="15" t="n"/>
      <c r="H163" s="21">
        <f>IF(A163="","",N(E163)+N(F163)+N(G163))</f>
        <v/>
      </c>
      <c r="I163" s="6" t="n"/>
      <c r="J163" s="6" t="n"/>
      <c r="K163" s="6" t="n"/>
    </row>
    <row r="164">
      <c r="A164" s="6" t="n"/>
      <c r="B164" s="6" t="n"/>
      <c r="C164" s="6" t="n"/>
      <c r="D164" s="6" t="n"/>
      <c r="E164" s="15" t="n"/>
      <c r="F164" s="15" t="n"/>
      <c r="G164" s="15" t="n"/>
      <c r="H164" s="21">
        <f>IF(A164="","",N(E164)+N(F164)+N(G164))</f>
        <v/>
      </c>
      <c r="I164" s="6" t="n"/>
      <c r="J164" s="6" t="n"/>
      <c r="K164" s="6" t="n"/>
    </row>
    <row r="165">
      <c r="A165" s="6" t="n"/>
      <c r="B165" s="6" t="n"/>
      <c r="C165" s="6" t="n"/>
      <c r="D165" s="6" t="n"/>
      <c r="E165" s="15" t="n"/>
      <c r="F165" s="15" t="n"/>
      <c r="G165" s="15" t="n"/>
      <c r="H165" s="21">
        <f>IF(A165="","",N(E165)+N(F165)+N(G165))</f>
        <v/>
      </c>
      <c r="I165" s="6" t="n"/>
      <c r="J165" s="6" t="n"/>
      <c r="K165" s="6" t="n"/>
    </row>
    <row r="166">
      <c r="A166" s="6" t="n"/>
      <c r="B166" s="6" t="n"/>
      <c r="C166" s="6" t="n"/>
      <c r="D166" s="6" t="n"/>
      <c r="E166" s="15" t="n"/>
      <c r="F166" s="15" t="n"/>
      <c r="G166" s="15" t="n"/>
      <c r="H166" s="21">
        <f>IF(A166="","",N(E166)+N(F166)+N(G166))</f>
        <v/>
      </c>
      <c r="I166" s="6" t="n"/>
      <c r="J166" s="6" t="n"/>
      <c r="K166" s="6" t="n"/>
    </row>
    <row r="167">
      <c r="A167" s="6" t="n"/>
      <c r="B167" s="6" t="n"/>
      <c r="C167" s="6" t="n"/>
      <c r="D167" s="6" t="n"/>
      <c r="E167" s="15" t="n"/>
      <c r="F167" s="15" t="n"/>
      <c r="G167" s="15" t="n"/>
      <c r="H167" s="21">
        <f>IF(A167="","",N(E167)+N(F167)+N(G167))</f>
        <v/>
      </c>
      <c r="I167" s="6" t="n"/>
      <c r="J167" s="6" t="n"/>
      <c r="K167" s="6" t="n"/>
    </row>
    <row r="168">
      <c r="A168" s="6" t="n"/>
      <c r="B168" s="6" t="n"/>
      <c r="C168" s="6" t="n"/>
      <c r="D168" s="6" t="n"/>
      <c r="E168" s="15" t="n"/>
      <c r="F168" s="15" t="n"/>
      <c r="G168" s="15" t="n"/>
      <c r="H168" s="21">
        <f>IF(A168="","",N(E168)+N(F168)+N(G168))</f>
        <v/>
      </c>
      <c r="I168" s="6" t="n"/>
      <c r="J168" s="6" t="n"/>
      <c r="K168" s="6" t="n"/>
    </row>
    <row r="169">
      <c r="A169" s="6" t="n"/>
      <c r="B169" s="6" t="n"/>
      <c r="C169" s="6" t="n"/>
      <c r="D169" s="6" t="n"/>
      <c r="E169" s="15" t="n"/>
      <c r="F169" s="15" t="n"/>
      <c r="G169" s="15" t="n"/>
      <c r="H169" s="21">
        <f>IF(A169="","",N(E169)+N(F169)+N(G169))</f>
        <v/>
      </c>
      <c r="I169" s="6" t="n"/>
      <c r="J169" s="6" t="n"/>
      <c r="K169" s="6" t="n"/>
    </row>
    <row r="170">
      <c r="A170" s="6" t="n"/>
      <c r="B170" s="6" t="n"/>
      <c r="C170" s="6" t="n"/>
      <c r="D170" s="6" t="n"/>
      <c r="E170" s="15" t="n"/>
      <c r="F170" s="15" t="n"/>
      <c r="G170" s="15" t="n"/>
      <c r="H170" s="21">
        <f>IF(A170="","",N(E170)+N(F170)+N(G170))</f>
        <v/>
      </c>
      <c r="I170" s="6" t="n"/>
      <c r="J170" s="6" t="n"/>
      <c r="K170" s="6" t="n"/>
    </row>
    <row r="171">
      <c r="A171" s="6" t="n"/>
      <c r="B171" s="6" t="n"/>
      <c r="C171" s="6" t="n"/>
      <c r="D171" s="6" t="n"/>
      <c r="E171" s="15" t="n"/>
      <c r="F171" s="15" t="n"/>
      <c r="G171" s="15" t="n"/>
      <c r="H171" s="21">
        <f>IF(A171="","",N(E171)+N(F171)+N(G171))</f>
        <v/>
      </c>
      <c r="I171" s="6" t="n"/>
      <c r="J171" s="6" t="n"/>
      <c r="K171" s="6" t="n"/>
    </row>
    <row r="172">
      <c r="A172" s="6" t="n"/>
      <c r="B172" s="6" t="n"/>
      <c r="C172" s="6" t="n"/>
      <c r="D172" s="6" t="n"/>
      <c r="E172" s="15" t="n"/>
      <c r="F172" s="15" t="n"/>
      <c r="G172" s="15" t="n"/>
      <c r="H172" s="21">
        <f>IF(A172="","",N(E172)+N(F172)+N(G172))</f>
        <v/>
      </c>
      <c r="I172" s="6" t="n"/>
      <c r="J172" s="6" t="n"/>
      <c r="K172" s="6" t="n"/>
    </row>
    <row r="173">
      <c r="A173" s="6" t="n"/>
      <c r="B173" s="6" t="n"/>
      <c r="C173" s="6" t="n"/>
      <c r="D173" s="6" t="n"/>
      <c r="E173" s="15" t="n"/>
      <c r="F173" s="15" t="n"/>
      <c r="G173" s="15" t="n"/>
      <c r="H173" s="21">
        <f>IF(A173="","",N(E173)+N(F173)+N(G173))</f>
        <v/>
      </c>
      <c r="I173" s="6" t="n"/>
      <c r="J173" s="6" t="n"/>
      <c r="K173" s="6" t="n"/>
    </row>
    <row r="174">
      <c r="A174" s="6" t="n"/>
      <c r="B174" s="6" t="n"/>
      <c r="C174" s="6" t="n"/>
      <c r="D174" s="6" t="n"/>
      <c r="E174" s="15" t="n"/>
      <c r="F174" s="15" t="n"/>
      <c r="G174" s="15" t="n"/>
      <c r="H174" s="21">
        <f>IF(A174="","",N(E174)+N(F174)+N(G174))</f>
        <v/>
      </c>
      <c r="I174" s="6" t="n"/>
      <c r="J174" s="6" t="n"/>
      <c r="K174" s="6" t="n"/>
    </row>
    <row r="175">
      <c r="A175" s="6" t="n"/>
      <c r="B175" s="6" t="n"/>
      <c r="C175" s="6" t="n"/>
      <c r="D175" s="6" t="n"/>
      <c r="E175" s="15" t="n"/>
      <c r="F175" s="15" t="n"/>
      <c r="G175" s="15" t="n"/>
      <c r="H175" s="21">
        <f>IF(A175="","",N(E175)+N(F175)+N(G175))</f>
        <v/>
      </c>
      <c r="I175" s="6" t="n"/>
      <c r="J175" s="6" t="n"/>
      <c r="K175" s="6" t="n"/>
    </row>
    <row r="176">
      <c r="A176" s="6" t="n"/>
      <c r="B176" s="6" t="n"/>
      <c r="C176" s="6" t="n"/>
      <c r="D176" s="6" t="n"/>
      <c r="E176" s="15" t="n"/>
      <c r="F176" s="15" t="n"/>
      <c r="G176" s="15" t="n"/>
      <c r="H176" s="21">
        <f>IF(A176="","",N(E176)+N(F176)+N(G176))</f>
        <v/>
      </c>
      <c r="I176" s="6" t="n"/>
      <c r="J176" s="6" t="n"/>
      <c r="K176" s="6" t="n"/>
    </row>
    <row r="177">
      <c r="A177" s="6" t="n"/>
      <c r="B177" s="6" t="n"/>
      <c r="C177" s="6" t="n"/>
      <c r="D177" s="6" t="n"/>
      <c r="E177" s="15" t="n"/>
      <c r="F177" s="15" t="n"/>
      <c r="G177" s="15" t="n"/>
      <c r="H177" s="21">
        <f>IF(A177="","",N(E177)+N(F177)+N(G177))</f>
        <v/>
      </c>
      <c r="I177" s="6" t="n"/>
      <c r="J177" s="6" t="n"/>
      <c r="K177" s="6" t="n"/>
    </row>
    <row r="178">
      <c r="A178" s="6" t="n"/>
      <c r="B178" s="6" t="n"/>
      <c r="C178" s="6" t="n"/>
      <c r="D178" s="6" t="n"/>
      <c r="E178" s="15" t="n"/>
      <c r="F178" s="15" t="n"/>
      <c r="G178" s="15" t="n"/>
      <c r="H178" s="21">
        <f>IF(A178="","",N(E178)+N(F178)+N(G178))</f>
        <v/>
      </c>
      <c r="I178" s="6" t="n"/>
      <c r="J178" s="6" t="n"/>
      <c r="K178" s="6" t="n"/>
    </row>
    <row r="179">
      <c r="A179" s="6" t="n"/>
      <c r="B179" s="6" t="n"/>
      <c r="C179" s="6" t="n"/>
      <c r="D179" s="6" t="n"/>
      <c r="E179" s="15" t="n"/>
      <c r="F179" s="15" t="n"/>
      <c r="G179" s="15" t="n"/>
      <c r="H179" s="21">
        <f>IF(A179="","",N(E179)+N(F179)+N(G179))</f>
        <v/>
      </c>
      <c r="I179" s="6" t="n"/>
      <c r="J179" s="6" t="n"/>
      <c r="K179" s="6" t="n"/>
    </row>
    <row r="180">
      <c r="A180" s="6" t="n"/>
      <c r="B180" s="6" t="n"/>
      <c r="C180" s="6" t="n"/>
      <c r="D180" s="6" t="n"/>
      <c r="E180" s="15" t="n"/>
      <c r="F180" s="15" t="n"/>
      <c r="G180" s="15" t="n"/>
      <c r="H180" s="21">
        <f>IF(A180="","",N(E180)+N(F180)+N(G180))</f>
        <v/>
      </c>
      <c r="I180" s="6" t="n"/>
      <c r="J180" s="6" t="n"/>
      <c r="K180" s="6" t="n"/>
    </row>
    <row r="181">
      <c r="A181" s="6" t="n"/>
      <c r="B181" s="6" t="n"/>
      <c r="C181" s="6" t="n"/>
      <c r="D181" s="6" t="n"/>
      <c r="E181" s="15" t="n"/>
      <c r="F181" s="15" t="n"/>
      <c r="G181" s="15" t="n"/>
      <c r="H181" s="21">
        <f>IF(A181="","",N(E181)+N(F181)+N(G181))</f>
        <v/>
      </c>
      <c r="I181" s="6" t="n"/>
      <c r="J181" s="6" t="n"/>
      <c r="K181" s="6" t="n"/>
    </row>
    <row r="182">
      <c r="A182" s="6" t="n"/>
      <c r="B182" s="6" t="n"/>
      <c r="C182" s="6" t="n"/>
      <c r="D182" s="6" t="n"/>
      <c r="E182" s="15" t="n"/>
      <c r="F182" s="15" t="n"/>
      <c r="G182" s="15" t="n"/>
      <c r="H182" s="21">
        <f>IF(A182="","",N(E182)+N(F182)+N(G182))</f>
        <v/>
      </c>
      <c r="I182" s="6" t="n"/>
      <c r="J182" s="6" t="n"/>
      <c r="K182" s="6" t="n"/>
    </row>
    <row r="183">
      <c r="A183" s="6" t="n"/>
      <c r="B183" s="6" t="n"/>
      <c r="C183" s="6" t="n"/>
      <c r="D183" s="6" t="n"/>
      <c r="E183" s="15" t="n"/>
      <c r="F183" s="15" t="n"/>
      <c r="G183" s="15" t="n"/>
      <c r="H183" s="21">
        <f>IF(A183="","",N(E183)+N(F183)+N(G183))</f>
        <v/>
      </c>
      <c r="I183" s="6" t="n"/>
      <c r="J183" s="6" t="n"/>
      <c r="K183" s="6" t="n"/>
    </row>
    <row r="184">
      <c r="A184" s="6" t="n"/>
      <c r="B184" s="6" t="n"/>
      <c r="C184" s="6" t="n"/>
      <c r="D184" s="6" t="n"/>
      <c r="E184" s="15" t="n"/>
      <c r="F184" s="15" t="n"/>
      <c r="G184" s="15" t="n"/>
      <c r="H184" s="21">
        <f>IF(A184="","",N(E184)+N(F184)+N(G184))</f>
        <v/>
      </c>
      <c r="I184" s="6" t="n"/>
      <c r="J184" s="6" t="n"/>
      <c r="K184" s="6" t="n"/>
    </row>
    <row r="185">
      <c r="A185" s="6" t="n"/>
      <c r="B185" s="6" t="n"/>
      <c r="C185" s="6" t="n"/>
      <c r="D185" s="6" t="n"/>
      <c r="E185" s="15" t="n"/>
      <c r="F185" s="15" t="n"/>
      <c r="G185" s="15" t="n"/>
      <c r="H185" s="21">
        <f>IF(A185="","",N(E185)+N(F185)+N(G185))</f>
        <v/>
      </c>
      <c r="I185" s="6" t="n"/>
      <c r="J185" s="6" t="n"/>
      <c r="K185" s="6" t="n"/>
    </row>
    <row r="186">
      <c r="A186" s="6" t="n"/>
      <c r="B186" s="6" t="n"/>
      <c r="C186" s="6" t="n"/>
      <c r="D186" s="6" t="n"/>
      <c r="E186" s="15" t="n"/>
      <c r="F186" s="15" t="n"/>
      <c r="G186" s="15" t="n"/>
      <c r="H186" s="21">
        <f>IF(A186="","",N(E186)+N(F186)+N(G186))</f>
        <v/>
      </c>
      <c r="I186" s="6" t="n"/>
      <c r="J186" s="6" t="n"/>
      <c r="K186" s="6" t="n"/>
    </row>
    <row r="187">
      <c r="A187" s="6" t="n"/>
      <c r="B187" s="6" t="n"/>
      <c r="C187" s="6" t="n"/>
      <c r="D187" s="6" t="n"/>
      <c r="E187" s="15" t="n"/>
      <c r="F187" s="15" t="n"/>
      <c r="G187" s="15" t="n"/>
      <c r="H187" s="21">
        <f>IF(A187="","",N(E187)+N(F187)+N(G187))</f>
        <v/>
      </c>
      <c r="I187" s="6" t="n"/>
      <c r="J187" s="6" t="n"/>
      <c r="K187" s="6" t="n"/>
    </row>
    <row r="188">
      <c r="A188" s="6" t="n"/>
      <c r="B188" s="6" t="n"/>
      <c r="C188" s="6" t="n"/>
      <c r="D188" s="6" t="n"/>
      <c r="E188" s="15" t="n"/>
      <c r="F188" s="15" t="n"/>
      <c r="G188" s="15" t="n"/>
      <c r="H188" s="21">
        <f>IF(A188="","",N(E188)+N(F188)+N(G188))</f>
        <v/>
      </c>
      <c r="I188" s="6" t="n"/>
      <c r="J188" s="6" t="n"/>
      <c r="K188" s="6" t="n"/>
    </row>
    <row r="189">
      <c r="A189" s="6" t="n"/>
      <c r="B189" s="6" t="n"/>
      <c r="C189" s="6" t="n"/>
      <c r="D189" s="6" t="n"/>
      <c r="E189" s="15" t="n"/>
      <c r="F189" s="15" t="n"/>
      <c r="G189" s="15" t="n"/>
      <c r="H189" s="21">
        <f>IF(A189="","",N(E189)+N(F189)+N(G189))</f>
        <v/>
      </c>
      <c r="I189" s="6" t="n"/>
      <c r="J189" s="6" t="n"/>
      <c r="K189" s="6" t="n"/>
    </row>
    <row r="190">
      <c r="A190" s="6" t="n"/>
      <c r="B190" s="6" t="n"/>
      <c r="C190" s="6" t="n"/>
      <c r="D190" s="6" t="n"/>
      <c r="E190" s="15" t="n"/>
      <c r="F190" s="15" t="n"/>
      <c r="G190" s="15" t="n"/>
      <c r="H190" s="21">
        <f>IF(A190="","",N(E190)+N(F190)+N(G190))</f>
        <v/>
      </c>
      <c r="I190" s="6" t="n"/>
      <c r="J190" s="6" t="n"/>
      <c r="K190" s="6" t="n"/>
    </row>
    <row r="191">
      <c r="A191" s="6" t="n"/>
      <c r="B191" s="6" t="n"/>
      <c r="C191" s="6" t="n"/>
      <c r="D191" s="6" t="n"/>
      <c r="E191" s="15" t="n"/>
      <c r="F191" s="15" t="n"/>
      <c r="G191" s="15" t="n"/>
      <c r="H191" s="21">
        <f>IF(A191="","",N(E191)+N(F191)+N(G191))</f>
        <v/>
      </c>
      <c r="I191" s="6" t="n"/>
      <c r="J191" s="6" t="n"/>
      <c r="K191" s="6" t="n"/>
    </row>
    <row r="192">
      <c r="A192" s="6" t="n"/>
      <c r="B192" s="6" t="n"/>
      <c r="C192" s="6" t="n"/>
      <c r="D192" s="6" t="n"/>
      <c r="E192" s="15" t="n"/>
      <c r="F192" s="15" t="n"/>
      <c r="G192" s="15" t="n"/>
      <c r="H192" s="21">
        <f>IF(A192="","",N(E192)+N(F192)+N(G192))</f>
        <v/>
      </c>
      <c r="I192" s="6" t="n"/>
      <c r="J192" s="6" t="n"/>
      <c r="K192" s="6" t="n"/>
    </row>
    <row r="193">
      <c r="A193" s="6" t="n"/>
      <c r="B193" s="6" t="n"/>
      <c r="C193" s="6" t="n"/>
      <c r="D193" s="6" t="n"/>
      <c r="E193" s="15" t="n"/>
      <c r="F193" s="15" t="n"/>
      <c r="G193" s="15" t="n"/>
      <c r="H193" s="21">
        <f>IF(A193="","",N(E193)+N(F193)+N(G193))</f>
        <v/>
      </c>
      <c r="I193" s="6" t="n"/>
      <c r="J193" s="6" t="n"/>
      <c r="K193" s="6" t="n"/>
    </row>
    <row r="194">
      <c r="A194" s="6" t="n"/>
      <c r="B194" s="6" t="n"/>
      <c r="C194" s="6" t="n"/>
      <c r="D194" s="6" t="n"/>
      <c r="E194" s="15" t="n"/>
      <c r="F194" s="15" t="n"/>
      <c r="G194" s="15" t="n"/>
      <c r="H194" s="21">
        <f>IF(A194="","",N(E194)+N(F194)+N(G194))</f>
        <v/>
      </c>
      <c r="I194" s="6" t="n"/>
      <c r="J194" s="6" t="n"/>
      <c r="K194" s="6" t="n"/>
    </row>
    <row r="195">
      <c r="A195" s="6" t="n"/>
      <c r="B195" s="6" t="n"/>
      <c r="C195" s="6" t="n"/>
      <c r="D195" s="6" t="n"/>
      <c r="E195" s="15" t="n"/>
      <c r="F195" s="15" t="n"/>
      <c r="G195" s="15" t="n"/>
      <c r="H195" s="21">
        <f>IF(A195="","",N(E195)+N(F195)+N(G195))</f>
        <v/>
      </c>
      <c r="I195" s="6" t="n"/>
      <c r="J195" s="6" t="n"/>
      <c r="K195" s="6" t="n"/>
    </row>
    <row r="196">
      <c r="A196" s="6" t="n"/>
      <c r="B196" s="6" t="n"/>
      <c r="C196" s="6" t="n"/>
      <c r="D196" s="6" t="n"/>
      <c r="E196" s="15" t="n"/>
      <c r="F196" s="15" t="n"/>
      <c r="G196" s="15" t="n"/>
      <c r="H196" s="21">
        <f>IF(A196="","",N(E196)+N(F196)+N(G196))</f>
        <v/>
      </c>
      <c r="I196" s="6" t="n"/>
      <c r="J196" s="6" t="n"/>
      <c r="K196" s="6" t="n"/>
    </row>
    <row r="197">
      <c r="A197" s="6" t="n"/>
      <c r="B197" s="6" t="n"/>
      <c r="C197" s="6" t="n"/>
      <c r="D197" s="6" t="n"/>
      <c r="E197" s="15" t="n"/>
      <c r="F197" s="15" t="n"/>
      <c r="G197" s="15" t="n"/>
      <c r="H197" s="21">
        <f>IF(A197="","",N(E197)+N(F197)+N(G197))</f>
        <v/>
      </c>
      <c r="I197" s="6" t="n"/>
      <c r="J197" s="6" t="n"/>
      <c r="K197" s="6" t="n"/>
    </row>
    <row r="198">
      <c r="A198" s="6" t="n"/>
      <c r="B198" s="6" t="n"/>
      <c r="C198" s="6" t="n"/>
      <c r="D198" s="6" t="n"/>
      <c r="E198" s="15" t="n"/>
      <c r="F198" s="15" t="n"/>
      <c r="G198" s="15" t="n"/>
      <c r="H198" s="21">
        <f>IF(A198="","",N(E198)+N(F198)+N(G198))</f>
        <v/>
      </c>
      <c r="I198" s="6" t="n"/>
      <c r="J198" s="6" t="n"/>
      <c r="K198" s="6" t="n"/>
    </row>
    <row r="199">
      <c r="A199" s="6" t="n"/>
      <c r="B199" s="6" t="n"/>
      <c r="C199" s="6" t="n"/>
      <c r="D199" s="6" t="n"/>
      <c r="E199" s="15" t="n"/>
      <c r="F199" s="15" t="n"/>
      <c r="G199" s="15" t="n"/>
      <c r="H199" s="21">
        <f>IF(A199="","",N(E199)+N(F199)+N(G199))</f>
        <v/>
      </c>
      <c r="I199" s="6" t="n"/>
      <c r="J199" s="6" t="n"/>
      <c r="K199" s="6" t="n"/>
    </row>
    <row r="200">
      <c r="A200" s="6" t="n"/>
      <c r="B200" s="6" t="n"/>
      <c r="C200" s="6" t="n"/>
      <c r="D200" s="6" t="n"/>
      <c r="E200" s="15" t="n"/>
      <c r="F200" s="15" t="n"/>
      <c r="G200" s="15" t="n"/>
      <c r="H200" s="21">
        <f>IF(A200="","",N(E200)+N(F200)+N(G200))</f>
        <v/>
      </c>
      <c r="I200" s="6" t="n"/>
      <c r="J200" s="6" t="n"/>
      <c r="K200" s="6" t="n"/>
    </row>
    <row r="201">
      <c r="A201" s="6" t="n"/>
      <c r="B201" s="6" t="n"/>
      <c r="C201" s="6" t="n"/>
      <c r="D201" s="6" t="n"/>
      <c r="E201" s="15" t="n"/>
      <c r="F201" s="15" t="n"/>
      <c r="G201" s="15" t="n"/>
      <c r="H201" s="21">
        <f>IF(A201="","",N(E201)+N(F201)+N(G201))</f>
        <v/>
      </c>
      <c r="I201" s="6" t="n"/>
      <c r="J201" s="6" t="n"/>
      <c r="K201" s="6" t="n"/>
    </row>
    <row r="202">
      <c r="A202" s="6" t="n"/>
      <c r="B202" s="6" t="n"/>
      <c r="C202" s="6" t="n"/>
      <c r="D202" s="6" t="n"/>
      <c r="E202" s="15" t="n"/>
      <c r="F202" s="15" t="n"/>
      <c r="G202" s="15" t="n"/>
      <c r="H202" s="21">
        <f>IF(A202="","",N(E202)+N(F202)+N(G202))</f>
        <v/>
      </c>
      <c r="I202" s="6" t="n"/>
      <c r="J202" s="6" t="n"/>
      <c r="K202" s="6" t="n"/>
    </row>
    <row r="203">
      <c r="A203" s="6" t="n"/>
      <c r="B203" s="6" t="n"/>
      <c r="C203" s="6" t="n"/>
      <c r="D203" s="6" t="n"/>
      <c r="E203" s="15" t="n"/>
      <c r="F203" s="15" t="n"/>
      <c r="G203" s="15" t="n"/>
      <c r="H203" s="21">
        <f>IF(A203="","",N(E203)+N(F203)+N(G203))</f>
        <v/>
      </c>
      <c r="I203" s="6" t="n"/>
      <c r="J203" s="6" t="n"/>
      <c r="K203" s="6" t="n"/>
    </row>
    <row r="204">
      <c r="A204" s="6" t="n"/>
      <c r="B204" s="6" t="n"/>
      <c r="C204" s="6" t="n"/>
      <c r="D204" s="6" t="n"/>
      <c r="E204" s="15" t="n"/>
      <c r="F204" s="15" t="n"/>
      <c r="G204" s="15" t="n"/>
      <c r="H204" s="21">
        <f>IF(A204="","",N(E204)+N(F204)+N(G204))</f>
        <v/>
      </c>
      <c r="I204" s="6" t="n"/>
      <c r="J204" s="6" t="n"/>
      <c r="K204" s="6" t="n"/>
    </row>
    <row r="205">
      <c r="A205" s="6" t="n"/>
      <c r="B205" s="6" t="n"/>
      <c r="C205" s="6" t="n"/>
      <c r="D205" s="6" t="n"/>
      <c r="E205" s="15" t="n"/>
      <c r="F205" s="15" t="n"/>
      <c r="G205" s="15" t="n"/>
      <c r="H205" s="21">
        <f>IF(A205="","",N(E205)+N(F205)+N(G205))</f>
        <v/>
      </c>
      <c r="I205" s="6" t="n"/>
      <c r="J205" s="6" t="n"/>
      <c r="K205" s="6" t="n"/>
    </row>
    <row r="206">
      <c r="A206" s="6" t="n"/>
      <c r="B206" s="6" t="n"/>
      <c r="C206" s="6" t="n"/>
      <c r="D206" s="6" t="n"/>
      <c r="E206" s="15" t="n"/>
      <c r="F206" s="15" t="n"/>
      <c r="G206" s="15" t="n"/>
      <c r="H206" s="21">
        <f>IF(A206="","",N(E206)+N(F206)+N(G206))</f>
        <v/>
      </c>
      <c r="I206" s="6" t="n"/>
      <c r="J206" s="6" t="n"/>
      <c r="K206" s="6" t="n"/>
    </row>
    <row r="207">
      <c r="A207" s="6" t="n"/>
      <c r="B207" s="6" t="n"/>
      <c r="C207" s="6" t="n"/>
      <c r="D207" s="6" t="n"/>
      <c r="E207" s="15" t="n"/>
      <c r="F207" s="15" t="n"/>
      <c r="G207" s="15" t="n"/>
      <c r="H207" s="21">
        <f>IF(A207="","",N(E207)+N(F207)+N(G207))</f>
        <v/>
      </c>
      <c r="I207" s="6" t="n"/>
      <c r="J207" s="6" t="n"/>
      <c r="K207" s="6" t="n"/>
    </row>
    <row r="208">
      <c r="A208" s="6" t="n"/>
      <c r="B208" s="6" t="n"/>
      <c r="C208" s="6" t="n"/>
      <c r="D208" s="6" t="n"/>
      <c r="E208" s="15" t="n"/>
      <c r="F208" s="15" t="n"/>
      <c r="G208" s="15" t="n"/>
      <c r="H208" s="21">
        <f>IF(A208="","",N(E208)+N(F208)+N(G208))</f>
        <v/>
      </c>
      <c r="I208" s="6" t="n"/>
      <c r="J208" s="6" t="n"/>
      <c r="K208" s="6" t="n"/>
    </row>
    <row r="209">
      <c r="A209" s="6" t="n"/>
      <c r="B209" s="6" t="n"/>
      <c r="C209" s="6" t="n"/>
      <c r="D209" s="6" t="n"/>
      <c r="E209" s="15" t="n"/>
      <c r="F209" s="15" t="n"/>
      <c r="G209" s="15" t="n"/>
      <c r="H209" s="21">
        <f>IF(A209="","",N(E209)+N(F209)+N(G209))</f>
        <v/>
      </c>
      <c r="I209" s="6" t="n"/>
      <c r="J209" s="6" t="n"/>
      <c r="K209" s="6" t="n"/>
    </row>
    <row r="210">
      <c r="A210" s="6" t="n"/>
      <c r="B210" s="6" t="n"/>
      <c r="C210" s="6" t="n"/>
      <c r="D210" s="6" t="n"/>
      <c r="E210" s="15" t="n"/>
      <c r="F210" s="15" t="n"/>
      <c r="G210" s="15" t="n"/>
      <c r="H210" s="21">
        <f>IF(A210="","",N(E210)+N(F210)+N(G210))</f>
        <v/>
      </c>
      <c r="I210" s="6" t="n"/>
      <c r="J210" s="6" t="n"/>
      <c r="K210" s="6" t="n"/>
    </row>
    <row r="211">
      <c r="A211" s="6" t="n"/>
      <c r="B211" s="6" t="n"/>
      <c r="C211" s="6" t="n"/>
      <c r="D211" s="6" t="n"/>
      <c r="E211" s="15" t="n"/>
      <c r="F211" s="15" t="n"/>
      <c r="G211" s="15" t="n"/>
      <c r="H211" s="21">
        <f>IF(A211="","",N(E211)+N(F211)+N(G211))</f>
        <v/>
      </c>
      <c r="I211" s="6" t="n"/>
      <c r="J211" s="6" t="n"/>
      <c r="K211" s="6" t="n"/>
    </row>
    <row r="212">
      <c r="A212" s="6" t="n"/>
      <c r="B212" s="6" t="n"/>
      <c r="C212" s="6" t="n"/>
      <c r="D212" s="6" t="n"/>
      <c r="E212" s="15" t="n"/>
      <c r="F212" s="15" t="n"/>
      <c r="G212" s="15" t="n"/>
      <c r="H212" s="21">
        <f>IF(A212="","",N(E212)+N(F212)+N(G212))</f>
        <v/>
      </c>
      <c r="I212" s="6" t="n"/>
      <c r="J212" s="6" t="n"/>
      <c r="K212" s="6" t="n"/>
    </row>
    <row r="213">
      <c r="A213" s="6" t="n"/>
      <c r="B213" s="6" t="n"/>
      <c r="C213" s="6" t="n"/>
      <c r="D213" s="6" t="n"/>
      <c r="E213" s="15" t="n"/>
      <c r="F213" s="15" t="n"/>
      <c r="G213" s="15" t="n"/>
      <c r="H213" s="21">
        <f>IF(A213="","",N(E213)+N(F213)+N(G213))</f>
        <v/>
      </c>
      <c r="I213" s="6" t="n"/>
      <c r="J213" s="6" t="n"/>
      <c r="K213" s="6" t="n"/>
    </row>
    <row r="214">
      <c r="A214" s="6" t="n"/>
      <c r="B214" s="6" t="n"/>
      <c r="C214" s="6" t="n"/>
      <c r="D214" s="6" t="n"/>
      <c r="E214" s="15" t="n"/>
      <c r="F214" s="15" t="n"/>
      <c r="G214" s="15" t="n"/>
      <c r="H214" s="21">
        <f>IF(A214="","",N(E214)+N(F214)+N(G214))</f>
        <v/>
      </c>
      <c r="I214" s="6" t="n"/>
      <c r="J214" s="6" t="n"/>
      <c r="K214" s="6" t="n"/>
    </row>
    <row r="215">
      <c r="A215" s="6" t="n"/>
      <c r="B215" s="6" t="n"/>
      <c r="C215" s="6" t="n"/>
      <c r="D215" s="6" t="n"/>
      <c r="E215" s="15" t="n"/>
      <c r="F215" s="15" t="n"/>
      <c r="G215" s="15" t="n"/>
      <c r="H215" s="21">
        <f>IF(A215="","",N(E215)+N(F215)+N(G215))</f>
        <v/>
      </c>
      <c r="I215" s="6" t="n"/>
      <c r="J215" s="6" t="n"/>
      <c r="K215" s="6" t="n"/>
    </row>
    <row r="216">
      <c r="A216" s="6" t="n"/>
      <c r="B216" s="6" t="n"/>
      <c r="C216" s="6" t="n"/>
      <c r="D216" s="6" t="n"/>
      <c r="E216" s="15" t="n"/>
      <c r="F216" s="15" t="n"/>
      <c r="G216" s="15" t="n"/>
      <c r="H216" s="21">
        <f>IF(A216="","",N(E216)+N(F216)+N(G216))</f>
        <v/>
      </c>
      <c r="I216" s="6" t="n"/>
      <c r="J216" s="6" t="n"/>
      <c r="K216" s="6" t="n"/>
    </row>
    <row r="217">
      <c r="A217" s="6" t="n"/>
      <c r="B217" s="6" t="n"/>
      <c r="C217" s="6" t="n"/>
      <c r="D217" s="6" t="n"/>
      <c r="E217" s="15" t="n"/>
      <c r="F217" s="15" t="n"/>
      <c r="G217" s="15" t="n"/>
      <c r="H217" s="21">
        <f>IF(A217="","",N(E217)+N(F217)+N(G217))</f>
        <v/>
      </c>
      <c r="I217" s="6" t="n"/>
      <c r="J217" s="6" t="n"/>
      <c r="K217" s="6" t="n"/>
    </row>
    <row r="218">
      <c r="A218" s="6" t="n"/>
      <c r="B218" s="6" t="n"/>
      <c r="C218" s="6" t="n"/>
      <c r="D218" s="6" t="n"/>
      <c r="E218" s="15" t="n"/>
      <c r="F218" s="15" t="n"/>
      <c r="G218" s="15" t="n"/>
      <c r="H218" s="21">
        <f>IF(A218="","",N(E218)+N(F218)+N(G218))</f>
        <v/>
      </c>
      <c r="I218" s="6" t="n"/>
      <c r="J218" s="6" t="n"/>
      <c r="K218" s="6" t="n"/>
    </row>
    <row r="219">
      <c r="A219" s="6" t="n"/>
      <c r="B219" s="6" t="n"/>
      <c r="C219" s="6" t="n"/>
      <c r="D219" s="6" t="n"/>
      <c r="E219" s="15" t="n"/>
      <c r="F219" s="15" t="n"/>
      <c r="G219" s="15" t="n"/>
      <c r="H219" s="21">
        <f>IF(A219="","",N(E219)+N(F219)+N(G219))</f>
        <v/>
      </c>
      <c r="I219" s="6" t="n"/>
      <c r="J219" s="6" t="n"/>
      <c r="K219" s="6" t="n"/>
    </row>
    <row r="220">
      <c r="A220" s="6" t="n"/>
      <c r="B220" s="6" t="n"/>
      <c r="C220" s="6" t="n"/>
      <c r="D220" s="6" t="n"/>
      <c r="E220" s="15" t="n"/>
      <c r="F220" s="15" t="n"/>
      <c r="G220" s="15" t="n"/>
      <c r="H220" s="21">
        <f>IF(A220="","",N(E220)+N(F220)+N(G220))</f>
        <v/>
      </c>
      <c r="I220" s="6" t="n"/>
      <c r="J220" s="6" t="n"/>
      <c r="K220" s="6" t="n"/>
    </row>
    <row r="221">
      <c r="A221" s="6" t="n"/>
      <c r="B221" s="6" t="n"/>
      <c r="C221" s="6" t="n"/>
      <c r="D221" s="6" t="n"/>
      <c r="E221" s="15" t="n"/>
      <c r="F221" s="15" t="n"/>
      <c r="G221" s="15" t="n"/>
      <c r="H221" s="21">
        <f>IF(A221="","",N(E221)+N(F221)+N(G221))</f>
        <v/>
      </c>
      <c r="I221" s="6" t="n"/>
      <c r="J221" s="6" t="n"/>
      <c r="K221" s="6" t="n"/>
    </row>
    <row r="222">
      <c r="A222" s="6" t="n"/>
      <c r="B222" s="6" t="n"/>
      <c r="C222" s="6" t="n"/>
      <c r="D222" s="6" t="n"/>
      <c r="E222" s="15" t="n"/>
      <c r="F222" s="15" t="n"/>
      <c r="G222" s="15" t="n"/>
      <c r="H222" s="21">
        <f>IF(A222="","",N(E222)+N(F222)+N(G222))</f>
        <v/>
      </c>
      <c r="I222" s="6" t="n"/>
      <c r="J222" s="6" t="n"/>
      <c r="K222" s="6" t="n"/>
    </row>
    <row r="223">
      <c r="A223" s="6" t="n"/>
      <c r="B223" s="6" t="n"/>
      <c r="C223" s="6" t="n"/>
      <c r="D223" s="6" t="n"/>
      <c r="E223" s="15" t="n"/>
      <c r="F223" s="15" t="n"/>
      <c r="G223" s="15" t="n"/>
      <c r="H223" s="21">
        <f>IF(A223="","",N(E223)+N(F223)+N(G223))</f>
        <v/>
      </c>
      <c r="I223" s="6" t="n"/>
      <c r="J223" s="6" t="n"/>
      <c r="K223" s="6" t="n"/>
    </row>
    <row r="224">
      <c r="A224" s="6" t="n"/>
      <c r="B224" s="6" t="n"/>
      <c r="C224" s="6" t="n"/>
      <c r="D224" s="6" t="n"/>
      <c r="E224" s="15" t="n"/>
      <c r="F224" s="15" t="n"/>
      <c r="G224" s="15" t="n"/>
      <c r="H224" s="21">
        <f>IF(A224="","",N(E224)+N(F224)+N(G224))</f>
        <v/>
      </c>
      <c r="I224" s="6" t="n"/>
      <c r="J224" s="6" t="n"/>
      <c r="K224" s="6" t="n"/>
    </row>
    <row r="225">
      <c r="A225" s="6" t="n"/>
      <c r="B225" s="6" t="n"/>
      <c r="C225" s="6" t="n"/>
      <c r="D225" s="6" t="n"/>
      <c r="E225" s="15" t="n"/>
      <c r="F225" s="15" t="n"/>
      <c r="G225" s="15" t="n"/>
      <c r="H225" s="21">
        <f>IF(A225="","",N(E225)+N(F225)+N(G225))</f>
        <v/>
      </c>
      <c r="I225" s="6" t="n"/>
      <c r="J225" s="6" t="n"/>
      <c r="K225" s="6" t="n"/>
    </row>
    <row r="226">
      <c r="A226" s="6" t="n"/>
      <c r="B226" s="6" t="n"/>
      <c r="C226" s="6" t="n"/>
      <c r="D226" s="6" t="n"/>
      <c r="E226" s="15" t="n"/>
      <c r="F226" s="15" t="n"/>
      <c r="G226" s="15" t="n"/>
      <c r="H226" s="21">
        <f>IF(A226="","",N(E226)+N(F226)+N(G226))</f>
        <v/>
      </c>
      <c r="I226" s="6" t="n"/>
      <c r="J226" s="6" t="n"/>
      <c r="K226" s="6" t="n"/>
    </row>
    <row r="227">
      <c r="A227" s="6" t="n"/>
      <c r="B227" s="6" t="n"/>
      <c r="C227" s="6" t="n"/>
      <c r="D227" s="6" t="n"/>
      <c r="E227" s="15" t="n"/>
      <c r="F227" s="15" t="n"/>
      <c r="G227" s="15" t="n"/>
      <c r="H227" s="21">
        <f>IF(A227="","",N(E227)+N(F227)+N(G227))</f>
        <v/>
      </c>
      <c r="I227" s="6" t="n"/>
      <c r="J227" s="6" t="n"/>
      <c r="K227" s="6" t="n"/>
    </row>
    <row r="228">
      <c r="A228" s="6" t="n"/>
      <c r="B228" s="6" t="n"/>
      <c r="C228" s="6" t="n"/>
      <c r="D228" s="6" t="n"/>
      <c r="E228" s="15" t="n"/>
      <c r="F228" s="15" t="n"/>
      <c r="G228" s="15" t="n"/>
      <c r="H228" s="21">
        <f>IF(A228="","",N(E228)+N(F228)+N(G228))</f>
        <v/>
      </c>
      <c r="I228" s="6" t="n"/>
      <c r="J228" s="6" t="n"/>
      <c r="K228" s="6" t="n"/>
    </row>
    <row r="229">
      <c r="A229" s="6" t="n"/>
      <c r="B229" s="6" t="n"/>
      <c r="C229" s="6" t="n"/>
      <c r="D229" s="6" t="n"/>
      <c r="E229" s="15" t="n"/>
      <c r="F229" s="15" t="n"/>
      <c r="G229" s="15" t="n"/>
      <c r="H229" s="21">
        <f>IF(A229="","",N(E229)+N(F229)+N(G229))</f>
        <v/>
      </c>
      <c r="I229" s="6" t="n"/>
      <c r="J229" s="6" t="n"/>
      <c r="K229" s="6" t="n"/>
    </row>
    <row r="230">
      <c r="A230" s="6" t="n"/>
      <c r="B230" s="6" t="n"/>
      <c r="C230" s="6" t="n"/>
      <c r="D230" s="6" t="n"/>
      <c r="E230" s="15" t="n"/>
      <c r="F230" s="15" t="n"/>
      <c r="G230" s="15" t="n"/>
      <c r="H230" s="21">
        <f>IF(A230="","",N(E230)+N(F230)+N(G230))</f>
        <v/>
      </c>
      <c r="I230" s="6" t="n"/>
      <c r="J230" s="6" t="n"/>
      <c r="K230" s="6" t="n"/>
    </row>
    <row r="231">
      <c r="A231" s="6" t="n"/>
      <c r="B231" s="6" t="n"/>
      <c r="C231" s="6" t="n"/>
      <c r="D231" s="6" t="n"/>
      <c r="E231" s="15" t="n"/>
      <c r="F231" s="15" t="n"/>
      <c r="G231" s="15" t="n"/>
      <c r="H231" s="21">
        <f>IF(A231="","",N(E231)+N(F231)+N(G231))</f>
        <v/>
      </c>
      <c r="I231" s="6" t="n"/>
      <c r="J231" s="6" t="n"/>
      <c r="K231" s="6" t="n"/>
    </row>
    <row r="232">
      <c r="A232" s="6" t="n"/>
      <c r="B232" s="6" t="n"/>
      <c r="C232" s="6" t="n"/>
      <c r="D232" s="6" t="n"/>
      <c r="E232" s="15" t="n"/>
      <c r="F232" s="15" t="n"/>
      <c r="G232" s="15" t="n"/>
      <c r="H232" s="21">
        <f>IF(A232="","",N(E232)+N(F232)+N(G232))</f>
        <v/>
      </c>
      <c r="I232" s="6" t="n"/>
      <c r="J232" s="6" t="n"/>
      <c r="K232" s="6" t="n"/>
    </row>
    <row r="233">
      <c r="A233" s="6" t="n"/>
      <c r="B233" s="6" t="n"/>
      <c r="C233" s="6" t="n"/>
      <c r="D233" s="6" t="n"/>
      <c r="E233" s="15" t="n"/>
      <c r="F233" s="15" t="n"/>
      <c r="G233" s="15" t="n"/>
      <c r="H233" s="21">
        <f>IF(A233="","",N(E233)+N(F233)+N(G233))</f>
        <v/>
      </c>
      <c r="I233" s="6" t="n"/>
      <c r="J233" s="6" t="n"/>
      <c r="K233" s="6" t="n"/>
    </row>
    <row r="234">
      <c r="A234" s="6" t="n"/>
      <c r="B234" s="6" t="n"/>
      <c r="C234" s="6" t="n"/>
      <c r="D234" s="6" t="n"/>
      <c r="E234" s="15" t="n"/>
      <c r="F234" s="15" t="n"/>
      <c r="G234" s="15" t="n"/>
      <c r="H234" s="21">
        <f>IF(A234="","",N(E234)+N(F234)+N(G234))</f>
        <v/>
      </c>
      <c r="I234" s="6" t="n"/>
      <c r="J234" s="6" t="n"/>
      <c r="K234" s="6" t="n"/>
    </row>
    <row r="235">
      <c r="A235" s="6" t="n"/>
      <c r="B235" s="6" t="n"/>
      <c r="C235" s="6" t="n"/>
      <c r="D235" s="6" t="n"/>
      <c r="E235" s="15" t="n"/>
      <c r="F235" s="15" t="n"/>
      <c r="G235" s="15" t="n"/>
      <c r="H235" s="21">
        <f>IF(A235="","",N(E235)+N(F235)+N(G235))</f>
        <v/>
      </c>
      <c r="I235" s="6" t="n"/>
      <c r="J235" s="6" t="n"/>
      <c r="K235" s="6" t="n"/>
    </row>
    <row r="236">
      <c r="A236" s="6" t="n"/>
      <c r="B236" s="6" t="n"/>
      <c r="C236" s="6" t="n"/>
      <c r="D236" s="6" t="n"/>
      <c r="E236" s="15" t="n"/>
      <c r="F236" s="15" t="n"/>
      <c r="G236" s="15" t="n"/>
      <c r="H236" s="21">
        <f>IF(A236="","",N(E236)+N(F236)+N(G236))</f>
        <v/>
      </c>
      <c r="I236" s="6" t="n"/>
      <c r="J236" s="6" t="n"/>
      <c r="K236" s="6" t="n"/>
    </row>
    <row r="237">
      <c r="A237" s="6" t="n"/>
      <c r="B237" s="6" t="n"/>
      <c r="C237" s="6" t="n"/>
      <c r="D237" s="6" t="n"/>
      <c r="E237" s="15" t="n"/>
      <c r="F237" s="15" t="n"/>
      <c r="G237" s="15" t="n"/>
      <c r="H237" s="21">
        <f>IF(A237="","",N(E237)+N(F237)+N(G237))</f>
        <v/>
      </c>
      <c r="I237" s="6" t="n"/>
      <c r="J237" s="6" t="n"/>
      <c r="K237" s="6" t="n"/>
    </row>
    <row r="238">
      <c r="A238" s="6" t="n"/>
      <c r="B238" s="6" t="n"/>
      <c r="C238" s="6" t="n"/>
      <c r="D238" s="6" t="n"/>
      <c r="E238" s="15" t="n"/>
      <c r="F238" s="15" t="n"/>
      <c r="G238" s="15" t="n"/>
      <c r="H238" s="21">
        <f>IF(A238="","",N(E238)+N(F238)+N(G238))</f>
        <v/>
      </c>
      <c r="I238" s="6" t="n"/>
      <c r="J238" s="6" t="n"/>
      <c r="K238" s="6" t="n"/>
    </row>
    <row r="239">
      <c r="A239" s="6" t="n"/>
      <c r="B239" s="6" t="n"/>
      <c r="C239" s="6" t="n"/>
      <c r="D239" s="6" t="n"/>
      <c r="E239" s="15" t="n"/>
      <c r="F239" s="15" t="n"/>
      <c r="G239" s="15" t="n"/>
      <c r="H239" s="21">
        <f>IF(A239="","",N(E239)+N(F239)+N(G239))</f>
        <v/>
      </c>
      <c r="I239" s="6" t="n"/>
      <c r="J239" s="6" t="n"/>
      <c r="K239" s="6" t="n"/>
    </row>
    <row r="240">
      <c r="A240" s="6" t="n"/>
      <c r="B240" s="6" t="n"/>
      <c r="C240" s="6" t="n"/>
      <c r="D240" s="6" t="n"/>
      <c r="E240" s="15" t="n"/>
      <c r="F240" s="15" t="n"/>
      <c r="G240" s="15" t="n"/>
      <c r="H240" s="21">
        <f>IF(A240="","",N(E240)+N(F240)+N(G240))</f>
        <v/>
      </c>
      <c r="I240" s="6" t="n"/>
      <c r="J240" s="6" t="n"/>
      <c r="K240" s="6" t="n"/>
    </row>
    <row r="241">
      <c r="A241" s="6" t="n"/>
      <c r="B241" s="6" t="n"/>
      <c r="C241" s="6" t="n"/>
      <c r="D241" s="6" t="n"/>
      <c r="E241" s="15" t="n"/>
      <c r="F241" s="15" t="n"/>
      <c r="G241" s="15" t="n"/>
      <c r="H241" s="21">
        <f>IF(A241="","",N(E241)+N(F241)+N(G241))</f>
        <v/>
      </c>
      <c r="I241" s="6" t="n"/>
      <c r="J241" s="6" t="n"/>
      <c r="K241" s="6" t="n"/>
    </row>
    <row r="242">
      <c r="A242" s="6" t="n"/>
      <c r="B242" s="6" t="n"/>
      <c r="C242" s="6" t="n"/>
      <c r="D242" s="6" t="n"/>
      <c r="E242" s="15" t="n"/>
      <c r="F242" s="15" t="n"/>
      <c r="G242" s="15" t="n"/>
      <c r="H242" s="21">
        <f>IF(A242="","",N(E242)+N(F242)+N(G242))</f>
        <v/>
      </c>
      <c r="I242" s="6" t="n"/>
      <c r="J242" s="6" t="n"/>
      <c r="K242" s="6" t="n"/>
    </row>
    <row r="243">
      <c r="A243" s="6" t="n"/>
      <c r="B243" s="6" t="n"/>
      <c r="C243" s="6" t="n"/>
      <c r="D243" s="6" t="n"/>
      <c r="E243" s="15" t="n"/>
      <c r="F243" s="15" t="n"/>
      <c r="G243" s="15" t="n"/>
      <c r="H243" s="21">
        <f>IF(A243="","",N(E243)+N(F243)+N(G243))</f>
        <v/>
      </c>
      <c r="I243" s="6" t="n"/>
      <c r="J243" s="6" t="n"/>
      <c r="K243" s="6" t="n"/>
    </row>
    <row r="244">
      <c r="A244" s="6" t="n"/>
      <c r="B244" s="6" t="n"/>
      <c r="C244" s="6" t="n"/>
      <c r="D244" s="6" t="n"/>
      <c r="E244" s="15" t="n"/>
      <c r="F244" s="15" t="n"/>
      <c r="G244" s="15" t="n"/>
      <c r="H244" s="21">
        <f>IF(A244="","",N(E244)+N(F244)+N(G244))</f>
        <v/>
      </c>
      <c r="I244" s="6" t="n"/>
      <c r="J244" s="6" t="n"/>
      <c r="K244" s="6" t="n"/>
    </row>
    <row r="245">
      <c r="A245" s="6" t="n"/>
      <c r="B245" s="6" t="n"/>
      <c r="C245" s="6" t="n"/>
      <c r="D245" s="6" t="n"/>
      <c r="E245" s="15" t="n"/>
      <c r="F245" s="15" t="n"/>
      <c r="G245" s="15" t="n"/>
      <c r="H245" s="21">
        <f>IF(A245="","",N(E245)+N(F245)+N(G245))</f>
        <v/>
      </c>
      <c r="I245" s="6" t="n"/>
      <c r="J245" s="6" t="n"/>
      <c r="K245" s="6" t="n"/>
    </row>
    <row r="246">
      <c r="A246" s="6" t="n"/>
      <c r="B246" s="6" t="n"/>
      <c r="C246" s="6" t="n"/>
      <c r="D246" s="6" t="n"/>
      <c r="E246" s="15" t="n"/>
      <c r="F246" s="15" t="n"/>
      <c r="G246" s="15" t="n"/>
      <c r="H246" s="21">
        <f>IF(A246="","",N(E246)+N(F246)+N(G246))</f>
        <v/>
      </c>
      <c r="I246" s="6" t="n"/>
      <c r="J246" s="6" t="n"/>
      <c r="K246" s="6" t="n"/>
    </row>
    <row r="247">
      <c r="A247" s="6" t="n"/>
      <c r="B247" s="6" t="n"/>
      <c r="C247" s="6" t="n"/>
      <c r="D247" s="6" t="n"/>
      <c r="E247" s="15" t="n"/>
      <c r="F247" s="15" t="n"/>
      <c r="G247" s="15" t="n"/>
      <c r="H247" s="21">
        <f>IF(A247="","",N(E247)+N(F247)+N(G247))</f>
        <v/>
      </c>
      <c r="I247" s="6" t="n"/>
      <c r="J247" s="6" t="n"/>
      <c r="K247" s="6" t="n"/>
    </row>
    <row r="248">
      <c r="A248" s="6" t="n"/>
      <c r="B248" s="6" t="n"/>
      <c r="C248" s="6" t="n"/>
      <c r="D248" s="6" t="n"/>
      <c r="E248" s="15" t="n"/>
      <c r="F248" s="15" t="n"/>
      <c r="G248" s="15" t="n"/>
      <c r="H248" s="21">
        <f>IF(A248="","",N(E248)+N(F248)+N(G248))</f>
        <v/>
      </c>
      <c r="I248" s="6" t="n"/>
      <c r="J248" s="6" t="n"/>
      <c r="K248" s="6" t="n"/>
    </row>
    <row r="249">
      <c r="A249" s="6" t="n"/>
      <c r="B249" s="6" t="n"/>
      <c r="C249" s="6" t="n"/>
      <c r="D249" s="6" t="n"/>
      <c r="E249" s="15" t="n"/>
      <c r="F249" s="15" t="n"/>
      <c r="G249" s="15" t="n"/>
      <c r="H249" s="21">
        <f>IF(A249="","",N(E249)+N(F249)+N(G249))</f>
        <v/>
      </c>
      <c r="I249" s="6" t="n"/>
      <c r="J249" s="6" t="n"/>
      <c r="K249" s="6" t="n"/>
    </row>
    <row r="250">
      <c r="A250" s="6" t="n"/>
      <c r="B250" s="6" t="n"/>
      <c r="C250" s="6" t="n"/>
      <c r="D250" s="6" t="n"/>
      <c r="E250" s="15" t="n"/>
      <c r="F250" s="15" t="n"/>
      <c r="G250" s="15" t="n"/>
      <c r="H250" s="21">
        <f>IF(A250="","",N(E250)+N(F250)+N(G250))</f>
        <v/>
      </c>
      <c r="I250" s="6" t="n"/>
      <c r="J250" s="6" t="n"/>
      <c r="K250" s="6" t="n"/>
    </row>
    <row r="251">
      <c r="A251" s="6" t="n"/>
      <c r="B251" s="6" t="n"/>
      <c r="C251" s="6" t="n"/>
      <c r="D251" s="6" t="n"/>
      <c r="E251" s="15" t="n"/>
      <c r="F251" s="15" t="n"/>
      <c r="G251" s="15" t="n"/>
      <c r="H251" s="21">
        <f>IF(A251="","",N(E251)+N(F251)+N(G251))</f>
        <v/>
      </c>
      <c r="I251" s="6" t="n"/>
      <c r="J251" s="6" t="n"/>
      <c r="K251" s="6" t="n"/>
    </row>
    <row r="252">
      <c r="A252" s="6" t="n"/>
      <c r="B252" s="6" t="n"/>
      <c r="C252" s="6" t="n"/>
      <c r="D252" s="6" t="n"/>
      <c r="E252" s="15" t="n"/>
      <c r="F252" s="15" t="n"/>
      <c r="G252" s="15" t="n"/>
      <c r="H252" s="21">
        <f>IF(A252="","",N(E252)+N(F252)+N(G252))</f>
        <v/>
      </c>
      <c r="I252" s="6" t="n"/>
      <c r="J252" s="6" t="n"/>
      <c r="K252" s="6" t="n"/>
    </row>
    <row r="253">
      <c r="A253" s="6" t="n"/>
      <c r="B253" s="6" t="n"/>
      <c r="C253" s="6" t="n"/>
      <c r="D253" s="6" t="n"/>
      <c r="E253" s="15" t="n"/>
      <c r="F253" s="15" t="n"/>
      <c r="G253" s="15" t="n"/>
      <c r="H253" s="21">
        <f>IF(A253="","",N(E253)+N(F253)+N(G253))</f>
        <v/>
      </c>
      <c r="I253" s="6" t="n"/>
      <c r="J253" s="6" t="n"/>
      <c r="K253" s="6" t="n"/>
    </row>
    <row r="254">
      <c r="A254" s="6" t="n"/>
      <c r="B254" s="6" t="n"/>
      <c r="C254" s="6" t="n"/>
      <c r="D254" s="6" t="n"/>
      <c r="E254" s="15" t="n"/>
      <c r="F254" s="15" t="n"/>
      <c r="G254" s="15" t="n"/>
      <c r="H254" s="21">
        <f>IF(A254="","",N(E254)+N(F254)+N(G254))</f>
        <v/>
      </c>
      <c r="I254" s="6" t="n"/>
      <c r="J254" s="6" t="n"/>
      <c r="K254" s="6" t="n"/>
    </row>
    <row r="255">
      <c r="A255" s="6" t="n"/>
      <c r="B255" s="6" t="n"/>
      <c r="C255" s="6" t="n"/>
      <c r="D255" s="6" t="n"/>
      <c r="E255" s="15" t="n"/>
      <c r="F255" s="15" t="n"/>
      <c r="G255" s="15" t="n"/>
      <c r="H255" s="21">
        <f>IF(A255="","",N(E255)+N(F255)+N(G255))</f>
        <v/>
      </c>
      <c r="I255" s="6" t="n"/>
      <c r="J255" s="6" t="n"/>
      <c r="K255" s="6" t="n"/>
    </row>
    <row r="256">
      <c r="A256" s="6" t="n"/>
      <c r="B256" s="6" t="n"/>
      <c r="C256" s="6" t="n"/>
      <c r="D256" s="6" t="n"/>
      <c r="E256" s="15" t="n"/>
      <c r="F256" s="15" t="n"/>
      <c r="G256" s="15" t="n"/>
      <c r="H256" s="21">
        <f>IF(A256="","",N(E256)+N(F256)+N(G256))</f>
        <v/>
      </c>
      <c r="I256" s="6" t="n"/>
      <c r="J256" s="6" t="n"/>
      <c r="K256" s="6" t="n"/>
    </row>
    <row r="257">
      <c r="A257" s="6" t="n"/>
      <c r="B257" s="6" t="n"/>
      <c r="C257" s="6" t="n"/>
      <c r="D257" s="6" t="n"/>
      <c r="E257" s="15" t="n"/>
      <c r="F257" s="15" t="n"/>
      <c r="G257" s="15" t="n"/>
      <c r="H257" s="21">
        <f>IF(A257="","",N(E257)+N(F257)+N(G257))</f>
        <v/>
      </c>
      <c r="I257" s="6" t="n"/>
      <c r="J257" s="6" t="n"/>
      <c r="K257" s="6" t="n"/>
    </row>
    <row r="258">
      <c r="A258" s="6" t="n"/>
      <c r="B258" s="6" t="n"/>
      <c r="C258" s="6" t="n"/>
      <c r="D258" s="6" t="n"/>
      <c r="E258" s="15" t="n"/>
      <c r="F258" s="15" t="n"/>
      <c r="G258" s="15" t="n"/>
      <c r="H258" s="21">
        <f>IF(A258="","",N(E258)+N(F258)+N(G258))</f>
        <v/>
      </c>
      <c r="I258" s="6" t="n"/>
      <c r="J258" s="6" t="n"/>
      <c r="K258" s="6" t="n"/>
    </row>
    <row r="259">
      <c r="A259" s="6" t="n"/>
      <c r="B259" s="6" t="n"/>
      <c r="C259" s="6" t="n"/>
      <c r="D259" s="6" t="n"/>
      <c r="E259" s="15" t="n"/>
      <c r="F259" s="15" t="n"/>
      <c r="G259" s="15" t="n"/>
      <c r="H259" s="21">
        <f>IF(A259="","",N(E259)+N(F259)+N(G259))</f>
        <v/>
      </c>
      <c r="I259" s="6" t="n"/>
      <c r="J259" s="6" t="n"/>
      <c r="K259" s="6" t="n"/>
    </row>
    <row r="260">
      <c r="A260" s="6" t="n"/>
      <c r="B260" s="6" t="n"/>
      <c r="C260" s="6" t="n"/>
      <c r="D260" s="6" t="n"/>
      <c r="E260" s="15" t="n"/>
      <c r="F260" s="15" t="n"/>
      <c r="G260" s="15" t="n"/>
      <c r="H260" s="21">
        <f>IF(A260="","",N(E260)+N(F260)+N(G260))</f>
        <v/>
      </c>
      <c r="I260" s="6" t="n"/>
      <c r="J260" s="6" t="n"/>
      <c r="K260" s="6" t="n"/>
    </row>
    <row r="261">
      <c r="A261" s="6" t="n"/>
      <c r="B261" s="6" t="n"/>
      <c r="C261" s="6" t="n"/>
      <c r="D261" s="6" t="n"/>
      <c r="E261" s="15" t="n"/>
      <c r="F261" s="15" t="n"/>
      <c r="G261" s="15" t="n"/>
      <c r="H261" s="21">
        <f>IF(A261="","",N(E261)+N(F261)+N(G261))</f>
        <v/>
      </c>
      <c r="I261" s="6" t="n"/>
      <c r="J261" s="6" t="n"/>
      <c r="K261" s="6" t="n"/>
    </row>
    <row r="262">
      <c r="A262" s="6" t="n"/>
      <c r="B262" s="6" t="n"/>
      <c r="C262" s="6" t="n"/>
      <c r="D262" s="6" t="n"/>
      <c r="E262" s="15" t="n"/>
      <c r="F262" s="15" t="n"/>
      <c r="G262" s="15" t="n"/>
      <c r="H262" s="21">
        <f>IF(A262="","",N(E262)+N(F262)+N(G262))</f>
        <v/>
      </c>
      <c r="I262" s="6" t="n"/>
      <c r="J262" s="6" t="n"/>
      <c r="K262" s="6" t="n"/>
    </row>
    <row r="263">
      <c r="A263" s="6" t="n"/>
      <c r="B263" s="6" t="n"/>
      <c r="C263" s="6" t="n"/>
      <c r="D263" s="6" t="n"/>
      <c r="E263" s="15" t="n"/>
      <c r="F263" s="15" t="n"/>
      <c r="G263" s="15" t="n"/>
      <c r="H263" s="21">
        <f>IF(A263="","",N(E263)+N(F263)+N(G263))</f>
        <v/>
      </c>
      <c r="I263" s="6" t="n"/>
      <c r="J263" s="6" t="n"/>
      <c r="K263" s="6" t="n"/>
    </row>
    <row r="264">
      <c r="A264" s="6" t="n"/>
      <c r="B264" s="6" t="n"/>
      <c r="C264" s="6" t="n"/>
      <c r="D264" s="6" t="n"/>
      <c r="E264" s="15" t="n"/>
      <c r="F264" s="15" t="n"/>
      <c r="G264" s="15" t="n"/>
      <c r="H264" s="21">
        <f>IF(A264="","",N(E264)+N(F264)+N(G264))</f>
        <v/>
      </c>
      <c r="I264" s="6" t="n"/>
      <c r="J264" s="6" t="n"/>
      <c r="K264" s="6" t="n"/>
    </row>
    <row r="265">
      <c r="A265" s="6" t="n"/>
      <c r="B265" s="6" t="n"/>
      <c r="C265" s="6" t="n"/>
      <c r="D265" s="6" t="n"/>
      <c r="E265" s="15" t="n"/>
      <c r="F265" s="15" t="n"/>
      <c r="G265" s="15" t="n"/>
      <c r="H265" s="21">
        <f>IF(A265="","",N(E265)+N(F265)+N(G265))</f>
        <v/>
      </c>
      <c r="I265" s="6" t="n"/>
      <c r="J265" s="6" t="n"/>
      <c r="K265" s="6" t="n"/>
    </row>
    <row r="266">
      <c r="A266" s="6" t="n"/>
      <c r="B266" s="6" t="n"/>
      <c r="C266" s="6" t="n"/>
      <c r="D266" s="6" t="n"/>
      <c r="E266" s="15" t="n"/>
      <c r="F266" s="15" t="n"/>
      <c r="G266" s="15" t="n"/>
      <c r="H266" s="21">
        <f>IF(A266="","",N(E266)+N(F266)+N(G266))</f>
        <v/>
      </c>
      <c r="I266" s="6" t="n"/>
      <c r="J266" s="6" t="n"/>
      <c r="K266" s="6" t="n"/>
    </row>
    <row r="267">
      <c r="A267" s="6" t="n"/>
      <c r="B267" s="6" t="n"/>
      <c r="C267" s="6" t="n"/>
      <c r="D267" s="6" t="n"/>
      <c r="E267" s="15" t="n"/>
      <c r="F267" s="15" t="n"/>
      <c r="G267" s="15" t="n"/>
      <c r="H267" s="21">
        <f>IF(A267="","",N(E267)+N(F267)+N(G267))</f>
        <v/>
      </c>
      <c r="I267" s="6" t="n"/>
      <c r="J267" s="6" t="n"/>
      <c r="K267" s="6" t="n"/>
    </row>
    <row r="268">
      <c r="A268" s="6" t="n"/>
      <c r="B268" s="6" t="n"/>
      <c r="C268" s="6" t="n"/>
      <c r="D268" s="6" t="n"/>
      <c r="E268" s="15" t="n"/>
      <c r="F268" s="15" t="n"/>
      <c r="G268" s="15" t="n"/>
      <c r="H268" s="21">
        <f>IF(A268="","",N(E268)+N(F268)+N(G268))</f>
        <v/>
      </c>
      <c r="I268" s="6" t="n"/>
      <c r="J268" s="6" t="n"/>
      <c r="K268" s="6" t="n"/>
    </row>
    <row r="269">
      <c r="A269" s="6" t="n"/>
      <c r="B269" s="6" t="n"/>
      <c r="C269" s="6" t="n"/>
      <c r="D269" s="6" t="n"/>
      <c r="E269" s="15" t="n"/>
      <c r="F269" s="15" t="n"/>
      <c r="G269" s="15" t="n"/>
      <c r="H269" s="21">
        <f>IF(A269="","",N(E269)+N(F269)+N(G269))</f>
        <v/>
      </c>
      <c r="I269" s="6" t="n"/>
      <c r="J269" s="6" t="n"/>
      <c r="K269" s="6" t="n"/>
    </row>
    <row r="270">
      <c r="A270" s="6" t="n"/>
      <c r="B270" s="6" t="n"/>
      <c r="C270" s="6" t="n"/>
      <c r="D270" s="6" t="n"/>
      <c r="E270" s="15" t="n"/>
      <c r="F270" s="15" t="n"/>
      <c r="G270" s="15" t="n"/>
      <c r="H270" s="21">
        <f>IF(A270="","",N(E270)+N(F270)+N(G270))</f>
        <v/>
      </c>
      <c r="I270" s="6" t="n"/>
      <c r="J270" s="6" t="n"/>
      <c r="K270" s="6" t="n"/>
    </row>
    <row r="271">
      <c r="A271" s="6" t="n"/>
      <c r="B271" s="6" t="n"/>
      <c r="C271" s="6" t="n"/>
      <c r="D271" s="6" t="n"/>
      <c r="E271" s="15" t="n"/>
      <c r="F271" s="15" t="n"/>
      <c r="G271" s="15" t="n"/>
      <c r="H271" s="21">
        <f>IF(A271="","",N(E271)+N(F271)+N(G271))</f>
        <v/>
      </c>
      <c r="I271" s="6" t="n"/>
      <c r="J271" s="6" t="n"/>
      <c r="K271" s="6" t="n"/>
    </row>
    <row r="272">
      <c r="A272" s="6" t="n"/>
      <c r="B272" s="6" t="n"/>
      <c r="C272" s="6" t="n"/>
      <c r="D272" s="6" t="n"/>
      <c r="E272" s="15" t="n"/>
      <c r="F272" s="15" t="n"/>
      <c r="G272" s="15" t="n"/>
      <c r="H272" s="21">
        <f>IF(A272="","",N(E272)+N(F272)+N(G272))</f>
        <v/>
      </c>
      <c r="I272" s="6" t="n"/>
      <c r="J272" s="6" t="n"/>
      <c r="K272" s="6" t="n"/>
    </row>
    <row r="273">
      <c r="A273" s="6" t="n"/>
      <c r="B273" s="6" t="n"/>
      <c r="C273" s="6" t="n"/>
      <c r="D273" s="6" t="n"/>
      <c r="E273" s="15" t="n"/>
      <c r="F273" s="15" t="n"/>
      <c r="G273" s="15" t="n"/>
      <c r="H273" s="21">
        <f>IF(A273="","",N(E273)+N(F273)+N(G273))</f>
        <v/>
      </c>
      <c r="I273" s="6" t="n"/>
      <c r="J273" s="6" t="n"/>
      <c r="K273" s="6" t="n"/>
    </row>
    <row r="274">
      <c r="A274" s="6" t="n"/>
      <c r="B274" s="6" t="n"/>
      <c r="C274" s="6" t="n"/>
      <c r="D274" s="6" t="n"/>
      <c r="E274" s="15" t="n"/>
      <c r="F274" s="15" t="n"/>
      <c r="G274" s="15" t="n"/>
      <c r="H274" s="21">
        <f>IF(A274="","",N(E274)+N(F274)+N(G274))</f>
        <v/>
      </c>
      <c r="I274" s="6" t="n"/>
      <c r="J274" s="6" t="n"/>
      <c r="K274" s="6" t="n"/>
    </row>
    <row r="275">
      <c r="A275" s="6" t="n"/>
      <c r="B275" s="6" t="n"/>
      <c r="C275" s="6" t="n"/>
      <c r="D275" s="6" t="n"/>
      <c r="E275" s="15" t="n"/>
      <c r="F275" s="15" t="n"/>
      <c r="G275" s="15" t="n"/>
      <c r="H275" s="21">
        <f>IF(A275="","",N(E275)+N(F275)+N(G275))</f>
        <v/>
      </c>
      <c r="I275" s="6" t="n"/>
      <c r="J275" s="6" t="n"/>
      <c r="K275" s="6" t="n"/>
    </row>
    <row r="276">
      <c r="A276" s="6" t="n"/>
      <c r="B276" s="6" t="n"/>
      <c r="C276" s="6" t="n"/>
      <c r="D276" s="6" t="n"/>
      <c r="E276" s="15" t="n"/>
      <c r="F276" s="15" t="n"/>
      <c r="G276" s="15" t="n"/>
      <c r="H276" s="21">
        <f>IF(A276="","",N(E276)+N(F276)+N(G276))</f>
        <v/>
      </c>
      <c r="I276" s="6" t="n"/>
      <c r="J276" s="6" t="n"/>
      <c r="K276" s="6" t="n"/>
    </row>
    <row r="277">
      <c r="A277" s="6" t="n"/>
      <c r="B277" s="6" t="n"/>
      <c r="C277" s="6" t="n"/>
      <c r="D277" s="6" t="n"/>
      <c r="E277" s="15" t="n"/>
      <c r="F277" s="15" t="n"/>
      <c r="G277" s="15" t="n"/>
      <c r="H277" s="21">
        <f>IF(A277="","",N(E277)+N(F277)+N(G277))</f>
        <v/>
      </c>
      <c r="I277" s="6" t="n"/>
      <c r="J277" s="6" t="n"/>
      <c r="K277" s="6" t="n"/>
    </row>
    <row r="278">
      <c r="A278" s="6" t="n"/>
      <c r="B278" s="6" t="n"/>
      <c r="C278" s="6" t="n"/>
      <c r="D278" s="6" t="n"/>
      <c r="E278" s="15" t="n"/>
      <c r="F278" s="15" t="n"/>
      <c r="G278" s="15" t="n"/>
      <c r="H278" s="21">
        <f>IF(A278="","",N(E278)+N(F278)+N(G278))</f>
        <v/>
      </c>
      <c r="I278" s="6" t="n"/>
      <c r="J278" s="6" t="n"/>
      <c r="K278" s="6" t="n"/>
    </row>
    <row r="279">
      <c r="A279" s="6" t="n"/>
      <c r="B279" s="6" t="n"/>
      <c r="C279" s="6" t="n"/>
      <c r="D279" s="6" t="n"/>
      <c r="E279" s="15" t="n"/>
      <c r="F279" s="15" t="n"/>
      <c r="G279" s="15" t="n"/>
      <c r="H279" s="21">
        <f>IF(A279="","",N(E279)+N(F279)+N(G279))</f>
        <v/>
      </c>
      <c r="I279" s="6" t="n"/>
      <c r="J279" s="6" t="n"/>
      <c r="K279" s="6" t="n"/>
    </row>
    <row r="280">
      <c r="A280" s="6" t="n"/>
      <c r="B280" s="6" t="n"/>
      <c r="C280" s="6" t="n"/>
      <c r="D280" s="6" t="n"/>
      <c r="E280" s="15" t="n"/>
      <c r="F280" s="15" t="n"/>
      <c r="G280" s="15" t="n"/>
      <c r="H280" s="21">
        <f>IF(A280="","",N(E280)+N(F280)+N(G280))</f>
        <v/>
      </c>
      <c r="I280" s="6" t="n"/>
      <c r="J280" s="6" t="n"/>
      <c r="K280" s="6" t="n"/>
    </row>
    <row r="281">
      <c r="A281" s="6" t="n"/>
      <c r="B281" s="6" t="n"/>
      <c r="C281" s="6" t="n"/>
      <c r="D281" s="6" t="n"/>
      <c r="E281" s="15" t="n"/>
      <c r="F281" s="15" t="n"/>
      <c r="G281" s="15" t="n"/>
      <c r="H281" s="21">
        <f>IF(A281="","",N(E281)+N(F281)+N(G281))</f>
        <v/>
      </c>
      <c r="I281" s="6" t="n"/>
      <c r="J281" s="6" t="n"/>
      <c r="K281" s="6" t="n"/>
    </row>
    <row r="282">
      <c r="A282" s="6" t="n"/>
      <c r="B282" s="6" t="n"/>
      <c r="C282" s="6" t="n"/>
      <c r="D282" s="6" t="n"/>
      <c r="E282" s="15" t="n"/>
      <c r="F282" s="15" t="n"/>
      <c r="G282" s="15" t="n"/>
      <c r="H282" s="21">
        <f>IF(A282="","",N(E282)+N(F282)+N(G282))</f>
        <v/>
      </c>
      <c r="I282" s="6" t="n"/>
      <c r="J282" s="6" t="n"/>
      <c r="K282" s="6" t="n"/>
    </row>
    <row r="283">
      <c r="A283" s="6" t="n"/>
      <c r="B283" s="6" t="n"/>
      <c r="C283" s="6" t="n"/>
      <c r="D283" s="6" t="n"/>
      <c r="E283" s="15" t="n"/>
      <c r="F283" s="15" t="n"/>
      <c r="G283" s="15" t="n"/>
      <c r="H283" s="21">
        <f>IF(A283="","",N(E283)+N(F283)+N(G283))</f>
        <v/>
      </c>
      <c r="I283" s="6" t="n"/>
      <c r="J283" s="6" t="n"/>
      <c r="K283" s="6" t="n"/>
    </row>
    <row r="284">
      <c r="A284" s="6" t="n"/>
      <c r="B284" s="6" t="n"/>
      <c r="C284" s="6" t="n"/>
      <c r="D284" s="6" t="n"/>
      <c r="E284" s="15" t="n"/>
      <c r="F284" s="15" t="n"/>
      <c r="G284" s="15" t="n"/>
      <c r="H284" s="21">
        <f>IF(A284="","",N(E284)+N(F284)+N(G284))</f>
        <v/>
      </c>
      <c r="I284" s="6" t="n"/>
      <c r="J284" s="6" t="n"/>
      <c r="K284" s="6" t="n"/>
    </row>
    <row r="285">
      <c r="A285" s="6" t="n"/>
      <c r="B285" s="6" t="n"/>
      <c r="C285" s="6" t="n"/>
      <c r="D285" s="6" t="n"/>
      <c r="E285" s="15" t="n"/>
      <c r="F285" s="15" t="n"/>
      <c r="G285" s="15" t="n"/>
      <c r="H285" s="21">
        <f>IF(A285="","",N(E285)+N(F285)+N(G285))</f>
        <v/>
      </c>
      <c r="I285" s="6" t="n"/>
      <c r="J285" s="6" t="n"/>
      <c r="K285" s="6" t="n"/>
    </row>
    <row r="286">
      <c r="A286" s="6" t="n"/>
      <c r="B286" s="6" t="n"/>
      <c r="C286" s="6" t="n"/>
      <c r="D286" s="6" t="n"/>
      <c r="E286" s="15" t="n"/>
      <c r="F286" s="15" t="n"/>
      <c r="G286" s="15" t="n"/>
      <c r="H286" s="21">
        <f>IF(A286="","",N(E286)+N(F286)+N(G286))</f>
        <v/>
      </c>
      <c r="I286" s="6" t="n"/>
      <c r="J286" s="6" t="n"/>
      <c r="K286" s="6" t="n"/>
    </row>
    <row r="287">
      <c r="A287" s="6" t="n"/>
      <c r="B287" s="6" t="n"/>
      <c r="C287" s="6" t="n"/>
      <c r="D287" s="6" t="n"/>
      <c r="E287" s="15" t="n"/>
      <c r="F287" s="15" t="n"/>
      <c r="G287" s="15" t="n"/>
      <c r="H287" s="21">
        <f>IF(A287="","",N(E287)+N(F287)+N(G287))</f>
        <v/>
      </c>
      <c r="I287" s="6" t="n"/>
      <c r="J287" s="6" t="n"/>
      <c r="K287" s="6" t="n"/>
    </row>
    <row r="288">
      <c r="A288" s="6" t="n"/>
      <c r="B288" s="6" t="n"/>
      <c r="C288" s="6" t="n"/>
      <c r="D288" s="6" t="n"/>
      <c r="E288" s="15" t="n"/>
      <c r="F288" s="15" t="n"/>
      <c r="G288" s="15" t="n"/>
      <c r="H288" s="21">
        <f>IF(A288="","",N(E288)+N(F288)+N(G288))</f>
        <v/>
      </c>
      <c r="I288" s="6" t="n"/>
      <c r="J288" s="6" t="n"/>
      <c r="K288" s="6" t="n"/>
    </row>
    <row r="289">
      <c r="A289" s="6" t="n"/>
      <c r="B289" s="6" t="n"/>
      <c r="C289" s="6" t="n"/>
      <c r="D289" s="6" t="n"/>
      <c r="E289" s="15" t="n"/>
      <c r="F289" s="15" t="n"/>
      <c r="G289" s="15" t="n"/>
      <c r="H289" s="21">
        <f>IF(A289="","",N(E289)+N(F289)+N(G289))</f>
        <v/>
      </c>
      <c r="I289" s="6" t="n"/>
      <c r="J289" s="6" t="n"/>
      <c r="K289" s="6" t="n"/>
    </row>
    <row r="290">
      <c r="A290" s="6" t="n"/>
      <c r="B290" s="6" t="n"/>
      <c r="C290" s="6" t="n"/>
      <c r="D290" s="6" t="n"/>
      <c r="E290" s="15" t="n"/>
      <c r="F290" s="15" t="n"/>
      <c r="G290" s="15" t="n"/>
      <c r="H290" s="21">
        <f>IF(A290="","",N(E290)+N(F290)+N(G290))</f>
        <v/>
      </c>
      <c r="I290" s="6" t="n"/>
      <c r="J290" s="6" t="n"/>
      <c r="K290" s="6" t="n"/>
    </row>
    <row r="291">
      <c r="A291" s="6" t="n"/>
      <c r="B291" s="6" t="n"/>
      <c r="C291" s="6" t="n"/>
      <c r="D291" s="6" t="n"/>
      <c r="E291" s="15" t="n"/>
      <c r="F291" s="15" t="n"/>
      <c r="G291" s="15" t="n"/>
      <c r="H291" s="21">
        <f>IF(A291="","",N(E291)+N(F291)+N(G291))</f>
        <v/>
      </c>
      <c r="I291" s="6" t="n"/>
      <c r="J291" s="6" t="n"/>
      <c r="K291" s="6" t="n"/>
    </row>
    <row r="292">
      <c r="A292" s="6" t="n"/>
      <c r="B292" s="6" t="n"/>
      <c r="C292" s="6" t="n"/>
      <c r="D292" s="6" t="n"/>
      <c r="E292" s="15" t="n"/>
      <c r="F292" s="15" t="n"/>
      <c r="G292" s="15" t="n"/>
      <c r="H292" s="21">
        <f>IF(A292="","",N(E292)+N(F292)+N(G292))</f>
        <v/>
      </c>
      <c r="I292" s="6" t="n"/>
      <c r="J292" s="6" t="n"/>
      <c r="K292" s="6" t="n"/>
    </row>
    <row r="293">
      <c r="A293" s="6" t="n"/>
      <c r="B293" s="6" t="n"/>
      <c r="C293" s="6" t="n"/>
      <c r="D293" s="6" t="n"/>
      <c r="E293" s="15" t="n"/>
      <c r="F293" s="15" t="n"/>
      <c r="G293" s="15" t="n"/>
      <c r="H293" s="21">
        <f>IF(A293="","",N(E293)+N(F293)+N(G293))</f>
        <v/>
      </c>
      <c r="I293" s="6" t="n"/>
      <c r="J293" s="6" t="n"/>
      <c r="K293" s="6" t="n"/>
    </row>
    <row r="294">
      <c r="A294" s="6" t="n"/>
      <c r="B294" s="6" t="n"/>
      <c r="C294" s="6" t="n"/>
      <c r="D294" s="6" t="n"/>
      <c r="E294" s="15" t="n"/>
      <c r="F294" s="15" t="n"/>
      <c r="G294" s="15" t="n"/>
      <c r="H294" s="21">
        <f>IF(A294="","",N(E294)+N(F294)+N(G294))</f>
        <v/>
      </c>
      <c r="I294" s="6" t="n"/>
      <c r="J294" s="6" t="n"/>
      <c r="K294" s="6" t="n"/>
    </row>
    <row r="295">
      <c r="A295" s="6" t="n"/>
      <c r="B295" s="6" t="n"/>
      <c r="C295" s="6" t="n"/>
      <c r="D295" s="6" t="n"/>
      <c r="E295" s="15" t="n"/>
      <c r="F295" s="15" t="n"/>
      <c r="G295" s="15" t="n"/>
      <c r="H295" s="21">
        <f>IF(A295="","",N(E295)+N(F295)+N(G295))</f>
        <v/>
      </c>
      <c r="I295" s="6" t="n"/>
      <c r="J295" s="6" t="n"/>
      <c r="K295" s="6" t="n"/>
    </row>
    <row r="296">
      <c r="A296" s="6" t="n"/>
      <c r="B296" s="6" t="n"/>
      <c r="C296" s="6" t="n"/>
      <c r="D296" s="6" t="n"/>
      <c r="E296" s="15" t="n"/>
      <c r="F296" s="15" t="n"/>
      <c r="G296" s="15" t="n"/>
      <c r="H296" s="21">
        <f>IF(A296="","",N(E296)+N(F296)+N(G296))</f>
        <v/>
      </c>
      <c r="I296" s="6" t="n"/>
      <c r="J296" s="6" t="n"/>
      <c r="K296" s="6" t="n"/>
    </row>
    <row r="297">
      <c r="A297" s="6" t="n"/>
      <c r="B297" s="6" t="n"/>
      <c r="C297" s="6" t="n"/>
      <c r="D297" s="6" t="n"/>
      <c r="E297" s="15" t="n"/>
      <c r="F297" s="15" t="n"/>
      <c r="G297" s="15" t="n"/>
      <c r="H297" s="21">
        <f>IF(A297="","",N(E297)+N(F297)+N(G297))</f>
        <v/>
      </c>
      <c r="I297" s="6" t="n"/>
      <c r="J297" s="6" t="n"/>
      <c r="K297" s="6" t="n"/>
    </row>
    <row r="298">
      <c r="A298" s="6" t="n"/>
      <c r="B298" s="6" t="n"/>
      <c r="C298" s="6" t="n"/>
      <c r="D298" s="6" t="n"/>
      <c r="E298" s="15" t="n"/>
      <c r="F298" s="15" t="n"/>
      <c r="G298" s="15" t="n"/>
      <c r="H298" s="21">
        <f>IF(A298="","",N(E298)+N(F298)+N(G298))</f>
        <v/>
      </c>
      <c r="I298" s="6" t="n"/>
      <c r="J298" s="6" t="n"/>
      <c r="K298" s="6" t="n"/>
    </row>
    <row r="299">
      <c r="A299" s="6" t="n"/>
      <c r="B299" s="6" t="n"/>
      <c r="C299" s="6" t="n"/>
      <c r="D299" s="6" t="n"/>
      <c r="E299" s="15" t="n"/>
      <c r="F299" s="15" t="n"/>
      <c r="G299" s="15" t="n"/>
      <c r="H299" s="21">
        <f>IF(A299="","",N(E299)+N(F299)+N(G299))</f>
        <v/>
      </c>
      <c r="I299" s="6" t="n"/>
      <c r="J299" s="6" t="n"/>
      <c r="K299" s="6" t="n"/>
    </row>
    <row r="300">
      <c r="A300" s="6" t="n"/>
      <c r="B300" s="6" t="n"/>
      <c r="C300" s="6" t="n"/>
      <c r="D300" s="6" t="n"/>
      <c r="E300" s="15" t="n"/>
      <c r="F300" s="15" t="n"/>
      <c r="G300" s="15" t="n"/>
      <c r="H300" s="21">
        <f>IF(A300="","",N(E300)+N(F300)+N(G300))</f>
        <v/>
      </c>
      <c r="I300" s="6" t="n"/>
      <c r="J300" s="6" t="n"/>
      <c r="K300" s="6" t="n"/>
    </row>
    <row r="301">
      <c r="A301" s="6" t="n"/>
      <c r="B301" s="6" t="n"/>
      <c r="C301" s="6" t="n"/>
      <c r="D301" s="6" t="n"/>
      <c r="E301" s="15" t="n"/>
      <c r="F301" s="15" t="n"/>
      <c r="G301" s="15" t="n"/>
      <c r="H301" s="21">
        <f>IF(A301="","",N(E301)+N(F301)+N(G301))</f>
        <v/>
      </c>
      <c r="I301" s="6" t="n"/>
      <c r="J301" s="6" t="n"/>
      <c r="K301" s="6" t="n"/>
    </row>
    <row r="302">
      <c r="A302" s="6" t="n"/>
      <c r="B302" s="6" t="n"/>
      <c r="C302" s="6" t="n"/>
      <c r="D302" s="6" t="n"/>
      <c r="E302" s="15" t="n"/>
      <c r="F302" s="15" t="n"/>
      <c r="G302" s="15" t="n"/>
      <c r="H302" s="21">
        <f>IF(A302="","",N(E302)+N(F302)+N(G302))</f>
        <v/>
      </c>
      <c r="I302" s="6" t="n"/>
      <c r="J302" s="6" t="n"/>
      <c r="K302" s="6" t="n"/>
    </row>
    <row r="303">
      <c r="A303" s="6" t="n"/>
      <c r="B303" s="6" t="n"/>
      <c r="C303" s="6" t="n"/>
      <c r="D303" s="6" t="n"/>
      <c r="E303" s="15" t="n"/>
      <c r="F303" s="15" t="n"/>
      <c r="G303" s="15" t="n"/>
      <c r="H303" s="21">
        <f>IF(A303="","",N(E303)+N(F303)+N(G303))</f>
        <v/>
      </c>
      <c r="I303" s="6" t="n"/>
      <c r="J303" s="6" t="n"/>
      <c r="K303" s="6" t="n"/>
    </row>
  </sheetData>
  <mergeCells count="2">
    <mergeCell ref="A2:K2"/>
    <mergeCell ref="A1:K1"/>
  </mergeCells>
  <dataValidations count="1">
    <dataValidation sqref="I4:I303" showDropDown="0" showInputMessage="0" showErrorMessage="0" allowBlank="1" type="list">
      <formula1>"당초,변경당시"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3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4" customWidth="1" min="3" max="3"/>
    <col width="14" customWidth="1" min="4" max="4"/>
    <col width="7" customWidth="1" min="5" max="5"/>
    <col width="9" customWidth="1" min="6" max="6"/>
    <col width="12" customWidth="1" min="7" max="7"/>
    <col width="12" customWidth="1" min="8" max="8"/>
    <col width="12" customWidth="1" min="9" max="9"/>
    <col width="13" customWidth="1" min="10" max="10"/>
    <col width="13" customWidth="1" min="11" max="11"/>
    <col width="13" customWidth="1" min="12" max="12"/>
    <col width="12" customWidth="1" min="14" max="14"/>
    <col width="22" customWidth="1" min="15" max="15"/>
    <col width="7" customWidth="1" min="16" max="16"/>
    <col width="13" customWidth="1" min="17" max="17"/>
    <col width="13" customWidth="1" min="18" max="18"/>
    <col width="13" customWidth="1" min="19" max="19"/>
    <col width="13" customWidth="1" min="20" max="20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일 위 대 가 표</t>
        </is>
      </c>
      <c r="N2" s="22" t="inlineStr">
        <is>
          <t>▶ 오른쪽 = 일위번호별 단가 (내역서가 여기를 봅니다)</t>
        </is>
      </c>
    </row>
    <row r="3" ht="30" customHeight="1">
      <c r="A3" s="19" t="inlineStr">
        <is>
          <t>일위번호</t>
        </is>
      </c>
      <c r="B3" s="19" t="inlineStr">
        <is>
          <t>구성코드</t>
        </is>
      </c>
      <c r="C3" s="19" t="inlineStr">
        <is>
          <t>품 명</t>
        </is>
      </c>
      <c r="D3" s="19" t="inlineStr">
        <is>
          <t>규 격</t>
        </is>
      </c>
      <c r="E3" s="19" t="inlineStr">
        <is>
          <t>단위</t>
        </is>
      </c>
      <c r="F3" s="19" t="inlineStr">
        <is>
          <t>수량</t>
        </is>
      </c>
      <c r="G3" s="19" t="inlineStr">
        <is>
          <t>재료비단가</t>
        </is>
      </c>
      <c r="H3" s="19" t="inlineStr">
        <is>
          <t>노무비단가</t>
        </is>
      </c>
      <c r="I3" s="19" t="inlineStr">
        <is>
          <t>경비단가</t>
        </is>
      </c>
      <c r="J3" s="19" t="inlineStr">
        <is>
          <t>재료비금액</t>
        </is>
      </c>
      <c r="K3" s="19" t="inlineStr">
        <is>
          <t>노무비금액</t>
        </is>
      </c>
      <c r="L3" s="19" t="inlineStr">
        <is>
          <t>경비금액</t>
        </is>
      </c>
      <c r="N3" s="23" t="inlineStr">
        <is>
          <t>일위번호</t>
        </is>
      </c>
      <c r="O3" s="23" t="inlineStr">
        <is>
          <t>일위 품명</t>
        </is>
      </c>
      <c r="P3" s="23" t="inlineStr">
        <is>
          <t>단위</t>
        </is>
      </c>
      <c r="Q3" s="23" t="inlineStr">
        <is>
          <t>재료비계</t>
        </is>
      </c>
      <c r="R3" s="23" t="inlineStr">
        <is>
          <t>노무비계</t>
        </is>
      </c>
      <c r="S3" s="23" t="inlineStr">
        <is>
          <t>경비계</t>
        </is>
      </c>
      <c r="T3" s="23" t="inlineStr">
        <is>
          <t>합계단가</t>
        </is>
      </c>
    </row>
    <row r="4">
      <c r="A4" s="6" t="n"/>
      <c r="B4" s="6" t="n"/>
      <c r="C4" s="7">
        <f>IF($B4="","",IFERROR(VLOOKUP($B4,단가마스터!$A$4:$H$303,2,FALSE),"⚠️단가마스터에 없음"))</f>
        <v/>
      </c>
      <c r="D4" s="7">
        <f>IF($B4="","",IFERROR(VLOOKUP($B4,단가마스터!$A$4:$H$303,3,FALSE),""))</f>
        <v/>
      </c>
      <c r="E4" s="7">
        <f>IF($B4="","",IFERROR(VLOOKUP($B4,단가마스터!$A$4:$H$303,4,FALSE),""))</f>
        <v/>
      </c>
      <c r="F4" s="6" t="n"/>
      <c r="G4" s="21">
        <f>IF($B4="","",IFERROR(VLOOKUP($B4,단가마스터!$A$4:$H$303,5,FALSE),0))</f>
        <v/>
      </c>
      <c r="H4" s="21">
        <f>IF($B4="","",IFERROR(VLOOKUP($B4,단가마스터!$A$4:$H$303,6,FALSE),0))</f>
        <v/>
      </c>
      <c r="I4" s="21">
        <f>IF($B4="","",IFERROR(VLOOKUP($B4,단가마스터!$A$4:$H$303,7,FALSE),0))</f>
        <v/>
      </c>
      <c r="J4" s="21">
        <f>IF($B4="","",N($F4)*N($G4))</f>
        <v/>
      </c>
      <c r="K4" s="21">
        <f>IF($B4="","",N($F4)*N($H4))</f>
        <v/>
      </c>
      <c r="L4" s="21">
        <f>IF($B4="","",N($F4)*N($I4))</f>
        <v/>
      </c>
      <c r="M4" s="10" t="n"/>
      <c r="N4" s="6" t="n"/>
      <c r="O4" s="6" t="n"/>
      <c r="P4" s="6" t="n"/>
      <c r="Q4" s="21">
        <f>IF($N4="","",SUMIF($A$4:$A$303,$N4,$J$4:$J$303))</f>
        <v/>
      </c>
      <c r="R4" s="21">
        <f>IF($N4="","",SUMIF($A$4:$A$303,$N4,$K$4:$K$303))</f>
        <v/>
      </c>
      <c r="S4" s="21">
        <f>IF($N4="","",SUMIF($A$4:$A$303,$N4,$L$4:$L$303))</f>
        <v/>
      </c>
      <c r="T4" s="21">
        <f>IF($N4="","",N(Q4)+N(R4)+N(S4))</f>
        <v/>
      </c>
    </row>
    <row r="5">
      <c r="A5" s="6" t="n"/>
      <c r="B5" s="6" t="n"/>
      <c r="C5" s="7">
        <f>IF($B5="","",IFERROR(VLOOKUP($B5,단가마스터!$A$4:$H$303,2,FALSE),"⚠️단가마스터에 없음"))</f>
        <v/>
      </c>
      <c r="D5" s="7">
        <f>IF($B5="","",IFERROR(VLOOKUP($B5,단가마스터!$A$4:$H$303,3,FALSE),""))</f>
        <v/>
      </c>
      <c r="E5" s="7">
        <f>IF($B5="","",IFERROR(VLOOKUP($B5,단가마스터!$A$4:$H$303,4,FALSE),""))</f>
        <v/>
      </c>
      <c r="F5" s="6" t="n"/>
      <c r="G5" s="21">
        <f>IF($B5="","",IFERROR(VLOOKUP($B5,단가마스터!$A$4:$H$303,5,FALSE),0))</f>
        <v/>
      </c>
      <c r="H5" s="21">
        <f>IF($B5="","",IFERROR(VLOOKUP($B5,단가마스터!$A$4:$H$303,6,FALSE),0))</f>
        <v/>
      </c>
      <c r="I5" s="21">
        <f>IF($B5="","",IFERROR(VLOOKUP($B5,단가마스터!$A$4:$H$303,7,FALSE),0))</f>
        <v/>
      </c>
      <c r="J5" s="21">
        <f>IF($B5="","",N($F5)*N($G5))</f>
        <v/>
      </c>
      <c r="K5" s="21">
        <f>IF($B5="","",N($F5)*N($H5))</f>
        <v/>
      </c>
      <c r="L5" s="21">
        <f>IF($B5="","",N($F5)*N($I5))</f>
        <v/>
      </c>
      <c r="M5" s="10" t="n"/>
      <c r="N5" s="6" t="n"/>
      <c r="O5" s="6" t="n"/>
      <c r="P5" s="6" t="n"/>
      <c r="Q5" s="21">
        <f>IF($N5="","",SUMIF($A$4:$A$303,$N5,$J$4:$J$303))</f>
        <v/>
      </c>
      <c r="R5" s="21">
        <f>IF($N5="","",SUMIF($A$4:$A$303,$N5,$K$4:$K$303))</f>
        <v/>
      </c>
      <c r="S5" s="21">
        <f>IF($N5="","",SUMIF($A$4:$A$303,$N5,$L$4:$L$303))</f>
        <v/>
      </c>
      <c r="T5" s="21">
        <f>IF($N5="","",N(Q5)+N(R5)+N(S5))</f>
        <v/>
      </c>
    </row>
    <row r="6">
      <c r="A6" s="6" t="n"/>
      <c r="B6" s="6" t="n"/>
      <c r="C6" s="7">
        <f>IF($B6="","",IFERROR(VLOOKUP($B6,단가마스터!$A$4:$H$303,2,FALSE),"⚠️단가마스터에 없음"))</f>
        <v/>
      </c>
      <c r="D6" s="7">
        <f>IF($B6="","",IFERROR(VLOOKUP($B6,단가마스터!$A$4:$H$303,3,FALSE),""))</f>
        <v/>
      </c>
      <c r="E6" s="7">
        <f>IF($B6="","",IFERROR(VLOOKUP($B6,단가마스터!$A$4:$H$303,4,FALSE),""))</f>
        <v/>
      </c>
      <c r="F6" s="6" t="n"/>
      <c r="G6" s="21">
        <f>IF($B6="","",IFERROR(VLOOKUP($B6,단가마스터!$A$4:$H$303,5,FALSE),0))</f>
        <v/>
      </c>
      <c r="H6" s="21">
        <f>IF($B6="","",IFERROR(VLOOKUP($B6,단가마스터!$A$4:$H$303,6,FALSE),0))</f>
        <v/>
      </c>
      <c r="I6" s="21">
        <f>IF($B6="","",IFERROR(VLOOKUP($B6,단가마스터!$A$4:$H$303,7,FALSE),0))</f>
        <v/>
      </c>
      <c r="J6" s="21">
        <f>IF($B6="","",N($F6)*N($G6))</f>
        <v/>
      </c>
      <c r="K6" s="21">
        <f>IF($B6="","",N($F6)*N($H6))</f>
        <v/>
      </c>
      <c r="L6" s="21">
        <f>IF($B6="","",N($F6)*N($I6))</f>
        <v/>
      </c>
      <c r="M6" s="10" t="n"/>
      <c r="N6" s="6" t="n"/>
      <c r="O6" s="6" t="n"/>
      <c r="P6" s="6" t="n"/>
      <c r="Q6" s="21">
        <f>IF($N6="","",SUMIF($A$4:$A$303,$N6,$J$4:$J$303))</f>
        <v/>
      </c>
      <c r="R6" s="21">
        <f>IF($N6="","",SUMIF($A$4:$A$303,$N6,$K$4:$K$303))</f>
        <v/>
      </c>
      <c r="S6" s="21">
        <f>IF($N6="","",SUMIF($A$4:$A$303,$N6,$L$4:$L$303))</f>
        <v/>
      </c>
      <c r="T6" s="21">
        <f>IF($N6="","",N(Q6)+N(R6)+N(S6))</f>
        <v/>
      </c>
    </row>
    <row r="7">
      <c r="A7" s="6" t="n"/>
      <c r="B7" s="6" t="n"/>
      <c r="C7" s="7">
        <f>IF($B7="","",IFERROR(VLOOKUP($B7,단가마스터!$A$4:$H$303,2,FALSE),"⚠️단가마스터에 없음"))</f>
        <v/>
      </c>
      <c r="D7" s="7">
        <f>IF($B7="","",IFERROR(VLOOKUP($B7,단가마스터!$A$4:$H$303,3,FALSE),""))</f>
        <v/>
      </c>
      <c r="E7" s="7">
        <f>IF($B7="","",IFERROR(VLOOKUP($B7,단가마스터!$A$4:$H$303,4,FALSE),""))</f>
        <v/>
      </c>
      <c r="F7" s="6" t="n"/>
      <c r="G7" s="21">
        <f>IF($B7="","",IFERROR(VLOOKUP($B7,단가마스터!$A$4:$H$303,5,FALSE),0))</f>
        <v/>
      </c>
      <c r="H7" s="21">
        <f>IF($B7="","",IFERROR(VLOOKUP($B7,단가마스터!$A$4:$H$303,6,FALSE),0))</f>
        <v/>
      </c>
      <c r="I7" s="21">
        <f>IF($B7="","",IFERROR(VLOOKUP($B7,단가마스터!$A$4:$H$303,7,FALSE),0))</f>
        <v/>
      </c>
      <c r="J7" s="21">
        <f>IF($B7="","",N($F7)*N($G7))</f>
        <v/>
      </c>
      <c r="K7" s="21">
        <f>IF($B7="","",N($F7)*N($H7))</f>
        <v/>
      </c>
      <c r="L7" s="21">
        <f>IF($B7="","",N($F7)*N($I7))</f>
        <v/>
      </c>
      <c r="M7" s="10" t="n"/>
      <c r="N7" s="6" t="n"/>
      <c r="O7" s="6" t="n"/>
      <c r="P7" s="6" t="n"/>
      <c r="Q7" s="21">
        <f>IF($N7="","",SUMIF($A$4:$A$303,$N7,$J$4:$J$303))</f>
        <v/>
      </c>
      <c r="R7" s="21">
        <f>IF($N7="","",SUMIF($A$4:$A$303,$N7,$K$4:$K$303))</f>
        <v/>
      </c>
      <c r="S7" s="21">
        <f>IF($N7="","",SUMIF($A$4:$A$303,$N7,$L$4:$L$303))</f>
        <v/>
      </c>
      <c r="T7" s="21">
        <f>IF($N7="","",N(Q7)+N(R7)+N(S7))</f>
        <v/>
      </c>
    </row>
    <row r="8">
      <c r="A8" s="6" t="n"/>
      <c r="B8" s="6" t="n"/>
      <c r="C8" s="7">
        <f>IF($B8="","",IFERROR(VLOOKUP($B8,단가마스터!$A$4:$H$303,2,FALSE),"⚠️단가마스터에 없음"))</f>
        <v/>
      </c>
      <c r="D8" s="7">
        <f>IF($B8="","",IFERROR(VLOOKUP($B8,단가마스터!$A$4:$H$303,3,FALSE),""))</f>
        <v/>
      </c>
      <c r="E8" s="7">
        <f>IF($B8="","",IFERROR(VLOOKUP($B8,단가마스터!$A$4:$H$303,4,FALSE),""))</f>
        <v/>
      </c>
      <c r="F8" s="6" t="n"/>
      <c r="G8" s="21">
        <f>IF($B8="","",IFERROR(VLOOKUP($B8,단가마스터!$A$4:$H$303,5,FALSE),0))</f>
        <v/>
      </c>
      <c r="H8" s="21">
        <f>IF($B8="","",IFERROR(VLOOKUP($B8,단가마스터!$A$4:$H$303,6,FALSE),0))</f>
        <v/>
      </c>
      <c r="I8" s="21">
        <f>IF($B8="","",IFERROR(VLOOKUP($B8,단가마스터!$A$4:$H$303,7,FALSE),0))</f>
        <v/>
      </c>
      <c r="J8" s="21">
        <f>IF($B8="","",N($F8)*N($G8))</f>
        <v/>
      </c>
      <c r="K8" s="21">
        <f>IF($B8="","",N($F8)*N($H8))</f>
        <v/>
      </c>
      <c r="L8" s="21">
        <f>IF($B8="","",N($F8)*N($I8))</f>
        <v/>
      </c>
      <c r="M8" s="10" t="n"/>
      <c r="N8" s="6" t="n"/>
      <c r="O8" s="6" t="n"/>
      <c r="P8" s="6" t="n"/>
      <c r="Q8" s="21">
        <f>IF($N8="","",SUMIF($A$4:$A$303,$N8,$J$4:$J$303))</f>
        <v/>
      </c>
      <c r="R8" s="21">
        <f>IF($N8="","",SUMIF($A$4:$A$303,$N8,$K$4:$K$303))</f>
        <v/>
      </c>
      <c r="S8" s="21">
        <f>IF($N8="","",SUMIF($A$4:$A$303,$N8,$L$4:$L$303))</f>
        <v/>
      </c>
      <c r="T8" s="21">
        <f>IF($N8="","",N(Q8)+N(R8)+N(S8))</f>
        <v/>
      </c>
    </row>
    <row r="9">
      <c r="A9" s="6" t="n"/>
      <c r="B9" s="6" t="n"/>
      <c r="C9" s="7">
        <f>IF($B9="","",IFERROR(VLOOKUP($B9,단가마스터!$A$4:$H$303,2,FALSE),"⚠️단가마스터에 없음"))</f>
        <v/>
      </c>
      <c r="D9" s="7">
        <f>IF($B9="","",IFERROR(VLOOKUP($B9,단가마스터!$A$4:$H$303,3,FALSE),""))</f>
        <v/>
      </c>
      <c r="E9" s="7">
        <f>IF($B9="","",IFERROR(VLOOKUP($B9,단가마스터!$A$4:$H$303,4,FALSE),""))</f>
        <v/>
      </c>
      <c r="F9" s="6" t="n"/>
      <c r="G9" s="21">
        <f>IF($B9="","",IFERROR(VLOOKUP($B9,단가마스터!$A$4:$H$303,5,FALSE),0))</f>
        <v/>
      </c>
      <c r="H9" s="21">
        <f>IF($B9="","",IFERROR(VLOOKUP($B9,단가마스터!$A$4:$H$303,6,FALSE),0))</f>
        <v/>
      </c>
      <c r="I9" s="21">
        <f>IF($B9="","",IFERROR(VLOOKUP($B9,단가마스터!$A$4:$H$303,7,FALSE),0))</f>
        <v/>
      </c>
      <c r="J9" s="21">
        <f>IF($B9="","",N($F9)*N($G9))</f>
        <v/>
      </c>
      <c r="K9" s="21">
        <f>IF($B9="","",N($F9)*N($H9))</f>
        <v/>
      </c>
      <c r="L9" s="21">
        <f>IF($B9="","",N($F9)*N($I9))</f>
        <v/>
      </c>
      <c r="M9" s="10" t="n"/>
      <c r="N9" s="6" t="n"/>
      <c r="O9" s="6" t="n"/>
      <c r="P9" s="6" t="n"/>
      <c r="Q9" s="21">
        <f>IF($N9="","",SUMIF($A$4:$A$303,$N9,$J$4:$J$303))</f>
        <v/>
      </c>
      <c r="R9" s="21">
        <f>IF($N9="","",SUMIF($A$4:$A$303,$N9,$K$4:$K$303))</f>
        <v/>
      </c>
      <c r="S9" s="21">
        <f>IF($N9="","",SUMIF($A$4:$A$303,$N9,$L$4:$L$303))</f>
        <v/>
      </c>
      <c r="T9" s="21">
        <f>IF($N9="","",N(Q9)+N(R9)+N(S9))</f>
        <v/>
      </c>
    </row>
    <row r="10">
      <c r="A10" s="6" t="n"/>
      <c r="B10" s="6" t="n"/>
      <c r="C10" s="7">
        <f>IF($B10="","",IFERROR(VLOOKUP($B10,단가마스터!$A$4:$H$303,2,FALSE),"⚠️단가마스터에 없음"))</f>
        <v/>
      </c>
      <c r="D10" s="7">
        <f>IF($B10="","",IFERROR(VLOOKUP($B10,단가마스터!$A$4:$H$303,3,FALSE),""))</f>
        <v/>
      </c>
      <c r="E10" s="7">
        <f>IF($B10="","",IFERROR(VLOOKUP($B10,단가마스터!$A$4:$H$303,4,FALSE),""))</f>
        <v/>
      </c>
      <c r="F10" s="6" t="n"/>
      <c r="G10" s="21">
        <f>IF($B10="","",IFERROR(VLOOKUP($B10,단가마스터!$A$4:$H$303,5,FALSE),0))</f>
        <v/>
      </c>
      <c r="H10" s="21">
        <f>IF($B10="","",IFERROR(VLOOKUP($B10,단가마스터!$A$4:$H$303,6,FALSE),0))</f>
        <v/>
      </c>
      <c r="I10" s="21">
        <f>IF($B10="","",IFERROR(VLOOKUP($B10,단가마스터!$A$4:$H$303,7,FALSE),0))</f>
        <v/>
      </c>
      <c r="J10" s="21">
        <f>IF($B10="","",N($F10)*N($G10))</f>
        <v/>
      </c>
      <c r="K10" s="21">
        <f>IF($B10="","",N($F10)*N($H10))</f>
        <v/>
      </c>
      <c r="L10" s="21">
        <f>IF($B10="","",N($F10)*N($I10))</f>
        <v/>
      </c>
      <c r="M10" s="10" t="n"/>
      <c r="N10" s="6" t="n"/>
      <c r="O10" s="6" t="n"/>
      <c r="P10" s="6" t="n"/>
      <c r="Q10" s="21">
        <f>IF($N10="","",SUMIF($A$4:$A$303,$N10,$J$4:$J$303))</f>
        <v/>
      </c>
      <c r="R10" s="21">
        <f>IF($N10="","",SUMIF($A$4:$A$303,$N10,$K$4:$K$303))</f>
        <v/>
      </c>
      <c r="S10" s="21">
        <f>IF($N10="","",SUMIF($A$4:$A$303,$N10,$L$4:$L$303))</f>
        <v/>
      </c>
      <c r="T10" s="21">
        <f>IF($N10="","",N(Q10)+N(R10)+N(S10))</f>
        <v/>
      </c>
    </row>
    <row r="11">
      <c r="A11" s="6" t="n"/>
      <c r="B11" s="6" t="n"/>
      <c r="C11" s="7">
        <f>IF($B11="","",IFERROR(VLOOKUP($B11,단가마스터!$A$4:$H$303,2,FALSE),"⚠️단가마스터에 없음"))</f>
        <v/>
      </c>
      <c r="D11" s="7">
        <f>IF($B11="","",IFERROR(VLOOKUP($B11,단가마스터!$A$4:$H$303,3,FALSE),""))</f>
        <v/>
      </c>
      <c r="E11" s="7">
        <f>IF($B11="","",IFERROR(VLOOKUP($B11,단가마스터!$A$4:$H$303,4,FALSE),""))</f>
        <v/>
      </c>
      <c r="F11" s="6" t="n"/>
      <c r="G11" s="21">
        <f>IF($B11="","",IFERROR(VLOOKUP($B11,단가마스터!$A$4:$H$303,5,FALSE),0))</f>
        <v/>
      </c>
      <c r="H11" s="21">
        <f>IF($B11="","",IFERROR(VLOOKUP($B11,단가마스터!$A$4:$H$303,6,FALSE),0))</f>
        <v/>
      </c>
      <c r="I11" s="21">
        <f>IF($B11="","",IFERROR(VLOOKUP($B11,단가마스터!$A$4:$H$303,7,FALSE),0))</f>
        <v/>
      </c>
      <c r="J11" s="21">
        <f>IF($B11="","",N($F11)*N($G11))</f>
        <v/>
      </c>
      <c r="K11" s="21">
        <f>IF($B11="","",N($F11)*N($H11))</f>
        <v/>
      </c>
      <c r="L11" s="21">
        <f>IF($B11="","",N($F11)*N($I11))</f>
        <v/>
      </c>
      <c r="M11" s="10" t="n"/>
      <c r="N11" s="6" t="n"/>
      <c r="O11" s="6" t="n"/>
      <c r="P11" s="6" t="n"/>
      <c r="Q11" s="21">
        <f>IF($N11="","",SUMIF($A$4:$A$303,$N11,$J$4:$J$303))</f>
        <v/>
      </c>
      <c r="R11" s="21">
        <f>IF($N11="","",SUMIF($A$4:$A$303,$N11,$K$4:$K$303))</f>
        <v/>
      </c>
      <c r="S11" s="21">
        <f>IF($N11="","",SUMIF($A$4:$A$303,$N11,$L$4:$L$303))</f>
        <v/>
      </c>
      <c r="T11" s="21">
        <f>IF($N11="","",N(Q11)+N(R11)+N(S11))</f>
        <v/>
      </c>
    </row>
    <row r="12">
      <c r="A12" s="6" t="n"/>
      <c r="B12" s="6" t="n"/>
      <c r="C12" s="7">
        <f>IF($B12="","",IFERROR(VLOOKUP($B12,단가마스터!$A$4:$H$303,2,FALSE),"⚠️단가마스터에 없음"))</f>
        <v/>
      </c>
      <c r="D12" s="7">
        <f>IF($B12="","",IFERROR(VLOOKUP($B12,단가마스터!$A$4:$H$303,3,FALSE),""))</f>
        <v/>
      </c>
      <c r="E12" s="7">
        <f>IF($B12="","",IFERROR(VLOOKUP($B12,단가마스터!$A$4:$H$303,4,FALSE),""))</f>
        <v/>
      </c>
      <c r="F12" s="6" t="n"/>
      <c r="G12" s="21">
        <f>IF($B12="","",IFERROR(VLOOKUP($B12,단가마스터!$A$4:$H$303,5,FALSE),0))</f>
        <v/>
      </c>
      <c r="H12" s="21">
        <f>IF($B12="","",IFERROR(VLOOKUP($B12,단가마스터!$A$4:$H$303,6,FALSE),0))</f>
        <v/>
      </c>
      <c r="I12" s="21">
        <f>IF($B12="","",IFERROR(VLOOKUP($B12,단가마스터!$A$4:$H$303,7,FALSE),0))</f>
        <v/>
      </c>
      <c r="J12" s="21">
        <f>IF($B12="","",N($F12)*N($G12))</f>
        <v/>
      </c>
      <c r="K12" s="21">
        <f>IF($B12="","",N($F12)*N($H12))</f>
        <v/>
      </c>
      <c r="L12" s="21">
        <f>IF($B12="","",N($F12)*N($I12))</f>
        <v/>
      </c>
      <c r="M12" s="10" t="n"/>
      <c r="N12" s="6" t="n"/>
      <c r="O12" s="6" t="n"/>
      <c r="P12" s="6" t="n"/>
      <c r="Q12" s="21">
        <f>IF($N12="","",SUMIF($A$4:$A$303,$N12,$J$4:$J$303))</f>
        <v/>
      </c>
      <c r="R12" s="21">
        <f>IF($N12="","",SUMIF($A$4:$A$303,$N12,$K$4:$K$303))</f>
        <v/>
      </c>
      <c r="S12" s="21">
        <f>IF($N12="","",SUMIF($A$4:$A$303,$N12,$L$4:$L$303))</f>
        <v/>
      </c>
      <c r="T12" s="21">
        <f>IF($N12="","",N(Q12)+N(R12)+N(S12))</f>
        <v/>
      </c>
    </row>
    <row r="13">
      <c r="A13" s="6" t="n"/>
      <c r="B13" s="6" t="n"/>
      <c r="C13" s="7">
        <f>IF($B13="","",IFERROR(VLOOKUP($B13,단가마스터!$A$4:$H$303,2,FALSE),"⚠️단가마스터에 없음"))</f>
        <v/>
      </c>
      <c r="D13" s="7">
        <f>IF($B13="","",IFERROR(VLOOKUP($B13,단가마스터!$A$4:$H$303,3,FALSE),""))</f>
        <v/>
      </c>
      <c r="E13" s="7">
        <f>IF($B13="","",IFERROR(VLOOKUP($B13,단가마스터!$A$4:$H$303,4,FALSE),""))</f>
        <v/>
      </c>
      <c r="F13" s="6" t="n"/>
      <c r="G13" s="21">
        <f>IF($B13="","",IFERROR(VLOOKUP($B13,단가마스터!$A$4:$H$303,5,FALSE),0))</f>
        <v/>
      </c>
      <c r="H13" s="21">
        <f>IF($B13="","",IFERROR(VLOOKUP($B13,단가마스터!$A$4:$H$303,6,FALSE),0))</f>
        <v/>
      </c>
      <c r="I13" s="21">
        <f>IF($B13="","",IFERROR(VLOOKUP($B13,단가마스터!$A$4:$H$303,7,FALSE),0))</f>
        <v/>
      </c>
      <c r="J13" s="21">
        <f>IF($B13="","",N($F13)*N($G13))</f>
        <v/>
      </c>
      <c r="K13" s="21">
        <f>IF($B13="","",N($F13)*N($H13))</f>
        <v/>
      </c>
      <c r="L13" s="21">
        <f>IF($B13="","",N($F13)*N($I13))</f>
        <v/>
      </c>
      <c r="M13" s="10" t="n"/>
      <c r="N13" s="6" t="n"/>
      <c r="O13" s="6" t="n"/>
      <c r="P13" s="6" t="n"/>
      <c r="Q13" s="21">
        <f>IF($N13="","",SUMIF($A$4:$A$303,$N13,$J$4:$J$303))</f>
        <v/>
      </c>
      <c r="R13" s="21">
        <f>IF($N13="","",SUMIF($A$4:$A$303,$N13,$K$4:$K$303))</f>
        <v/>
      </c>
      <c r="S13" s="21">
        <f>IF($N13="","",SUMIF($A$4:$A$303,$N13,$L$4:$L$303))</f>
        <v/>
      </c>
      <c r="T13" s="21">
        <f>IF($N13="","",N(Q13)+N(R13)+N(S13))</f>
        <v/>
      </c>
    </row>
    <row r="14">
      <c r="A14" s="6" t="n"/>
      <c r="B14" s="6" t="n"/>
      <c r="C14" s="7">
        <f>IF($B14="","",IFERROR(VLOOKUP($B14,단가마스터!$A$4:$H$303,2,FALSE),"⚠️단가마스터에 없음"))</f>
        <v/>
      </c>
      <c r="D14" s="7">
        <f>IF($B14="","",IFERROR(VLOOKUP($B14,단가마스터!$A$4:$H$303,3,FALSE),""))</f>
        <v/>
      </c>
      <c r="E14" s="7">
        <f>IF($B14="","",IFERROR(VLOOKUP($B14,단가마스터!$A$4:$H$303,4,FALSE),""))</f>
        <v/>
      </c>
      <c r="F14" s="6" t="n"/>
      <c r="G14" s="21">
        <f>IF($B14="","",IFERROR(VLOOKUP($B14,단가마스터!$A$4:$H$303,5,FALSE),0))</f>
        <v/>
      </c>
      <c r="H14" s="21">
        <f>IF($B14="","",IFERROR(VLOOKUP($B14,단가마스터!$A$4:$H$303,6,FALSE),0))</f>
        <v/>
      </c>
      <c r="I14" s="21">
        <f>IF($B14="","",IFERROR(VLOOKUP($B14,단가마스터!$A$4:$H$303,7,FALSE),0))</f>
        <v/>
      </c>
      <c r="J14" s="21">
        <f>IF($B14="","",N($F14)*N($G14))</f>
        <v/>
      </c>
      <c r="K14" s="21">
        <f>IF($B14="","",N($F14)*N($H14))</f>
        <v/>
      </c>
      <c r="L14" s="21">
        <f>IF($B14="","",N($F14)*N($I14))</f>
        <v/>
      </c>
      <c r="M14" s="10" t="n"/>
      <c r="N14" s="6" t="n"/>
      <c r="O14" s="6" t="n"/>
      <c r="P14" s="6" t="n"/>
      <c r="Q14" s="21">
        <f>IF($N14="","",SUMIF($A$4:$A$303,$N14,$J$4:$J$303))</f>
        <v/>
      </c>
      <c r="R14" s="21">
        <f>IF($N14="","",SUMIF($A$4:$A$303,$N14,$K$4:$K$303))</f>
        <v/>
      </c>
      <c r="S14" s="21">
        <f>IF($N14="","",SUMIF($A$4:$A$303,$N14,$L$4:$L$303))</f>
        <v/>
      </c>
      <c r="T14" s="21">
        <f>IF($N14="","",N(Q14)+N(R14)+N(S14))</f>
        <v/>
      </c>
    </row>
    <row r="15">
      <c r="A15" s="6" t="n"/>
      <c r="B15" s="6" t="n"/>
      <c r="C15" s="7">
        <f>IF($B15="","",IFERROR(VLOOKUP($B15,단가마스터!$A$4:$H$303,2,FALSE),"⚠️단가마스터에 없음"))</f>
        <v/>
      </c>
      <c r="D15" s="7">
        <f>IF($B15="","",IFERROR(VLOOKUP($B15,단가마스터!$A$4:$H$303,3,FALSE),""))</f>
        <v/>
      </c>
      <c r="E15" s="7">
        <f>IF($B15="","",IFERROR(VLOOKUP($B15,단가마스터!$A$4:$H$303,4,FALSE),""))</f>
        <v/>
      </c>
      <c r="F15" s="6" t="n"/>
      <c r="G15" s="21">
        <f>IF($B15="","",IFERROR(VLOOKUP($B15,단가마스터!$A$4:$H$303,5,FALSE),0))</f>
        <v/>
      </c>
      <c r="H15" s="21">
        <f>IF($B15="","",IFERROR(VLOOKUP($B15,단가마스터!$A$4:$H$303,6,FALSE),0))</f>
        <v/>
      </c>
      <c r="I15" s="21">
        <f>IF($B15="","",IFERROR(VLOOKUP($B15,단가마스터!$A$4:$H$303,7,FALSE),0))</f>
        <v/>
      </c>
      <c r="J15" s="21">
        <f>IF($B15="","",N($F15)*N($G15))</f>
        <v/>
      </c>
      <c r="K15" s="21">
        <f>IF($B15="","",N($F15)*N($H15))</f>
        <v/>
      </c>
      <c r="L15" s="21">
        <f>IF($B15="","",N($F15)*N($I15))</f>
        <v/>
      </c>
      <c r="M15" s="10" t="n"/>
      <c r="N15" s="6" t="n"/>
      <c r="O15" s="6" t="n"/>
      <c r="P15" s="6" t="n"/>
      <c r="Q15" s="21">
        <f>IF($N15="","",SUMIF($A$4:$A$303,$N15,$J$4:$J$303))</f>
        <v/>
      </c>
      <c r="R15" s="21">
        <f>IF($N15="","",SUMIF($A$4:$A$303,$N15,$K$4:$K$303))</f>
        <v/>
      </c>
      <c r="S15" s="21">
        <f>IF($N15="","",SUMIF($A$4:$A$303,$N15,$L$4:$L$303))</f>
        <v/>
      </c>
      <c r="T15" s="21">
        <f>IF($N15="","",N(Q15)+N(R15)+N(S15))</f>
        <v/>
      </c>
    </row>
    <row r="16">
      <c r="A16" s="6" t="n"/>
      <c r="B16" s="6" t="n"/>
      <c r="C16" s="7">
        <f>IF($B16="","",IFERROR(VLOOKUP($B16,단가마스터!$A$4:$H$303,2,FALSE),"⚠️단가마스터에 없음"))</f>
        <v/>
      </c>
      <c r="D16" s="7">
        <f>IF($B16="","",IFERROR(VLOOKUP($B16,단가마스터!$A$4:$H$303,3,FALSE),""))</f>
        <v/>
      </c>
      <c r="E16" s="7">
        <f>IF($B16="","",IFERROR(VLOOKUP($B16,단가마스터!$A$4:$H$303,4,FALSE),""))</f>
        <v/>
      </c>
      <c r="F16" s="6" t="n"/>
      <c r="G16" s="21">
        <f>IF($B16="","",IFERROR(VLOOKUP($B16,단가마스터!$A$4:$H$303,5,FALSE),0))</f>
        <v/>
      </c>
      <c r="H16" s="21">
        <f>IF($B16="","",IFERROR(VLOOKUP($B16,단가마스터!$A$4:$H$303,6,FALSE),0))</f>
        <v/>
      </c>
      <c r="I16" s="21">
        <f>IF($B16="","",IFERROR(VLOOKUP($B16,단가마스터!$A$4:$H$303,7,FALSE),0))</f>
        <v/>
      </c>
      <c r="J16" s="21">
        <f>IF($B16="","",N($F16)*N($G16))</f>
        <v/>
      </c>
      <c r="K16" s="21">
        <f>IF($B16="","",N($F16)*N($H16))</f>
        <v/>
      </c>
      <c r="L16" s="21">
        <f>IF($B16="","",N($F16)*N($I16))</f>
        <v/>
      </c>
      <c r="M16" s="10" t="n"/>
      <c r="N16" s="6" t="n"/>
      <c r="O16" s="6" t="n"/>
      <c r="P16" s="6" t="n"/>
      <c r="Q16" s="21">
        <f>IF($N16="","",SUMIF($A$4:$A$303,$N16,$J$4:$J$303))</f>
        <v/>
      </c>
      <c r="R16" s="21">
        <f>IF($N16="","",SUMIF($A$4:$A$303,$N16,$K$4:$K$303))</f>
        <v/>
      </c>
      <c r="S16" s="21">
        <f>IF($N16="","",SUMIF($A$4:$A$303,$N16,$L$4:$L$303))</f>
        <v/>
      </c>
      <c r="T16" s="21">
        <f>IF($N16="","",N(Q16)+N(R16)+N(S16))</f>
        <v/>
      </c>
    </row>
    <row r="17">
      <c r="A17" s="6" t="n"/>
      <c r="B17" s="6" t="n"/>
      <c r="C17" s="7">
        <f>IF($B17="","",IFERROR(VLOOKUP($B17,단가마스터!$A$4:$H$303,2,FALSE),"⚠️단가마스터에 없음"))</f>
        <v/>
      </c>
      <c r="D17" s="7">
        <f>IF($B17="","",IFERROR(VLOOKUP($B17,단가마스터!$A$4:$H$303,3,FALSE),""))</f>
        <v/>
      </c>
      <c r="E17" s="7">
        <f>IF($B17="","",IFERROR(VLOOKUP($B17,단가마스터!$A$4:$H$303,4,FALSE),""))</f>
        <v/>
      </c>
      <c r="F17" s="6" t="n"/>
      <c r="G17" s="21">
        <f>IF($B17="","",IFERROR(VLOOKUP($B17,단가마스터!$A$4:$H$303,5,FALSE),0))</f>
        <v/>
      </c>
      <c r="H17" s="21">
        <f>IF($B17="","",IFERROR(VLOOKUP($B17,단가마스터!$A$4:$H$303,6,FALSE),0))</f>
        <v/>
      </c>
      <c r="I17" s="21">
        <f>IF($B17="","",IFERROR(VLOOKUP($B17,단가마스터!$A$4:$H$303,7,FALSE),0))</f>
        <v/>
      </c>
      <c r="J17" s="21">
        <f>IF($B17="","",N($F17)*N($G17))</f>
        <v/>
      </c>
      <c r="K17" s="21">
        <f>IF($B17="","",N($F17)*N($H17))</f>
        <v/>
      </c>
      <c r="L17" s="21">
        <f>IF($B17="","",N($F17)*N($I17))</f>
        <v/>
      </c>
      <c r="M17" s="10" t="n"/>
      <c r="N17" s="6" t="n"/>
      <c r="O17" s="6" t="n"/>
      <c r="P17" s="6" t="n"/>
      <c r="Q17" s="21">
        <f>IF($N17="","",SUMIF($A$4:$A$303,$N17,$J$4:$J$303))</f>
        <v/>
      </c>
      <c r="R17" s="21">
        <f>IF($N17="","",SUMIF($A$4:$A$303,$N17,$K$4:$K$303))</f>
        <v/>
      </c>
      <c r="S17" s="21">
        <f>IF($N17="","",SUMIF($A$4:$A$303,$N17,$L$4:$L$303))</f>
        <v/>
      </c>
      <c r="T17" s="21">
        <f>IF($N17="","",N(Q17)+N(R17)+N(S17))</f>
        <v/>
      </c>
    </row>
    <row r="18">
      <c r="A18" s="6" t="n"/>
      <c r="B18" s="6" t="n"/>
      <c r="C18" s="7">
        <f>IF($B18="","",IFERROR(VLOOKUP($B18,단가마스터!$A$4:$H$303,2,FALSE),"⚠️단가마스터에 없음"))</f>
        <v/>
      </c>
      <c r="D18" s="7">
        <f>IF($B18="","",IFERROR(VLOOKUP($B18,단가마스터!$A$4:$H$303,3,FALSE),""))</f>
        <v/>
      </c>
      <c r="E18" s="7">
        <f>IF($B18="","",IFERROR(VLOOKUP($B18,단가마스터!$A$4:$H$303,4,FALSE),""))</f>
        <v/>
      </c>
      <c r="F18" s="6" t="n"/>
      <c r="G18" s="21">
        <f>IF($B18="","",IFERROR(VLOOKUP($B18,단가마스터!$A$4:$H$303,5,FALSE),0))</f>
        <v/>
      </c>
      <c r="H18" s="21">
        <f>IF($B18="","",IFERROR(VLOOKUP($B18,단가마스터!$A$4:$H$303,6,FALSE),0))</f>
        <v/>
      </c>
      <c r="I18" s="21">
        <f>IF($B18="","",IFERROR(VLOOKUP($B18,단가마스터!$A$4:$H$303,7,FALSE),0))</f>
        <v/>
      </c>
      <c r="J18" s="21">
        <f>IF($B18="","",N($F18)*N($G18))</f>
        <v/>
      </c>
      <c r="K18" s="21">
        <f>IF($B18="","",N($F18)*N($H18))</f>
        <v/>
      </c>
      <c r="L18" s="21">
        <f>IF($B18="","",N($F18)*N($I18))</f>
        <v/>
      </c>
      <c r="M18" s="10" t="n"/>
      <c r="N18" s="6" t="n"/>
      <c r="O18" s="6" t="n"/>
      <c r="P18" s="6" t="n"/>
      <c r="Q18" s="21">
        <f>IF($N18="","",SUMIF($A$4:$A$303,$N18,$J$4:$J$303))</f>
        <v/>
      </c>
      <c r="R18" s="21">
        <f>IF($N18="","",SUMIF($A$4:$A$303,$N18,$K$4:$K$303))</f>
        <v/>
      </c>
      <c r="S18" s="21">
        <f>IF($N18="","",SUMIF($A$4:$A$303,$N18,$L$4:$L$303))</f>
        <v/>
      </c>
      <c r="T18" s="21">
        <f>IF($N18="","",N(Q18)+N(R18)+N(S18))</f>
        <v/>
      </c>
    </row>
    <row r="19">
      <c r="A19" s="6" t="n"/>
      <c r="B19" s="6" t="n"/>
      <c r="C19" s="7">
        <f>IF($B19="","",IFERROR(VLOOKUP($B19,단가마스터!$A$4:$H$303,2,FALSE),"⚠️단가마스터에 없음"))</f>
        <v/>
      </c>
      <c r="D19" s="7">
        <f>IF($B19="","",IFERROR(VLOOKUP($B19,단가마스터!$A$4:$H$303,3,FALSE),""))</f>
        <v/>
      </c>
      <c r="E19" s="7">
        <f>IF($B19="","",IFERROR(VLOOKUP($B19,단가마스터!$A$4:$H$303,4,FALSE),""))</f>
        <v/>
      </c>
      <c r="F19" s="6" t="n"/>
      <c r="G19" s="21">
        <f>IF($B19="","",IFERROR(VLOOKUP($B19,단가마스터!$A$4:$H$303,5,FALSE),0))</f>
        <v/>
      </c>
      <c r="H19" s="21">
        <f>IF($B19="","",IFERROR(VLOOKUP($B19,단가마스터!$A$4:$H$303,6,FALSE),0))</f>
        <v/>
      </c>
      <c r="I19" s="21">
        <f>IF($B19="","",IFERROR(VLOOKUP($B19,단가마스터!$A$4:$H$303,7,FALSE),0))</f>
        <v/>
      </c>
      <c r="J19" s="21">
        <f>IF($B19="","",N($F19)*N($G19))</f>
        <v/>
      </c>
      <c r="K19" s="21">
        <f>IF($B19="","",N($F19)*N($H19))</f>
        <v/>
      </c>
      <c r="L19" s="21">
        <f>IF($B19="","",N($F19)*N($I19))</f>
        <v/>
      </c>
      <c r="M19" s="10" t="n"/>
      <c r="N19" s="6" t="n"/>
      <c r="O19" s="6" t="n"/>
      <c r="P19" s="6" t="n"/>
      <c r="Q19" s="21">
        <f>IF($N19="","",SUMIF($A$4:$A$303,$N19,$J$4:$J$303))</f>
        <v/>
      </c>
      <c r="R19" s="21">
        <f>IF($N19="","",SUMIF($A$4:$A$303,$N19,$K$4:$K$303))</f>
        <v/>
      </c>
      <c r="S19" s="21">
        <f>IF($N19="","",SUMIF($A$4:$A$303,$N19,$L$4:$L$303))</f>
        <v/>
      </c>
      <c r="T19" s="21">
        <f>IF($N19="","",N(Q19)+N(R19)+N(S19))</f>
        <v/>
      </c>
    </row>
    <row r="20">
      <c r="A20" s="6" t="n"/>
      <c r="B20" s="6" t="n"/>
      <c r="C20" s="7">
        <f>IF($B20="","",IFERROR(VLOOKUP($B20,단가마스터!$A$4:$H$303,2,FALSE),"⚠️단가마스터에 없음"))</f>
        <v/>
      </c>
      <c r="D20" s="7">
        <f>IF($B20="","",IFERROR(VLOOKUP($B20,단가마스터!$A$4:$H$303,3,FALSE),""))</f>
        <v/>
      </c>
      <c r="E20" s="7">
        <f>IF($B20="","",IFERROR(VLOOKUP($B20,단가마스터!$A$4:$H$303,4,FALSE),""))</f>
        <v/>
      </c>
      <c r="F20" s="6" t="n"/>
      <c r="G20" s="21">
        <f>IF($B20="","",IFERROR(VLOOKUP($B20,단가마스터!$A$4:$H$303,5,FALSE),0))</f>
        <v/>
      </c>
      <c r="H20" s="21">
        <f>IF($B20="","",IFERROR(VLOOKUP($B20,단가마스터!$A$4:$H$303,6,FALSE),0))</f>
        <v/>
      </c>
      <c r="I20" s="21">
        <f>IF($B20="","",IFERROR(VLOOKUP($B20,단가마스터!$A$4:$H$303,7,FALSE),0))</f>
        <v/>
      </c>
      <c r="J20" s="21">
        <f>IF($B20="","",N($F20)*N($G20))</f>
        <v/>
      </c>
      <c r="K20" s="21">
        <f>IF($B20="","",N($F20)*N($H20))</f>
        <v/>
      </c>
      <c r="L20" s="21">
        <f>IF($B20="","",N($F20)*N($I20))</f>
        <v/>
      </c>
      <c r="M20" s="10" t="n"/>
      <c r="N20" s="6" t="n"/>
      <c r="O20" s="6" t="n"/>
      <c r="P20" s="6" t="n"/>
      <c r="Q20" s="21">
        <f>IF($N20="","",SUMIF($A$4:$A$303,$N20,$J$4:$J$303))</f>
        <v/>
      </c>
      <c r="R20" s="21">
        <f>IF($N20="","",SUMIF($A$4:$A$303,$N20,$K$4:$K$303))</f>
        <v/>
      </c>
      <c r="S20" s="21">
        <f>IF($N20="","",SUMIF($A$4:$A$303,$N20,$L$4:$L$303))</f>
        <v/>
      </c>
      <c r="T20" s="21">
        <f>IF($N20="","",N(Q20)+N(R20)+N(S20))</f>
        <v/>
      </c>
    </row>
    <row r="21">
      <c r="A21" s="6" t="n"/>
      <c r="B21" s="6" t="n"/>
      <c r="C21" s="7">
        <f>IF($B21="","",IFERROR(VLOOKUP($B21,단가마스터!$A$4:$H$303,2,FALSE),"⚠️단가마스터에 없음"))</f>
        <v/>
      </c>
      <c r="D21" s="7">
        <f>IF($B21="","",IFERROR(VLOOKUP($B21,단가마스터!$A$4:$H$303,3,FALSE),""))</f>
        <v/>
      </c>
      <c r="E21" s="7">
        <f>IF($B21="","",IFERROR(VLOOKUP($B21,단가마스터!$A$4:$H$303,4,FALSE),""))</f>
        <v/>
      </c>
      <c r="F21" s="6" t="n"/>
      <c r="G21" s="21">
        <f>IF($B21="","",IFERROR(VLOOKUP($B21,단가마스터!$A$4:$H$303,5,FALSE),0))</f>
        <v/>
      </c>
      <c r="H21" s="21">
        <f>IF($B21="","",IFERROR(VLOOKUP($B21,단가마스터!$A$4:$H$303,6,FALSE),0))</f>
        <v/>
      </c>
      <c r="I21" s="21">
        <f>IF($B21="","",IFERROR(VLOOKUP($B21,단가마스터!$A$4:$H$303,7,FALSE),0))</f>
        <v/>
      </c>
      <c r="J21" s="21">
        <f>IF($B21="","",N($F21)*N($G21))</f>
        <v/>
      </c>
      <c r="K21" s="21">
        <f>IF($B21="","",N($F21)*N($H21))</f>
        <v/>
      </c>
      <c r="L21" s="21">
        <f>IF($B21="","",N($F21)*N($I21))</f>
        <v/>
      </c>
      <c r="M21" s="10" t="n"/>
      <c r="N21" s="6" t="n"/>
      <c r="O21" s="6" t="n"/>
      <c r="P21" s="6" t="n"/>
      <c r="Q21" s="21">
        <f>IF($N21="","",SUMIF($A$4:$A$303,$N21,$J$4:$J$303))</f>
        <v/>
      </c>
      <c r="R21" s="21">
        <f>IF($N21="","",SUMIF($A$4:$A$303,$N21,$K$4:$K$303))</f>
        <v/>
      </c>
      <c r="S21" s="21">
        <f>IF($N21="","",SUMIF($A$4:$A$303,$N21,$L$4:$L$303))</f>
        <v/>
      </c>
      <c r="T21" s="21">
        <f>IF($N21="","",N(Q21)+N(R21)+N(S21))</f>
        <v/>
      </c>
    </row>
    <row r="22">
      <c r="A22" s="6" t="n"/>
      <c r="B22" s="6" t="n"/>
      <c r="C22" s="7">
        <f>IF($B22="","",IFERROR(VLOOKUP($B22,단가마스터!$A$4:$H$303,2,FALSE),"⚠️단가마스터에 없음"))</f>
        <v/>
      </c>
      <c r="D22" s="7">
        <f>IF($B22="","",IFERROR(VLOOKUP($B22,단가마스터!$A$4:$H$303,3,FALSE),""))</f>
        <v/>
      </c>
      <c r="E22" s="7">
        <f>IF($B22="","",IFERROR(VLOOKUP($B22,단가마스터!$A$4:$H$303,4,FALSE),""))</f>
        <v/>
      </c>
      <c r="F22" s="6" t="n"/>
      <c r="G22" s="21">
        <f>IF($B22="","",IFERROR(VLOOKUP($B22,단가마스터!$A$4:$H$303,5,FALSE),0))</f>
        <v/>
      </c>
      <c r="H22" s="21">
        <f>IF($B22="","",IFERROR(VLOOKUP($B22,단가마스터!$A$4:$H$303,6,FALSE),0))</f>
        <v/>
      </c>
      <c r="I22" s="21">
        <f>IF($B22="","",IFERROR(VLOOKUP($B22,단가마스터!$A$4:$H$303,7,FALSE),0))</f>
        <v/>
      </c>
      <c r="J22" s="21">
        <f>IF($B22="","",N($F22)*N($G22))</f>
        <v/>
      </c>
      <c r="K22" s="21">
        <f>IF($B22="","",N($F22)*N($H22))</f>
        <v/>
      </c>
      <c r="L22" s="21">
        <f>IF($B22="","",N($F22)*N($I22))</f>
        <v/>
      </c>
      <c r="M22" s="10" t="n"/>
      <c r="N22" s="6" t="n"/>
      <c r="O22" s="6" t="n"/>
      <c r="P22" s="6" t="n"/>
      <c r="Q22" s="21">
        <f>IF($N22="","",SUMIF($A$4:$A$303,$N22,$J$4:$J$303))</f>
        <v/>
      </c>
      <c r="R22" s="21">
        <f>IF($N22="","",SUMIF($A$4:$A$303,$N22,$K$4:$K$303))</f>
        <v/>
      </c>
      <c r="S22" s="21">
        <f>IF($N22="","",SUMIF($A$4:$A$303,$N22,$L$4:$L$303))</f>
        <v/>
      </c>
      <c r="T22" s="21">
        <f>IF($N22="","",N(Q22)+N(R22)+N(S22))</f>
        <v/>
      </c>
    </row>
    <row r="23">
      <c r="A23" s="6" t="n"/>
      <c r="B23" s="6" t="n"/>
      <c r="C23" s="7">
        <f>IF($B23="","",IFERROR(VLOOKUP($B23,단가마스터!$A$4:$H$303,2,FALSE),"⚠️단가마스터에 없음"))</f>
        <v/>
      </c>
      <c r="D23" s="7">
        <f>IF($B23="","",IFERROR(VLOOKUP($B23,단가마스터!$A$4:$H$303,3,FALSE),""))</f>
        <v/>
      </c>
      <c r="E23" s="7">
        <f>IF($B23="","",IFERROR(VLOOKUP($B23,단가마스터!$A$4:$H$303,4,FALSE),""))</f>
        <v/>
      </c>
      <c r="F23" s="6" t="n"/>
      <c r="G23" s="21">
        <f>IF($B23="","",IFERROR(VLOOKUP($B23,단가마스터!$A$4:$H$303,5,FALSE),0))</f>
        <v/>
      </c>
      <c r="H23" s="21">
        <f>IF($B23="","",IFERROR(VLOOKUP($B23,단가마스터!$A$4:$H$303,6,FALSE),0))</f>
        <v/>
      </c>
      <c r="I23" s="21">
        <f>IF($B23="","",IFERROR(VLOOKUP($B23,단가마스터!$A$4:$H$303,7,FALSE),0))</f>
        <v/>
      </c>
      <c r="J23" s="21">
        <f>IF($B23="","",N($F23)*N($G23))</f>
        <v/>
      </c>
      <c r="K23" s="21">
        <f>IF($B23="","",N($F23)*N($H23))</f>
        <v/>
      </c>
      <c r="L23" s="21">
        <f>IF($B23="","",N($F23)*N($I23))</f>
        <v/>
      </c>
      <c r="M23" s="10" t="n"/>
      <c r="N23" s="6" t="n"/>
      <c r="O23" s="6" t="n"/>
      <c r="P23" s="6" t="n"/>
      <c r="Q23" s="21">
        <f>IF($N23="","",SUMIF($A$4:$A$303,$N23,$J$4:$J$303))</f>
        <v/>
      </c>
      <c r="R23" s="21">
        <f>IF($N23="","",SUMIF($A$4:$A$303,$N23,$K$4:$K$303))</f>
        <v/>
      </c>
      <c r="S23" s="21">
        <f>IF($N23="","",SUMIF($A$4:$A$303,$N23,$L$4:$L$303))</f>
        <v/>
      </c>
      <c r="T23" s="21">
        <f>IF($N23="","",N(Q23)+N(R23)+N(S23))</f>
        <v/>
      </c>
    </row>
    <row r="24">
      <c r="A24" s="6" t="n"/>
      <c r="B24" s="6" t="n"/>
      <c r="C24" s="7">
        <f>IF($B24="","",IFERROR(VLOOKUP($B24,단가마스터!$A$4:$H$303,2,FALSE),"⚠️단가마스터에 없음"))</f>
        <v/>
      </c>
      <c r="D24" s="7">
        <f>IF($B24="","",IFERROR(VLOOKUP($B24,단가마스터!$A$4:$H$303,3,FALSE),""))</f>
        <v/>
      </c>
      <c r="E24" s="7">
        <f>IF($B24="","",IFERROR(VLOOKUP($B24,단가마스터!$A$4:$H$303,4,FALSE),""))</f>
        <v/>
      </c>
      <c r="F24" s="6" t="n"/>
      <c r="G24" s="21">
        <f>IF($B24="","",IFERROR(VLOOKUP($B24,단가마스터!$A$4:$H$303,5,FALSE),0))</f>
        <v/>
      </c>
      <c r="H24" s="21">
        <f>IF($B24="","",IFERROR(VLOOKUP($B24,단가마스터!$A$4:$H$303,6,FALSE),0))</f>
        <v/>
      </c>
      <c r="I24" s="21">
        <f>IF($B24="","",IFERROR(VLOOKUP($B24,단가마스터!$A$4:$H$303,7,FALSE),0))</f>
        <v/>
      </c>
      <c r="J24" s="21">
        <f>IF($B24="","",N($F24)*N($G24))</f>
        <v/>
      </c>
      <c r="K24" s="21">
        <f>IF($B24="","",N($F24)*N($H24))</f>
        <v/>
      </c>
      <c r="L24" s="21">
        <f>IF($B24="","",N($F24)*N($I24))</f>
        <v/>
      </c>
      <c r="M24" s="10" t="n"/>
      <c r="N24" s="6" t="n"/>
      <c r="O24" s="6" t="n"/>
      <c r="P24" s="6" t="n"/>
      <c r="Q24" s="21">
        <f>IF($N24="","",SUMIF($A$4:$A$303,$N24,$J$4:$J$303))</f>
        <v/>
      </c>
      <c r="R24" s="21">
        <f>IF($N24="","",SUMIF($A$4:$A$303,$N24,$K$4:$K$303))</f>
        <v/>
      </c>
      <c r="S24" s="21">
        <f>IF($N24="","",SUMIF($A$4:$A$303,$N24,$L$4:$L$303))</f>
        <v/>
      </c>
      <c r="T24" s="21">
        <f>IF($N24="","",N(Q24)+N(R24)+N(S24))</f>
        <v/>
      </c>
    </row>
    <row r="25">
      <c r="A25" s="6" t="n"/>
      <c r="B25" s="6" t="n"/>
      <c r="C25" s="7">
        <f>IF($B25="","",IFERROR(VLOOKUP($B25,단가마스터!$A$4:$H$303,2,FALSE),"⚠️단가마스터에 없음"))</f>
        <v/>
      </c>
      <c r="D25" s="7">
        <f>IF($B25="","",IFERROR(VLOOKUP($B25,단가마스터!$A$4:$H$303,3,FALSE),""))</f>
        <v/>
      </c>
      <c r="E25" s="7">
        <f>IF($B25="","",IFERROR(VLOOKUP($B25,단가마스터!$A$4:$H$303,4,FALSE),""))</f>
        <v/>
      </c>
      <c r="F25" s="6" t="n"/>
      <c r="G25" s="21">
        <f>IF($B25="","",IFERROR(VLOOKUP($B25,단가마스터!$A$4:$H$303,5,FALSE),0))</f>
        <v/>
      </c>
      <c r="H25" s="21">
        <f>IF($B25="","",IFERROR(VLOOKUP($B25,단가마스터!$A$4:$H$303,6,FALSE),0))</f>
        <v/>
      </c>
      <c r="I25" s="21">
        <f>IF($B25="","",IFERROR(VLOOKUP($B25,단가마스터!$A$4:$H$303,7,FALSE),0))</f>
        <v/>
      </c>
      <c r="J25" s="21">
        <f>IF($B25="","",N($F25)*N($G25))</f>
        <v/>
      </c>
      <c r="K25" s="21">
        <f>IF($B25="","",N($F25)*N($H25))</f>
        <v/>
      </c>
      <c r="L25" s="21">
        <f>IF($B25="","",N($F25)*N($I25))</f>
        <v/>
      </c>
      <c r="M25" s="10" t="n"/>
      <c r="N25" s="6" t="n"/>
      <c r="O25" s="6" t="n"/>
      <c r="P25" s="6" t="n"/>
      <c r="Q25" s="21">
        <f>IF($N25="","",SUMIF($A$4:$A$303,$N25,$J$4:$J$303))</f>
        <v/>
      </c>
      <c r="R25" s="21">
        <f>IF($N25="","",SUMIF($A$4:$A$303,$N25,$K$4:$K$303))</f>
        <v/>
      </c>
      <c r="S25" s="21">
        <f>IF($N25="","",SUMIF($A$4:$A$303,$N25,$L$4:$L$303))</f>
        <v/>
      </c>
      <c r="T25" s="21">
        <f>IF($N25="","",N(Q25)+N(R25)+N(S25))</f>
        <v/>
      </c>
    </row>
    <row r="26">
      <c r="A26" s="6" t="n"/>
      <c r="B26" s="6" t="n"/>
      <c r="C26" s="7">
        <f>IF($B26="","",IFERROR(VLOOKUP($B26,단가마스터!$A$4:$H$303,2,FALSE),"⚠️단가마스터에 없음"))</f>
        <v/>
      </c>
      <c r="D26" s="7">
        <f>IF($B26="","",IFERROR(VLOOKUP($B26,단가마스터!$A$4:$H$303,3,FALSE),""))</f>
        <v/>
      </c>
      <c r="E26" s="7">
        <f>IF($B26="","",IFERROR(VLOOKUP($B26,단가마스터!$A$4:$H$303,4,FALSE),""))</f>
        <v/>
      </c>
      <c r="F26" s="6" t="n"/>
      <c r="G26" s="21">
        <f>IF($B26="","",IFERROR(VLOOKUP($B26,단가마스터!$A$4:$H$303,5,FALSE),0))</f>
        <v/>
      </c>
      <c r="H26" s="21">
        <f>IF($B26="","",IFERROR(VLOOKUP($B26,단가마스터!$A$4:$H$303,6,FALSE),0))</f>
        <v/>
      </c>
      <c r="I26" s="21">
        <f>IF($B26="","",IFERROR(VLOOKUP($B26,단가마스터!$A$4:$H$303,7,FALSE),0))</f>
        <v/>
      </c>
      <c r="J26" s="21">
        <f>IF($B26="","",N($F26)*N($G26))</f>
        <v/>
      </c>
      <c r="K26" s="21">
        <f>IF($B26="","",N($F26)*N($H26))</f>
        <v/>
      </c>
      <c r="L26" s="21">
        <f>IF($B26="","",N($F26)*N($I26))</f>
        <v/>
      </c>
      <c r="M26" s="10" t="n"/>
      <c r="N26" s="6" t="n"/>
      <c r="O26" s="6" t="n"/>
      <c r="P26" s="6" t="n"/>
      <c r="Q26" s="21">
        <f>IF($N26="","",SUMIF($A$4:$A$303,$N26,$J$4:$J$303))</f>
        <v/>
      </c>
      <c r="R26" s="21">
        <f>IF($N26="","",SUMIF($A$4:$A$303,$N26,$K$4:$K$303))</f>
        <v/>
      </c>
      <c r="S26" s="21">
        <f>IF($N26="","",SUMIF($A$4:$A$303,$N26,$L$4:$L$303))</f>
        <v/>
      </c>
      <c r="T26" s="21">
        <f>IF($N26="","",N(Q26)+N(R26)+N(S26))</f>
        <v/>
      </c>
    </row>
    <row r="27">
      <c r="A27" s="6" t="n"/>
      <c r="B27" s="6" t="n"/>
      <c r="C27" s="7">
        <f>IF($B27="","",IFERROR(VLOOKUP($B27,단가마스터!$A$4:$H$303,2,FALSE),"⚠️단가마스터에 없음"))</f>
        <v/>
      </c>
      <c r="D27" s="7">
        <f>IF($B27="","",IFERROR(VLOOKUP($B27,단가마스터!$A$4:$H$303,3,FALSE),""))</f>
        <v/>
      </c>
      <c r="E27" s="7">
        <f>IF($B27="","",IFERROR(VLOOKUP($B27,단가마스터!$A$4:$H$303,4,FALSE),""))</f>
        <v/>
      </c>
      <c r="F27" s="6" t="n"/>
      <c r="G27" s="21">
        <f>IF($B27="","",IFERROR(VLOOKUP($B27,단가마스터!$A$4:$H$303,5,FALSE),0))</f>
        <v/>
      </c>
      <c r="H27" s="21">
        <f>IF($B27="","",IFERROR(VLOOKUP($B27,단가마스터!$A$4:$H$303,6,FALSE),0))</f>
        <v/>
      </c>
      <c r="I27" s="21">
        <f>IF($B27="","",IFERROR(VLOOKUP($B27,단가마스터!$A$4:$H$303,7,FALSE),0))</f>
        <v/>
      </c>
      <c r="J27" s="21">
        <f>IF($B27="","",N($F27)*N($G27))</f>
        <v/>
      </c>
      <c r="K27" s="21">
        <f>IF($B27="","",N($F27)*N($H27))</f>
        <v/>
      </c>
      <c r="L27" s="21">
        <f>IF($B27="","",N($F27)*N($I27))</f>
        <v/>
      </c>
      <c r="M27" s="10" t="n"/>
      <c r="N27" s="6" t="n"/>
      <c r="O27" s="6" t="n"/>
      <c r="P27" s="6" t="n"/>
      <c r="Q27" s="21">
        <f>IF($N27="","",SUMIF($A$4:$A$303,$N27,$J$4:$J$303))</f>
        <v/>
      </c>
      <c r="R27" s="21">
        <f>IF($N27="","",SUMIF($A$4:$A$303,$N27,$K$4:$K$303))</f>
        <v/>
      </c>
      <c r="S27" s="21">
        <f>IF($N27="","",SUMIF($A$4:$A$303,$N27,$L$4:$L$303))</f>
        <v/>
      </c>
      <c r="T27" s="21">
        <f>IF($N27="","",N(Q27)+N(R27)+N(S27))</f>
        <v/>
      </c>
    </row>
    <row r="28">
      <c r="A28" s="6" t="n"/>
      <c r="B28" s="6" t="n"/>
      <c r="C28" s="7">
        <f>IF($B28="","",IFERROR(VLOOKUP($B28,단가마스터!$A$4:$H$303,2,FALSE),"⚠️단가마스터에 없음"))</f>
        <v/>
      </c>
      <c r="D28" s="7">
        <f>IF($B28="","",IFERROR(VLOOKUP($B28,단가마스터!$A$4:$H$303,3,FALSE),""))</f>
        <v/>
      </c>
      <c r="E28" s="7">
        <f>IF($B28="","",IFERROR(VLOOKUP($B28,단가마스터!$A$4:$H$303,4,FALSE),""))</f>
        <v/>
      </c>
      <c r="F28" s="6" t="n"/>
      <c r="G28" s="21">
        <f>IF($B28="","",IFERROR(VLOOKUP($B28,단가마스터!$A$4:$H$303,5,FALSE),0))</f>
        <v/>
      </c>
      <c r="H28" s="21">
        <f>IF($B28="","",IFERROR(VLOOKUP($B28,단가마스터!$A$4:$H$303,6,FALSE),0))</f>
        <v/>
      </c>
      <c r="I28" s="21">
        <f>IF($B28="","",IFERROR(VLOOKUP($B28,단가마스터!$A$4:$H$303,7,FALSE),0))</f>
        <v/>
      </c>
      <c r="J28" s="21">
        <f>IF($B28="","",N($F28)*N($G28))</f>
        <v/>
      </c>
      <c r="K28" s="21">
        <f>IF($B28="","",N($F28)*N($H28))</f>
        <v/>
      </c>
      <c r="L28" s="21">
        <f>IF($B28="","",N($F28)*N($I28))</f>
        <v/>
      </c>
      <c r="M28" s="10" t="n"/>
      <c r="N28" s="6" t="n"/>
      <c r="O28" s="6" t="n"/>
      <c r="P28" s="6" t="n"/>
      <c r="Q28" s="21">
        <f>IF($N28="","",SUMIF($A$4:$A$303,$N28,$J$4:$J$303))</f>
        <v/>
      </c>
      <c r="R28" s="21">
        <f>IF($N28="","",SUMIF($A$4:$A$303,$N28,$K$4:$K$303))</f>
        <v/>
      </c>
      <c r="S28" s="21">
        <f>IF($N28="","",SUMIF($A$4:$A$303,$N28,$L$4:$L$303))</f>
        <v/>
      </c>
      <c r="T28" s="21">
        <f>IF($N28="","",N(Q28)+N(R28)+N(S28))</f>
        <v/>
      </c>
    </row>
    <row r="29">
      <c r="A29" s="6" t="n"/>
      <c r="B29" s="6" t="n"/>
      <c r="C29" s="7">
        <f>IF($B29="","",IFERROR(VLOOKUP($B29,단가마스터!$A$4:$H$303,2,FALSE),"⚠️단가마스터에 없음"))</f>
        <v/>
      </c>
      <c r="D29" s="7">
        <f>IF($B29="","",IFERROR(VLOOKUP($B29,단가마스터!$A$4:$H$303,3,FALSE),""))</f>
        <v/>
      </c>
      <c r="E29" s="7">
        <f>IF($B29="","",IFERROR(VLOOKUP($B29,단가마스터!$A$4:$H$303,4,FALSE),""))</f>
        <v/>
      </c>
      <c r="F29" s="6" t="n"/>
      <c r="G29" s="21">
        <f>IF($B29="","",IFERROR(VLOOKUP($B29,단가마스터!$A$4:$H$303,5,FALSE),0))</f>
        <v/>
      </c>
      <c r="H29" s="21">
        <f>IF($B29="","",IFERROR(VLOOKUP($B29,단가마스터!$A$4:$H$303,6,FALSE),0))</f>
        <v/>
      </c>
      <c r="I29" s="21">
        <f>IF($B29="","",IFERROR(VLOOKUP($B29,단가마스터!$A$4:$H$303,7,FALSE),0))</f>
        <v/>
      </c>
      <c r="J29" s="21">
        <f>IF($B29="","",N($F29)*N($G29))</f>
        <v/>
      </c>
      <c r="K29" s="21">
        <f>IF($B29="","",N($F29)*N($H29))</f>
        <v/>
      </c>
      <c r="L29" s="21">
        <f>IF($B29="","",N($F29)*N($I29))</f>
        <v/>
      </c>
      <c r="M29" s="10" t="n"/>
      <c r="N29" s="6" t="n"/>
      <c r="O29" s="6" t="n"/>
      <c r="P29" s="6" t="n"/>
      <c r="Q29" s="21">
        <f>IF($N29="","",SUMIF($A$4:$A$303,$N29,$J$4:$J$303))</f>
        <v/>
      </c>
      <c r="R29" s="21">
        <f>IF($N29="","",SUMIF($A$4:$A$303,$N29,$K$4:$K$303))</f>
        <v/>
      </c>
      <c r="S29" s="21">
        <f>IF($N29="","",SUMIF($A$4:$A$303,$N29,$L$4:$L$303))</f>
        <v/>
      </c>
      <c r="T29" s="21">
        <f>IF($N29="","",N(Q29)+N(R29)+N(S29))</f>
        <v/>
      </c>
    </row>
    <row r="30">
      <c r="A30" s="6" t="n"/>
      <c r="B30" s="6" t="n"/>
      <c r="C30" s="7">
        <f>IF($B30="","",IFERROR(VLOOKUP($B30,단가마스터!$A$4:$H$303,2,FALSE),"⚠️단가마스터에 없음"))</f>
        <v/>
      </c>
      <c r="D30" s="7">
        <f>IF($B30="","",IFERROR(VLOOKUP($B30,단가마스터!$A$4:$H$303,3,FALSE),""))</f>
        <v/>
      </c>
      <c r="E30" s="7">
        <f>IF($B30="","",IFERROR(VLOOKUP($B30,단가마스터!$A$4:$H$303,4,FALSE),""))</f>
        <v/>
      </c>
      <c r="F30" s="6" t="n"/>
      <c r="G30" s="21">
        <f>IF($B30="","",IFERROR(VLOOKUP($B30,단가마스터!$A$4:$H$303,5,FALSE),0))</f>
        <v/>
      </c>
      <c r="H30" s="21">
        <f>IF($B30="","",IFERROR(VLOOKUP($B30,단가마스터!$A$4:$H$303,6,FALSE),0))</f>
        <v/>
      </c>
      <c r="I30" s="21">
        <f>IF($B30="","",IFERROR(VLOOKUP($B30,단가마스터!$A$4:$H$303,7,FALSE),0))</f>
        <v/>
      </c>
      <c r="J30" s="21">
        <f>IF($B30="","",N($F30)*N($G30))</f>
        <v/>
      </c>
      <c r="K30" s="21">
        <f>IF($B30="","",N($F30)*N($H30))</f>
        <v/>
      </c>
      <c r="L30" s="21">
        <f>IF($B30="","",N($F30)*N($I30))</f>
        <v/>
      </c>
      <c r="M30" s="10" t="n"/>
      <c r="N30" s="6" t="n"/>
      <c r="O30" s="6" t="n"/>
      <c r="P30" s="6" t="n"/>
      <c r="Q30" s="21">
        <f>IF($N30="","",SUMIF($A$4:$A$303,$N30,$J$4:$J$303))</f>
        <v/>
      </c>
      <c r="R30" s="21">
        <f>IF($N30="","",SUMIF($A$4:$A$303,$N30,$K$4:$K$303))</f>
        <v/>
      </c>
      <c r="S30" s="21">
        <f>IF($N30="","",SUMIF($A$4:$A$303,$N30,$L$4:$L$303))</f>
        <v/>
      </c>
      <c r="T30" s="21">
        <f>IF($N30="","",N(Q30)+N(R30)+N(S30))</f>
        <v/>
      </c>
    </row>
    <row r="31">
      <c r="A31" s="6" t="n"/>
      <c r="B31" s="6" t="n"/>
      <c r="C31" s="7">
        <f>IF($B31="","",IFERROR(VLOOKUP($B31,단가마스터!$A$4:$H$303,2,FALSE),"⚠️단가마스터에 없음"))</f>
        <v/>
      </c>
      <c r="D31" s="7">
        <f>IF($B31="","",IFERROR(VLOOKUP($B31,단가마스터!$A$4:$H$303,3,FALSE),""))</f>
        <v/>
      </c>
      <c r="E31" s="7">
        <f>IF($B31="","",IFERROR(VLOOKUP($B31,단가마스터!$A$4:$H$303,4,FALSE),""))</f>
        <v/>
      </c>
      <c r="F31" s="6" t="n"/>
      <c r="G31" s="21">
        <f>IF($B31="","",IFERROR(VLOOKUP($B31,단가마스터!$A$4:$H$303,5,FALSE),0))</f>
        <v/>
      </c>
      <c r="H31" s="21">
        <f>IF($B31="","",IFERROR(VLOOKUP($B31,단가마스터!$A$4:$H$303,6,FALSE),0))</f>
        <v/>
      </c>
      <c r="I31" s="21">
        <f>IF($B31="","",IFERROR(VLOOKUP($B31,단가마스터!$A$4:$H$303,7,FALSE),0))</f>
        <v/>
      </c>
      <c r="J31" s="21">
        <f>IF($B31="","",N($F31)*N($G31))</f>
        <v/>
      </c>
      <c r="K31" s="21">
        <f>IF($B31="","",N($F31)*N($H31))</f>
        <v/>
      </c>
      <c r="L31" s="21">
        <f>IF($B31="","",N($F31)*N($I31))</f>
        <v/>
      </c>
      <c r="M31" s="10" t="n"/>
      <c r="N31" s="6" t="n"/>
      <c r="O31" s="6" t="n"/>
      <c r="P31" s="6" t="n"/>
      <c r="Q31" s="21">
        <f>IF($N31="","",SUMIF($A$4:$A$303,$N31,$J$4:$J$303))</f>
        <v/>
      </c>
      <c r="R31" s="21">
        <f>IF($N31="","",SUMIF($A$4:$A$303,$N31,$K$4:$K$303))</f>
        <v/>
      </c>
      <c r="S31" s="21">
        <f>IF($N31="","",SUMIF($A$4:$A$303,$N31,$L$4:$L$303))</f>
        <v/>
      </c>
      <c r="T31" s="21">
        <f>IF($N31="","",N(Q31)+N(R31)+N(S31))</f>
        <v/>
      </c>
    </row>
    <row r="32">
      <c r="A32" s="6" t="n"/>
      <c r="B32" s="6" t="n"/>
      <c r="C32" s="7">
        <f>IF($B32="","",IFERROR(VLOOKUP($B32,단가마스터!$A$4:$H$303,2,FALSE),"⚠️단가마스터에 없음"))</f>
        <v/>
      </c>
      <c r="D32" s="7">
        <f>IF($B32="","",IFERROR(VLOOKUP($B32,단가마스터!$A$4:$H$303,3,FALSE),""))</f>
        <v/>
      </c>
      <c r="E32" s="7">
        <f>IF($B32="","",IFERROR(VLOOKUP($B32,단가마스터!$A$4:$H$303,4,FALSE),""))</f>
        <v/>
      </c>
      <c r="F32" s="6" t="n"/>
      <c r="G32" s="21">
        <f>IF($B32="","",IFERROR(VLOOKUP($B32,단가마스터!$A$4:$H$303,5,FALSE),0))</f>
        <v/>
      </c>
      <c r="H32" s="21">
        <f>IF($B32="","",IFERROR(VLOOKUP($B32,단가마스터!$A$4:$H$303,6,FALSE),0))</f>
        <v/>
      </c>
      <c r="I32" s="21">
        <f>IF($B32="","",IFERROR(VLOOKUP($B32,단가마스터!$A$4:$H$303,7,FALSE),0))</f>
        <v/>
      </c>
      <c r="J32" s="21">
        <f>IF($B32="","",N($F32)*N($G32))</f>
        <v/>
      </c>
      <c r="K32" s="21">
        <f>IF($B32="","",N($F32)*N($H32))</f>
        <v/>
      </c>
      <c r="L32" s="21">
        <f>IF($B32="","",N($F32)*N($I32))</f>
        <v/>
      </c>
      <c r="M32" s="10" t="n"/>
      <c r="N32" s="6" t="n"/>
      <c r="O32" s="6" t="n"/>
      <c r="P32" s="6" t="n"/>
      <c r="Q32" s="21">
        <f>IF($N32="","",SUMIF($A$4:$A$303,$N32,$J$4:$J$303))</f>
        <v/>
      </c>
      <c r="R32" s="21">
        <f>IF($N32="","",SUMIF($A$4:$A$303,$N32,$K$4:$K$303))</f>
        <v/>
      </c>
      <c r="S32" s="21">
        <f>IF($N32="","",SUMIF($A$4:$A$303,$N32,$L$4:$L$303))</f>
        <v/>
      </c>
      <c r="T32" s="21">
        <f>IF($N32="","",N(Q32)+N(R32)+N(S32))</f>
        <v/>
      </c>
    </row>
    <row r="33">
      <c r="A33" s="6" t="n"/>
      <c r="B33" s="6" t="n"/>
      <c r="C33" s="7">
        <f>IF($B33="","",IFERROR(VLOOKUP($B33,단가마스터!$A$4:$H$303,2,FALSE),"⚠️단가마스터에 없음"))</f>
        <v/>
      </c>
      <c r="D33" s="7">
        <f>IF($B33="","",IFERROR(VLOOKUP($B33,단가마스터!$A$4:$H$303,3,FALSE),""))</f>
        <v/>
      </c>
      <c r="E33" s="7">
        <f>IF($B33="","",IFERROR(VLOOKUP($B33,단가마스터!$A$4:$H$303,4,FALSE),""))</f>
        <v/>
      </c>
      <c r="F33" s="6" t="n"/>
      <c r="G33" s="21">
        <f>IF($B33="","",IFERROR(VLOOKUP($B33,단가마스터!$A$4:$H$303,5,FALSE),0))</f>
        <v/>
      </c>
      <c r="H33" s="21">
        <f>IF($B33="","",IFERROR(VLOOKUP($B33,단가마스터!$A$4:$H$303,6,FALSE),0))</f>
        <v/>
      </c>
      <c r="I33" s="21">
        <f>IF($B33="","",IFERROR(VLOOKUP($B33,단가마스터!$A$4:$H$303,7,FALSE),0))</f>
        <v/>
      </c>
      <c r="J33" s="21">
        <f>IF($B33="","",N($F33)*N($G33))</f>
        <v/>
      </c>
      <c r="K33" s="21">
        <f>IF($B33="","",N($F33)*N($H33))</f>
        <v/>
      </c>
      <c r="L33" s="21">
        <f>IF($B33="","",N($F33)*N($I33))</f>
        <v/>
      </c>
      <c r="M33" s="10" t="n"/>
      <c r="N33" s="6" t="n"/>
      <c r="O33" s="6" t="n"/>
      <c r="P33" s="6" t="n"/>
      <c r="Q33" s="21">
        <f>IF($N33="","",SUMIF($A$4:$A$303,$N33,$J$4:$J$303))</f>
        <v/>
      </c>
      <c r="R33" s="21">
        <f>IF($N33="","",SUMIF($A$4:$A$303,$N33,$K$4:$K$303))</f>
        <v/>
      </c>
      <c r="S33" s="21">
        <f>IF($N33="","",SUMIF($A$4:$A$303,$N33,$L$4:$L$303))</f>
        <v/>
      </c>
      <c r="T33" s="21">
        <f>IF($N33="","",N(Q33)+N(R33)+N(S33))</f>
        <v/>
      </c>
    </row>
    <row r="34">
      <c r="A34" s="6" t="n"/>
      <c r="B34" s="6" t="n"/>
      <c r="C34" s="7">
        <f>IF($B34="","",IFERROR(VLOOKUP($B34,단가마스터!$A$4:$H$303,2,FALSE),"⚠️단가마스터에 없음"))</f>
        <v/>
      </c>
      <c r="D34" s="7">
        <f>IF($B34="","",IFERROR(VLOOKUP($B34,단가마스터!$A$4:$H$303,3,FALSE),""))</f>
        <v/>
      </c>
      <c r="E34" s="7">
        <f>IF($B34="","",IFERROR(VLOOKUP($B34,단가마스터!$A$4:$H$303,4,FALSE),""))</f>
        <v/>
      </c>
      <c r="F34" s="6" t="n"/>
      <c r="G34" s="21">
        <f>IF($B34="","",IFERROR(VLOOKUP($B34,단가마스터!$A$4:$H$303,5,FALSE),0))</f>
        <v/>
      </c>
      <c r="H34" s="21">
        <f>IF($B34="","",IFERROR(VLOOKUP($B34,단가마스터!$A$4:$H$303,6,FALSE),0))</f>
        <v/>
      </c>
      <c r="I34" s="21">
        <f>IF($B34="","",IFERROR(VLOOKUP($B34,단가마스터!$A$4:$H$303,7,FALSE),0))</f>
        <v/>
      </c>
      <c r="J34" s="21">
        <f>IF($B34="","",N($F34)*N($G34))</f>
        <v/>
      </c>
      <c r="K34" s="21">
        <f>IF($B34="","",N($F34)*N($H34))</f>
        <v/>
      </c>
      <c r="L34" s="21">
        <f>IF($B34="","",N($F34)*N($I34))</f>
        <v/>
      </c>
      <c r="M34" s="10" t="n"/>
      <c r="N34" s="6" t="n"/>
      <c r="O34" s="6" t="n"/>
      <c r="P34" s="6" t="n"/>
      <c r="Q34" s="21">
        <f>IF($N34="","",SUMIF($A$4:$A$303,$N34,$J$4:$J$303))</f>
        <v/>
      </c>
      <c r="R34" s="21">
        <f>IF($N34="","",SUMIF($A$4:$A$303,$N34,$K$4:$K$303))</f>
        <v/>
      </c>
      <c r="S34" s="21">
        <f>IF($N34="","",SUMIF($A$4:$A$303,$N34,$L$4:$L$303))</f>
        <v/>
      </c>
      <c r="T34" s="21">
        <f>IF($N34="","",N(Q34)+N(R34)+N(S34))</f>
        <v/>
      </c>
    </row>
    <row r="35">
      <c r="A35" s="6" t="n"/>
      <c r="B35" s="6" t="n"/>
      <c r="C35" s="7">
        <f>IF($B35="","",IFERROR(VLOOKUP($B35,단가마스터!$A$4:$H$303,2,FALSE),"⚠️단가마스터에 없음"))</f>
        <v/>
      </c>
      <c r="D35" s="7">
        <f>IF($B35="","",IFERROR(VLOOKUP($B35,단가마스터!$A$4:$H$303,3,FALSE),""))</f>
        <v/>
      </c>
      <c r="E35" s="7">
        <f>IF($B35="","",IFERROR(VLOOKUP($B35,단가마스터!$A$4:$H$303,4,FALSE),""))</f>
        <v/>
      </c>
      <c r="F35" s="6" t="n"/>
      <c r="G35" s="21">
        <f>IF($B35="","",IFERROR(VLOOKUP($B35,단가마스터!$A$4:$H$303,5,FALSE),0))</f>
        <v/>
      </c>
      <c r="H35" s="21">
        <f>IF($B35="","",IFERROR(VLOOKUP($B35,단가마스터!$A$4:$H$303,6,FALSE),0))</f>
        <v/>
      </c>
      <c r="I35" s="21">
        <f>IF($B35="","",IFERROR(VLOOKUP($B35,단가마스터!$A$4:$H$303,7,FALSE),0))</f>
        <v/>
      </c>
      <c r="J35" s="21">
        <f>IF($B35="","",N($F35)*N($G35))</f>
        <v/>
      </c>
      <c r="K35" s="21">
        <f>IF($B35="","",N($F35)*N($H35))</f>
        <v/>
      </c>
      <c r="L35" s="21">
        <f>IF($B35="","",N($F35)*N($I35))</f>
        <v/>
      </c>
      <c r="M35" s="10" t="n"/>
      <c r="N35" s="6" t="n"/>
      <c r="O35" s="6" t="n"/>
      <c r="P35" s="6" t="n"/>
      <c r="Q35" s="21">
        <f>IF($N35="","",SUMIF($A$4:$A$303,$N35,$J$4:$J$303))</f>
        <v/>
      </c>
      <c r="R35" s="21">
        <f>IF($N35="","",SUMIF($A$4:$A$303,$N35,$K$4:$K$303))</f>
        <v/>
      </c>
      <c r="S35" s="21">
        <f>IF($N35="","",SUMIF($A$4:$A$303,$N35,$L$4:$L$303))</f>
        <v/>
      </c>
      <c r="T35" s="21">
        <f>IF($N35="","",N(Q35)+N(R35)+N(S35))</f>
        <v/>
      </c>
    </row>
    <row r="36">
      <c r="A36" s="6" t="n"/>
      <c r="B36" s="6" t="n"/>
      <c r="C36" s="7">
        <f>IF($B36="","",IFERROR(VLOOKUP($B36,단가마스터!$A$4:$H$303,2,FALSE),"⚠️단가마스터에 없음"))</f>
        <v/>
      </c>
      <c r="D36" s="7">
        <f>IF($B36="","",IFERROR(VLOOKUP($B36,단가마스터!$A$4:$H$303,3,FALSE),""))</f>
        <v/>
      </c>
      <c r="E36" s="7">
        <f>IF($B36="","",IFERROR(VLOOKUP($B36,단가마스터!$A$4:$H$303,4,FALSE),""))</f>
        <v/>
      </c>
      <c r="F36" s="6" t="n"/>
      <c r="G36" s="21">
        <f>IF($B36="","",IFERROR(VLOOKUP($B36,단가마스터!$A$4:$H$303,5,FALSE),0))</f>
        <v/>
      </c>
      <c r="H36" s="21">
        <f>IF($B36="","",IFERROR(VLOOKUP($B36,단가마스터!$A$4:$H$303,6,FALSE),0))</f>
        <v/>
      </c>
      <c r="I36" s="21">
        <f>IF($B36="","",IFERROR(VLOOKUP($B36,단가마스터!$A$4:$H$303,7,FALSE),0))</f>
        <v/>
      </c>
      <c r="J36" s="21">
        <f>IF($B36="","",N($F36)*N($G36))</f>
        <v/>
      </c>
      <c r="K36" s="21">
        <f>IF($B36="","",N($F36)*N($H36))</f>
        <v/>
      </c>
      <c r="L36" s="21">
        <f>IF($B36="","",N($F36)*N($I36))</f>
        <v/>
      </c>
      <c r="M36" s="10" t="n"/>
      <c r="N36" s="6" t="n"/>
      <c r="O36" s="6" t="n"/>
      <c r="P36" s="6" t="n"/>
      <c r="Q36" s="21">
        <f>IF($N36="","",SUMIF($A$4:$A$303,$N36,$J$4:$J$303))</f>
        <v/>
      </c>
      <c r="R36" s="21">
        <f>IF($N36="","",SUMIF($A$4:$A$303,$N36,$K$4:$K$303))</f>
        <v/>
      </c>
      <c r="S36" s="21">
        <f>IF($N36="","",SUMIF($A$4:$A$303,$N36,$L$4:$L$303))</f>
        <v/>
      </c>
      <c r="T36" s="21">
        <f>IF($N36="","",N(Q36)+N(R36)+N(S36))</f>
        <v/>
      </c>
    </row>
    <row r="37">
      <c r="A37" s="6" t="n"/>
      <c r="B37" s="6" t="n"/>
      <c r="C37" s="7">
        <f>IF($B37="","",IFERROR(VLOOKUP($B37,단가마스터!$A$4:$H$303,2,FALSE),"⚠️단가마스터에 없음"))</f>
        <v/>
      </c>
      <c r="D37" s="7">
        <f>IF($B37="","",IFERROR(VLOOKUP($B37,단가마스터!$A$4:$H$303,3,FALSE),""))</f>
        <v/>
      </c>
      <c r="E37" s="7">
        <f>IF($B37="","",IFERROR(VLOOKUP($B37,단가마스터!$A$4:$H$303,4,FALSE),""))</f>
        <v/>
      </c>
      <c r="F37" s="6" t="n"/>
      <c r="G37" s="21">
        <f>IF($B37="","",IFERROR(VLOOKUP($B37,단가마스터!$A$4:$H$303,5,FALSE),0))</f>
        <v/>
      </c>
      <c r="H37" s="21">
        <f>IF($B37="","",IFERROR(VLOOKUP($B37,단가마스터!$A$4:$H$303,6,FALSE),0))</f>
        <v/>
      </c>
      <c r="I37" s="21">
        <f>IF($B37="","",IFERROR(VLOOKUP($B37,단가마스터!$A$4:$H$303,7,FALSE),0))</f>
        <v/>
      </c>
      <c r="J37" s="21">
        <f>IF($B37="","",N($F37)*N($G37))</f>
        <v/>
      </c>
      <c r="K37" s="21">
        <f>IF($B37="","",N($F37)*N($H37))</f>
        <v/>
      </c>
      <c r="L37" s="21">
        <f>IF($B37="","",N($F37)*N($I37))</f>
        <v/>
      </c>
      <c r="M37" s="10" t="n"/>
      <c r="N37" s="6" t="n"/>
      <c r="O37" s="6" t="n"/>
      <c r="P37" s="6" t="n"/>
      <c r="Q37" s="21">
        <f>IF($N37="","",SUMIF($A$4:$A$303,$N37,$J$4:$J$303))</f>
        <v/>
      </c>
      <c r="R37" s="21">
        <f>IF($N37="","",SUMIF($A$4:$A$303,$N37,$K$4:$K$303))</f>
        <v/>
      </c>
      <c r="S37" s="21">
        <f>IF($N37="","",SUMIF($A$4:$A$303,$N37,$L$4:$L$303))</f>
        <v/>
      </c>
      <c r="T37" s="21">
        <f>IF($N37="","",N(Q37)+N(R37)+N(S37))</f>
        <v/>
      </c>
    </row>
    <row r="38">
      <c r="A38" s="6" t="n"/>
      <c r="B38" s="6" t="n"/>
      <c r="C38" s="7">
        <f>IF($B38="","",IFERROR(VLOOKUP($B38,단가마스터!$A$4:$H$303,2,FALSE),"⚠️단가마스터에 없음"))</f>
        <v/>
      </c>
      <c r="D38" s="7">
        <f>IF($B38="","",IFERROR(VLOOKUP($B38,단가마스터!$A$4:$H$303,3,FALSE),""))</f>
        <v/>
      </c>
      <c r="E38" s="7">
        <f>IF($B38="","",IFERROR(VLOOKUP($B38,단가마스터!$A$4:$H$303,4,FALSE),""))</f>
        <v/>
      </c>
      <c r="F38" s="6" t="n"/>
      <c r="G38" s="21">
        <f>IF($B38="","",IFERROR(VLOOKUP($B38,단가마스터!$A$4:$H$303,5,FALSE),0))</f>
        <v/>
      </c>
      <c r="H38" s="21">
        <f>IF($B38="","",IFERROR(VLOOKUP($B38,단가마스터!$A$4:$H$303,6,FALSE),0))</f>
        <v/>
      </c>
      <c r="I38" s="21">
        <f>IF($B38="","",IFERROR(VLOOKUP($B38,단가마스터!$A$4:$H$303,7,FALSE),0))</f>
        <v/>
      </c>
      <c r="J38" s="21">
        <f>IF($B38="","",N($F38)*N($G38))</f>
        <v/>
      </c>
      <c r="K38" s="21">
        <f>IF($B38="","",N($F38)*N($H38))</f>
        <v/>
      </c>
      <c r="L38" s="21">
        <f>IF($B38="","",N($F38)*N($I38))</f>
        <v/>
      </c>
      <c r="M38" s="10" t="n"/>
      <c r="N38" s="6" t="n"/>
      <c r="O38" s="6" t="n"/>
      <c r="P38" s="6" t="n"/>
      <c r="Q38" s="21">
        <f>IF($N38="","",SUMIF($A$4:$A$303,$N38,$J$4:$J$303))</f>
        <v/>
      </c>
      <c r="R38" s="21">
        <f>IF($N38="","",SUMIF($A$4:$A$303,$N38,$K$4:$K$303))</f>
        <v/>
      </c>
      <c r="S38" s="21">
        <f>IF($N38="","",SUMIF($A$4:$A$303,$N38,$L$4:$L$303))</f>
        <v/>
      </c>
      <c r="T38" s="21">
        <f>IF($N38="","",N(Q38)+N(R38)+N(S38))</f>
        <v/>
      </c>
    </row>
    <row r="39">
      <c r="A39" s="6" t="n"/>
      <c r="B39" s="6" t="n"/>
      <c r="C39" s="7">
        <f>IF($B39="","",IFERROR(VLOOKUP($B39,단가마스터!$A$4:$H$303,2,FALSE),"⚠️단가마스터에 없음"))</f>
        <v/>
      </c>
      <c r="D39" s="7">
        <f>IF($B39="","",IFERROR(VLOOKUP($B39,단가마스터!$A$4:$H$303,3,FALSE),""))</f>
        <v/>
      </c>
      <c r="E39" s="7">
        <f>IF($B39="","",IFERROR(VLOOKUP($B39,단가마스터!$A$4:$H$303,4,FALSE),""))</f>
        <v/>
      </c>
      <c r="F39" s="6" t="n"/>
      <c r="G39" s="21">
        <f>IF($B39="","",IFERROR(VLOOKUP($B39,단가마스터!$A$4:$H$303,5,FALSE),0))</f>
        <v/>
      </c>
      <c r="H39" s="21">
        <f>IF($B39="","",IFERROR(VLOOKUP($B39,단가마스터!$A$4:$H$303,6,FALSE),0))</f>
        <v/>
      </c>
      <c r="I39" s="21">
        <f>IF($B39="","",IFERROR(VLOOKUP($B39,단가마스터!$A$4:$H$303,7,FALSE),0))</f>
        <v/>
      </c>
      <c r="J39" s="21">
        <f>IF($B39="","",N($F39)*N($G39))</f>
        <v/>
      </c>
      <c r="K39" s="21">
        <f>IF($B39="","",N($F39)*N($H39))</f>
        <v/>
      </c>
      <c r="L39" s="21">
        <f>IF($B39="","",N($F39)*N($I39))</f>
        <v/>
      </c>
      <c r="M39" s="10" t="n"/>
      <c r="N39" s="6" t="n"/>
      <c r="O39" s="6" t="n"/>
      <c r="P39" s="6" t="n"/>
      <c r="Q39" s="21">
        <f>IF($N39="","",SUMIF($A$4:$A$303,$N39,$J$4:$J$303))</f>
        <v/>
      </c>
      <c r="R39" s="21">
        <f>IF($N39="","",SUMIF($A$4:$A$303,$N39,$K$4:$K$303))</f>
        <v/>
      </c>
      <c r="S39" s="21">
        <f>IF($N39="","",SUMIF($A$4:$A$303,$N39,$L$4:$L$303))</f>
        <v/>
      </c>
      <c r="T39" s="21">
        <f>IF($N39="","",N(Q39)+N(R39)+N(S39))</f>
        <v/>
      </c>
    </row>
    <row r="40">
      <c r="A40" s="6" t="n"/>
      <c r="B40" s="6" t="n"/>
      <c r="C40" s="7">
        <f>IF($B40="","",IFERROR(VLOOKUP($B40,단가마스터!$A$4:$H$303,2,FALSE),"⚠️단가마스터에 없음"))</f>
        <v/>
      </c>
      <c r="D40" s="7">
        <f>IF($B40="","",IFERROR(VLOOKUP($B40,단가마스터!$A$4:$H$303,3,FALSE),""))</f>
        <v/>
      </c>
      <c r="E40" s="7">
        <f>IF($B40="","",IFERROR(VLOOKUP($B40,단가마스터!$A$4:$H$303,4,FALSE),""))</f>
        <v/>
      </c>
      <c r="F40" s="6" t="n"/>
      <c r="G40" s="21">
        <f>IF($B40="","",IFERROR(VLOOKUP($B40,단가마스터!$A$4:$H$303,5,FALSE),0))</f>
        <v/>
      </c>
      <c r="H40" s="21">
        <f>IF($B40="","",IFERROR(VLOOKUP($B40,단가마스터!$A$4:$H$303,6,FALSE),0))</f>
        <v/>
      </c>
      <c r="I40" s="21">
        <f>IF($B40="","",IFERROR(VLOOKUP($B40,단가마스터!$A$4:$H$303,7,FALSE),0))</f>
        <v/>
      </c>
      <c r="J40" s="21">
        <f>IF($B40="","",N($F40)*N($G40))</f>
        <v/>
      </c>
      <c r="K40" s="21">
        <f>IF($B40="","",N($F40)*N($H40))</f>
        <v/>
      </c>
      <c r="L40" s="21">
        <f>IF($B40="","",N($F40)*N($I40))</f>
        <v/>
      </c>
      <c r="M40" s="10" t="n"/>
      <c r="N40" s="6" t="n"/>
      <c r="O40" s="6" t="n"/>
      <c r="P40" s="6" t="n"/>
      <c r="Q40" s="21">
        <f>IF($N40="","",SUMIF($A$4:$A$303,$N40,$J$4:$J$303))</f>
        <v/>
      </c>
      <c r="R40" s="21">
        <f>IF($N40="","",SUMIF($A$4:$A$303,$N40,$K$4:$K$303))</f>
        <v/>
      </c>
      <c r="S40" s="21">
        <f>IF($N40="","",SUMIF($A$4:$A$303,$N40,$L$4:$L$303))</f>
        <v/>
      </c>
      <c r="T40" s="21">
        <f>IF($N40="","",N(Q40)+N(R40)+N(S40))</f>
        <v/>
      </c>
    </row>
    <row r="41">
      <c r="A41" s="6" t="n"/>
      <c r="B41" s="6" t="n"/>
      <c r="C41" s="7">
        <f>IF($B41="","",IFERROR(VLOOKUP($B41,단가마스터!$A$4:$H$303,2,FALSE),"⚠️단가마스터에 없음"))</f>
        <v/>
      </c>
      <c r="D41" s="7">
        <f>IF($B41="","",IFERROR(VLOOKUP($B41,단가마스터!$A$4:$H$303,3,FALSE),""))</f>
        <v/>
      </c>
      <c r="E41" s="7">
        <f>IF($B41="","",IFERROR(VLOOKUP($B41,단가마스터!$A$4:$H$303,4,FALSE),""))</f>
        <v/>
      </c>
      <c r="F41" s="6" t="n"/>
      <c r="G41" s="21">
        <f>IF($B41="","",IFERROR(VLOOKUP($B41,단가마스터!$A$4:$H$303,5,FALSE),0))</f>
        <v/>
      </c>
      <c r="H41" s="21">
        <f>IF($B41="","",IFERROR(VLOOKUP($B41,단가마스터!$A$4:$H$303,6,FALSE),0))</f>
        <v/>
      </c>
      <c r="I41" s="21">
        <f>IF($B41="","",IFERROR(VLOOKUP($B41,단가마스터!$A$4:$H$303,7,FALSE),0))</f>
        <v/>
      </c>
      <c r="J41" s="21">
        <f>IF($B41="","",N($F41)*N($G41))</f>
        <v/>
      </c>
      <c r="K41" s="21">
        <f>IF($B41="","",N($F41)*N($H41))</f>
        <v/>
      </c>
      <c r="L41" s="21">
        <f>IF($B41="","",N($F41)*N($I41))</f>
        <v/>
      </c>
      <c r="M41" s="10" t="n"/>
      <c r="N41" s="6" t="n"/>
      <c r="O41" s="6" t="n"/>
      <c r="P41" s="6" t="n"/>
      <c r="Q41" s="21">
        <f>IF($N41="","",SUMIF($A$4:$A$303,$N41,$J$4:$J$303))</f>
        <v/>
      </c>
      <c r="R41" s="21">
        <f>IF($N41="","",SUMIF($A$4:$A$303,$N41,$K$4:$K$303))</f>
        <v/>
      </c>
      <c r="S41" s="21">
        <f>IF($N41="","",SUMIF($A$4:$A$303,$N41,$L$4:$L$303))</f>
        <v/>
      </c>
      <c r="T41" s="21">
        <f>IF($N41="","",N(Q41)+N(R41)+N(S41))</f>
        <v/>
      </c>
    </row>
    <row r="42">
      <c r="A42" s="6" t="n"/>
      <c r="B42" s="6" t="n"/>
      <c r="C42" s="7">
        <f>IF($B42="","",IFERROR(VLOOKUP($B42,단가마스터!$A$4:$H$303,2,FALSE),"⚠️단가마스터에 없음"))</f>
        <v/>
      </c>
      <c r="D42" s="7">
        <f>IF($B42="","",IFERROR(VLOOKUP($B42,단가마스터!$A$4:$H$303,3,FALSE),""))</f>
        <v/>
      </c>
      <c r="E42" s="7">
        <f>IF($B42="","",IFERROR(VLOOKUP($B42,단가마스터!$A$4:$H$303,4,FALSE),""))</f>
        <v/>
      </c>
      <c r="F42" s="6" t="n"/>
      <c r="G42" s="21">
        <f>IF($B42="","",IFERROR(VLOOKUP($B42,단가마스터!$A$4:$H$303,5,FALSE),0))</f>
        <v/>
      </c>
      <c r="H42" s="21">
        <f>IF($B42="","",IFERROR(VLOOKUP($B42,단가마스터!$A$4:$H$303,6,FALSE),0))</f>
        <v/>
      </c>
      <c r="I42" s="21">
        <f>IF($B42="","",IFERROR(VLOOKUP($B42,단가마스터!$A$4:$H$303,7,FALSE),0))</f>
        <v/>
      </c>
      <c r="J42" s="21">
        <f>IF($B42="","",N($F42)*N($G42))</f>
        <v/>
      </c>
      <c r="K42" s="21">
        <f>IF($B42="","",N($F42)*N($H42))</f>
        <v/>
      </c>
      <c r="L42" s="21">
        <f>IF($B42="","",N($F42)*N($I42))</f>
        <v/>
      </c>
      <c r="M42" s="10" t="n"/>
      <c r="N42" s="6" t="n"/>
      <c r="O42" s="6" t="n"/>
      <c r="P42" s="6" t="n"/>
      <c r="Q42" s="21">
        <f>IF($N42="","",SUMIF($A$4:$A$303,$N42,$J$4:$J$303))</f>
        <v/>
      </c>
      <c r="R42" s="21">
        <f>IF($N42="","",SUMIF($A$4:$A$303,$N42,$K$4:$K$303))</f>
        <v/>
      </c>
      <c r="S42" s="21">
        <f>IF($N42="","",SUMIF($A$4:$A$303,$N42,$L$4:$L$303))</f>
        <v/>
      </c>
      <c r="T42" s="21">
        <f>IF($N42="","",N(Q42)+N(R42)+N(S42))</f>
        <v/>
      </c>
    </row>
    <row r="43">
      <c r="A43" s="6" t="n"/>
      <c r="B43" s="6" t="n"/>
      <c r="C43" s="7">
        <f>IF($B43="","",IFERROR(VLOOKUP($B43,단가마스터!$A$4:$H$303,2,FALSE),"⚠️단가마스터에 없음"))</f>
        <v/>
      </c>
      <c r="D43" s="7">
        <f>IF($B43="","",IFERROR(VLOOKUP($B43,단가마스터!$A$4:$H$303,3,FALSE),""))</f>
        <v/>
      </c>
      <c r="E43" s="7">
        <f>IF($B43="","",IFERROR(VLOOKUP($B43,단가마스터!$A$4:$H$303,4,FALSE),""))</f>
        <v/>
      </c>
      <c r="F43" s="6" t="n"/>
      <c r="G43" s="21">
        <f>IF($B43="","",IFERROR(VLOOKUP($B43,단가마스터!$A$4:$H$303,5,FALSE),0))</f>
        <v/>
      </c>
      <c r="H43" s="21">
        <f>IF($B43="","",IFERROR(VLOOKUP($B43,단가마스터!$A$4:$H$303,6,FALSE),0))</f>
        <v/>
      </c>
      <c r="I43" s="21">
        <f>IF($B43="","",IFERROR(VLOOKUP($B43,단가마스터!$A$4:$H$303,7,FALSE),0))</f>
        <v/>
      </c>
      <c r="J43" s="21">
        <f>IF($B43="","",N($F43)*N($G43))</f>
        <v/>
      </c>
      <c r="K43" s="21">
        <f>IF($B43="","",N($F43)*N($H43))</f>
        <v/>
      </c>
      <c r="L43" s="21">
        <f>IF($B43="","",N($F43)*N($I43))</f>
        <v/>
      </c>
      <c r="M43" s="10" t="n"/>
      <c r="N43" s="6" t="n"/>
      <c r="O43" s="6" t="n"/>
      <c r="P43" s="6" t="n"/>
      <c r="Q43" s="21">
        <f>IF($N43="","",SUMIF($A$4:$A$303,$N43,$J$4:$J$303))</f>
        <v/>
      </c>
      <c r="R43" s="21">
        <f>IF($N43="","",SUMIF($A$4:$A$303,$N43,$K$4:$K$303))</f>
        <v/>
      </c>
      <c r="S43" s="21">
        <f>IF($N43="","",SUMIF($A$4:$A$303,$N43,$L$4:$L$303))</f>
        <v/>
      </c>
      <c r="T43" s="21">
        <f>IF($N43="","",N(Q43)+N(R43)+N(S43))</f>
        <v/>
      </c>
    </row>
    <row r="44">
      <c r="A44" s="6" t="n"/>
      <c r="B44" s="6" t="n"/>
      <c r="C44" s="7">
        <f>IF($B44="","",IFERROR(VLOOKUP($B44,단가마스터!$A$4:$H$303,2,FALSE),"⚠️단가마스터에 없음"))</f>
        <v/>
      </c>
      <c r="D44" s="7">
        <f>IF($B44="","",IFERROR(VLOOKUP($B44,단가마스터!$A$4:$H$303,3,FALSE),""))</f>
        <v/>
      </c>
      <c r="E44" s="7">
        <f>IF($B44="","",IFERROR(VLOOKUP($B44,단가마스터!$A$4:$H$303,4,FALSE),""))</f>
        <v/>
      </c>
      <c r="F44" s="6" t="n"/>
      <c r="G44" s="21">
        <f>IF($B44="","",IFERROR(VLOOKUP($B44,단가마스터!$A$4:$H$303,5,FALSE),0))</f>
        <v/>
      </c>
      <c r="H44" s="21">
        <f>IF($B44="","",IFERROR(VLOOKUP($B44,단가마스터!$A$4:$H$303,6,FALSE),0))</f>
        <v/>
      </c>
      <c r="I44" s="21">
        <f>IF($B44="","",IFERROR(VLOOKUP($B44,단가마스터!$A$4:$H$303,7,FALSE),0))</f>
        <v/>
      </c>
      <c r="J44" s="21">
        <f>IF($B44="","",N($F44)*N($G44))</f>
        <v/>
      </c>
      <c r="K44" s="21">
        <f>IF($B44="","",N($F44)*N($H44))</f>
        <v/>
      </c>
      <c r="L44" s="21">
        <f>IF($B44="","",N($F44)*N($I44))</f>
        <v/>
      </c>
      <c r="M44" s="10" t="n"/>
      <c r="N44" s="6" t="n"/>
      <c r="O44" s="6" t="n"/>
      <c r="P44" s="6" t="n"/>
      <c r="Q44" s="21">
        <f>IF($N44="","",SUMIF($A$4:$A$303,$N44,$J$4:$J$303))</f>
        <v/>
      </c>
      <c r="R44" s="21">
        <f>IF($N44="","",SUMIF($A$4:$A$303,$N44,$K$4:$K$303))</f>
        <v/>
      </c>
      <c r="S44" s="21">
        <f>IF($N44="","",SUMIF($A$4:$A$303,$N44,$L$4:$L$303))</f>
        <v/>
      </c>
      <c r="T44" s="21">
        <f>IF($N44="","",N(Q44)+N(R44)+N(S44))</f>
        <v/>
      </c>
    </row>
    <row r="45">
      <c r="A45" s="6" t="n"/>
      <c r="B45" s="6" t="n"/>
      <c r="C45" s="7">
        <f>IF($B45="","",IFERROR(VLOOKUP($B45,단가마스터!$A$4:$H$303,2,FALSE),"⚠️단가마스터에 없음"))</f>
        <v/>
      </c>
      <c r="D45" s="7">
        <f>IF($B45="","",IFERROR(VLOOKUP($B45,단가마스터!$A$4:$H$303,3,FALSE),""))</f>
        <v/>
      </c>
      <c r="E45" s="7">
        <f>IF($B45="","",IFERROR(VLOOKUP($B45,단가마스터!$A$4:$H$303,4,FALSE),""))</f>
        <v/>
      </c>
      <c r="F45" s="6" t="n"/>
      <c r="G45" s="21">
        <f>IF($B45="","",IFERROR(VLOOKUP($B45,단가마스터!$A$4:$H$303,5,FALSE),0))</f>
        <v/>
      </c>
      <c r="H45" s="21">
        <f>IF($B45="","",IFERROR(VLOOKUP($B45,단가마스터!$A$4:$H$303,6,FALSE),0))</f>
        <v/>
      </c>
      <c r="I45" s="21">
        <f>IF($B45="","",IFERROR(VLOOKUP($B45,단가마스터!$A$4:$H$303,7,FALSE),0))</f>
        <v/>
      </c>
      <c r="J45" s="21">
        <f>IF($B45="","",N($F45)*N($G45))</f>
        <v/>
      </c>
      <c r="K45" s="21">
        <f>IF($B45="","",N($F45)*N($H45))</f>
        <v/>
      </c>
      <c r="L45" s="21">
        <f>IF($B45="","",N($F45)*N($I45))</f>
        <v/>
      </c>
      <c r="M45" s="10" t="n"/>
      <c r="N45" s="6" t="n"/>
      <c r="O45" s="6" t="n"/>
      <c r="P45" s="6" t="n"/>
      <c r="Q45" s="21">
        <f>IF($N45="","",SUMIF($A$4:$A$303,$N45,$J$4:$J$303))</f>
        <v/>
      </c>
      <c r="R45" s="21">
        <f>IF($N45="","",SUMIF($A$4:$A$303,$N45,$K$4:$K$303))</f>
        <v/>
      </c>
      <c r="S45" s="21">
        <f>IF($N45="","",SUMIF($A$4:$A$303,$N45,$L$4:$L$303))</f>
        <v/>
      </c>
      <c r="T45" s="21">
        <f>IF($N45="","",N(Q45)+N(R45)+N(S45))</f>
        <v/>
      </c>
    </row>
    <row r="46">
      <c r="A46" s="6" t="n"/>
      <c r="B46" s="6" t="n"/>
      <c r="C46" s="7">
        <f>IF($B46="","",IFERROR(VLOOKUP($B46,단가마스터!$A$4:$H$303,2,FALSE),"⚠️단가마스터에 없음"))</f>
        <v/>
      </c>
      <c r="D46" s="7">
        <f>IF($B46="","",IFERROR(VLOOKUP($B46,단가마스터!$A$4:$H$303,3,FALSE),""))</f>
        <v/>
      </c>
      <c r="E46" s="7">
        <f>IF($B46="","",IFERROR(VLOOKUP($B46,단가마스터!$A$4:$H$303,4,FALSE),""))</f>
        <v/>
      </c>
      <c r="F46" s="6" t="n"/>
      <c r="G46" s="21">
        <f>IF($B46="","",IFERROR(VLOOKUP($B46,단가마스터!$A$4:$H$303,5,FALSE),0))</f>
        <v/>
      </c>
      <c r="H46" s="21">
        <f>IF($B46="","",IFERROR(VLOOKUP($B46,단가마스터!$A$4:$H$303,6,FALSE),0))</f>
        <v/>
      </c>
      <c r="I46" s="21">
        <f>IF($B46="","",IFERROR(VLOOKUP($B46,단가마스터!$A$4:$H$303,7,FALSE),0))</f>
        <v/>
      </c>
      <c r="J46" s="21">
        <f>IF($B46="","",N($F46)*N($G46))</f>
        <v/>
      </c>
      <c r="K46" s="21">
        <f>IF($B46="","",N($F46)*N($H46))</f>
        <v/>
      </c>
      <c r="L46" s="21">
        <f>IF($B46="","",N($F46)*N($I46))</f>
        <v/>
      </c>
      <c r="M46" s="10" t="n"/>
      <c r="N46" s="6" t="n"/>
      <c r="O46" s="6" t="n"/>
      <c r="P46" s="6" t="n"/>
      <c r="Q46" s="21">
        <f>IF($N46="","",SUMIF($A$4:$A$303,$N46,$J$4:$J$303))</f>
        <v/>
      </c>
      <c r="R46" s="21">
        <f>IF($N46="","",SUMIF($A$4:$A$303,$N46,$K$4:$K$303))</f>
        <v/>
      </c>
      <c r="S46" s="21">
        <f>IF($N46="","",SUMIF($A$4:$A$303,$N46,$L$4:$L$303))</f>
        <v/>
      </c>
      <c r="T46" s="21">
        <f>IF($N46="","",N(Q46)+N(R46)+N(S46))</f>
        <v/>
      </c>
    </row>
    <row r="47">
      <c r="A47" s="6" t="n"/>
      <c r="B47" s="6" t="n"/>
      <c r="C47" s="7">
        <f>IF($B47="","",IFERROR(VLOOKUP($B47,단가마스터!$A$4:$H$303,2,FALSE),"⚠️단가마스터에 없음"))</f>
        <v/>
      </c>
      <c r="D47" s="7">
        <f>IF($B47="","",IFERROR(VLOOKUP($B47,단가마스터!$A$4:$H$303,3,FALSE),""))</f>
        <v/>
      </c>
      <c r="E47" s="7">
        <f>IF($B47="","",IFERROR(VLOOKUP($B47,단가마스터!$A$4:$H$303,4,FALSE),""))</f>
        <v/>
      </c>
      <c r="F47" s="6" t="n"/>
      <c r="G47" s="21">
        <f>IF($B47="","",IFERROR(VLOOKUP($B47,단가마스터!$A$4:$H$303,5,FALSE),0))</f>
        <v/>
      </c>
      <c r="H47" s="21">
        <f>IF($B47="","",IFERROR(VLOOKUP($B47,단가마스터!$A$4:$H$303,6,FALSE),0))</f>
        <v/>
      </c>
      <c r="I47" s="21">
        <f>IF($B47="","",IFERROR(VLOOKUP($B47,단가마스터!$A$4:$H$303,7,FALSE),0))</f>
        <v/>
      </c>
      <c r="J47" s="21">
        <f>IF($B47="","",N($F47)*N($G47))</f>
        <v/>
      </c>
      <c r="K47" s="21">
        <f>IF($B47="","",N($F47)*N($H47))</f>
        <v/>
      </c>
      <c r="L47" s="21">
        <f>IF($B47="","",N($F47)*N($I47))</f>
        <v/>
      </c>
      <c r="M47" s="10" t="n"/>
      <c r="N47" s="6" t="n"/>
      <c r="O47" s="6" t="n"/>
      <c r="P47" s="6" t="n"/>
      <c r="Q47" s="21">
        <f>IF($N47="","",SUMIF($A$4:$A$303,$N47,$J$4:$J$303))</f>
        <v/>
      </c>
      <c r="R47" s="21">
        <f>IF($N47="","",SUMIF($A$4:$A$303,$N47,$K$4:$K$303))</f>
        <v/>
      </c>
      <c r="S47" s="21">
        <f>IF($N47="","",SUMIF($A$4:$A$303,$N47,$L$4:$L$303))</f>
        <v/>
      </c>
      <c r="T47" s="21">
        <f>IF($N47="","",N(Q47)+N(R47)+N(S47))</f>
        <v/>
      </c>
    </row>
    <row r="48">
      <c r="A48" s="6" t="n"/>
      <c r="B48" s="6" t="n"/>
      <c r="C48" s="7">
        <f>IF($B48="","",IFERROR(VLOOKUP($B48,단가마스터!$A$4:$H$303,2,FALSE),"⚠️단가마스터에 없음"))</f>
        <v/>
      </c>
      <c r="D48" s="7">
        <f>IF($B48="","",IFERROR(VLOOKUP($B48,단가마스터!$A$4:$H$303,3,FALSE),""))</f>
        <v/>
      </c>
      <c r="E48" s="7">
        <f>IF($B48="","",IFERROR(VLOOKUP($B48,단가마스터!$A$4:$H$303,4,FALSE),""))</f>
        <v/>
      </c>
      <c r="F48" s="6" t="n"/>
      <c r="G48" s="21">
        <f>IF($B48="","",IFERROR(VLOOKUP($B48,단가마스터!$A$4:$H$303,5,FALSE),0))</f>
        <v/>
      </c>
      <c r="H48" s="21">
        <f>IF($B48="","",IFERROR(VLOOKUP($B48,단가마스터!$A$4:$H$303,6,FALSE),0))</f>
        <v/>
      </c>
      <c r="I48" s="21">
        <f>IF($B48="","",IFERROR(VLOOKUP($B48,단가마스터!$A$4:$H$303,7,FALSE),0))</f>
        <v/>
      </c>
      <c r="J48" s="21">
        <f>IF($B48="","",N($F48)*N($G48))</f>
        <v/>
      </c>
      <c r="K48" s="21">
        <f>IF($B48="","",N($F48)*N($H48))</f>
        <v/>
      </c>
      <c r="L48" s="21">
        <f>IF($B48="","",N($F48)*N($I48))</f>
        <v/>
      </c>
      <c r="M48" s="10" t="n"/>
      <c r="N48" s="6" t="n"/>
      <c r="O48" s="6" t="n"/>
      <c r="P48" s="6" t="n"/>
      <c r="Q48" s="21">
        <f>IF($N48="","",SUMIF($A$4:$A$303,$N48,$J$4:$J$303))</f>
        <v/>
      </c>
      <c r="R48" s="21">
        <f>IF($N48="","",SUMIF($A$4:$A$303,$N48,$K$4:$K$303))</f>
        <v/>
      </c>
      <c r="S48" s="21">
        <f>IF($N48="","",SUMIF($A$4:$A$303,$N48,$L$4:$L$303))</f>
        <v/>
      </c>
      <c r="T48" s="21">
        <f>IF($N48="","",N(Q48)+N(R48)+N(S48))</f>
        <v/>
      </c>
    </row>
    <row r="49">
      <c r="A49" s="6" t="n"/>
      <c r="B49" s="6" t="n"/>
      <c r="C49" s="7">
        <f>IF($B49="","",IFERROR(VLOOKUP($B49,단가마스터!$A$4:$H$303,2,FALSE),"⚠️단가마스터에 없음"))</f>
        <v/>
      </c>
      <c r="D49" s="7">
        <f>IF($B49="","",IFERROR(VLOOKUP($B49,단가마스터!$A$4:$H$303,3,FALSE),""))</f>
        <v/>
      </c>
      <c r="E49" s="7">
        <f>IF($B49="","",IFERROR(VLOOKUP($B49,단가마스터!$A$4:$H$303,4,FALSE),""))</f>
        <v/>
      </c>
      <c r="F49" s="6" t="n"/>
      <c r="G49" s="21">
        <f>IF($B49="","",IFERROR(VLOOKUP($B49,단가마스터!$A$4:$H$303,5,FALSE),0))</f>
        <v/>
      </c>
      <c r="H49" s="21">
        <f>IF($B49="","",IFERROR(VLOOKUP($B49,단가마스터!$A$4:$H$303,6,FALSE),0))</f>
        <v/>
      </c>
      <c r="I49" s="21">
        <f>IF($B49="","",IFERROR(VLOOKUP($B49,단가마스터!$A$4:$H$303,7,FALSE),0))</f>
        <v/>
      </c>
      <c r="J49" s="21">
        <f>IF($B49="","",N($F49)*N($G49))</f>
        <v/>
      </c>
      <c r="K49" s="21">
        <f>IF($B49="","",N($F49)*N($H49))</f>
        <v/>
      </c>
      <c r="L49" s="21">
        <f>IF($B49="","",N($F49)*N($I49))</f>
        <v/>
      </c>
      <c r="M49" s="10" t="n"/>
      <c r="N49" s="6" t="n"/>
      <c r="O49" s="6" t="n"/>
      <c r="P49" s="6" t="n"/>
      <c r="Q49" s="21">
        <f>IF($N49="","",SUMIF($A$4:$A$303,$N49,$J$4:$J$303))</f>
        <v/>
      </c>
      <c r="R49" s="21">
        <f>IF($N49="","",SUMIF($A$4:$A$303,$N49,$K$4:$K$303))</f>
        <v/>
      </c>
      <c r="S49" s="21">
        <f>IF($N49="","",SUMIF($A$4:$A$303,$N49,$L$4:$L$303))</f>
        <v/>
      </c>
      <c r="T49" s="21">
        <f>IF($N49="","",N(Q49)+N(R49)+N(S49))</f>
        <v/>
      </c>
    </row>
    <row r="50">
      <c r="A50" s="6" t="n"/>
      <c r="B50" s="6" t="n"/>
      <c r="C50" s="7">
        <f>IF($B50="","",IFERROR(VLOOKUP($B50,단가마스터!$A$4:$H$303,2,FALSE),"⚠️단가마스터에 없음"))</f>
        <v/>
      </c>
      <c r="D50" s="7">
        <f>IF($B50="","",IFERROR(VLOOKUP($B50,단가마스터!$A$4:$H$303,3,FALSE),""))</f>
        <v/>
      </c>
      <c r="E50" s="7">
        <f>IF($B50="","",IFERROR(VLOOKUP($B50,단가마스터!$A$4:$H$303,4,FALSE),""))</f>
        <v/>
      </c>
      <c r="F50" s="6" t="n"/>
      <c r="G50" s="21">
        <f>IF($B50="","",IFERROR(VLOOKUP($B50,단가마스터!$A$4:$H$303,5,FALSE),0))</f>
        <v/>
      </c>
      <c r="H50" s="21">
        <f>IF($B50="","",IFERROR(VLOOKUP($B50,단가마스터!$A$4:$H$303,6,FALSE),0))</f>
        <v/>
      </c>
      <c r="I50" s="21">
        <f>IF($B50="","",IFERROR(VLOOKUP($B50,단가마스터!$A$4:$H$303,7,FALSE),0))</f>
        <v/>
      </c>
      <c r="J50" s="21">
        <f>IF($B50="","",N($F50)*N($G50))</f>
        <v/>
      </c>
      <c r="K50" s="21">
        <f>IF($B50="","",N($F50)*N($H50))</f>
        <v/>
      </c>
      <c r="L50" s="21">
        <f>IF($B50="","",N($F50)*N($I50))</f>
        <v/>
      </c>
      <c r="M50" s="10" t="n"/>
      <c r="N50" s="6" t="n"/>
      <c r="O50" s="6" t="n"/>
      <c r="P50" s="6" t="n"/>
      <c r="Q50" s="21">
        <f>IF($N50="","",SUMIF($A$4:$A$303,$N50,$J$4:$J$303))</f>
        <v/>
      </c>
      <c r="R50" s="21">
        <f>IF($N50="","",SUMIF($A$4:$A$303,$N50,$K$4:$K$303))</f>
        <v/>
      </c>
      <c r="S50" s="21">
        <f>IF($N50="","",SUMIF($A$4:$A$303,$N50,$L$4:$L$303))</f>
        <v/>
      </c>
      <c r="T50" s="21">
        <f>IF($N50="","",N(Q50)+N(R50)+N(S50))</f>
        <v/>
      </c>
    </row>
    <row r="51">
      <c r="A51" s="6" t="n"/>
      <c r="B51" s="6" t="n"/>
      <c r="C51" s="7">
        <f>IF($B51="","",IFERROR(VLOOKUP($B51,단가마스터!$A$4:$H$303,2,FALSE),"⚠️단가마스터에 없음"))</f>
        <v/>
      </c>
      <c r="D51" s="7">
        <f>IF($B51="","",IFERROR(VLOOKUP($B51,단가마스터!$A$4:$H$303,3,FALSE),""))</f>
        <v/>
      </c>
      <c r="E51" s="7">
        <f>IF($B51="","",IFERROR(VLOOKUP($B51,단가마스터!$A$4:$H$303,4,FALSE),""))</f>
        <v/>
      </c>
      <c r="F51" s="6" t="n"/>
      <c r="G51" s="21">
        <f>IF($B51="","",IFERROR(VLOOKUP($B51,단가마스터!$A$4:$H$303,5,FALSE),0))</f>
        <v/>
      </c>
      <c r="H51" s="21">
        <f>IF($B51="","",IFERROR(VLOOKUP($B51,단가마스터!$A$4:$H$303,6,FALSE),0))</f>
        <v/>
      </c>
      <c r="I51" s="21">
        <f>IF($B51="","",IFERROR(VLOOKUP($B51,단가마스터!$A$4:$H$303,7,FALSE),0))</f>
        <v/>
      </c>
      <c r="J51" s="21">
        <f>IF($B51="","",N($F51)*N($G51))</f>
        <v/>
      </c>
      <c r="K51" s="21">
        <f>IF($B51="","",N($F51)*N($H51))</f>
        <v/>
      </c>
      <c r="L51" s="21">
        <f>IF($B51="","",N($F51)*N($I51))</f>
        <v/>
      </c>
      <c r="M51" s="10" t="n"/>
      <c r="N51" s="6" t="n"/>
      <c r="O51" s="6" t="n"/>
      <c r="P51" s="6" t="n"/>
      <c r="Q51" s="21">
        <f>IF($N51="","",SUMIF($A$4:$A$303,$N51,$J$4:$J$303))</f>
        <v/>
      </c>
      <c r="R51" s="21">
        <f>IF($N51="","",SUMIF($A$4:$A$303,$N51,$K$4:$K$303))</f>
        <v/>
      </c>
      <c r="S51" s="21">
        <f>IF($N51="","",SUMIF($A$4:$A$303,$N51,$L$4:$L$303))</f>
        <v/>
      </c>
      <c r="T51" s="21">
        <f>IF($N51="","",N(Q51)+N(R51)+N(S51))</f>
        <v/>
      </c>
    </row>
    <row r="52">
      <c r="A52" s="6" t="n"/>
      <c r="B52" s="6" t="n"/>
      <c r="C52" s="7">
        <f>IF($B52="","",IFERROR(VLOOKUP($B52,단가마스터!$A$4:$H$303,2,FALSE),"⚠️단가마스터에 없음"))</f>
        <v/>
      </c>
      <c r="D52" s="7">
        <f>IF($B52="","",IFERROR(VLOOKUP($B52,단가마스터!$A$4:$H$303,3,FALSE),""))</f>
        <v/>
      </c>
      <c r="E52" s="7">
        <f>IF($B52="","",IFERROR(VLOOKUP($B52,단가마스터!$A$4:$H$303,4,FALSE),""))</f>
        <v/>
      </c>
      <c r="F52" s="6" t="n"/>
      <c r="G52" s="21">
        <f>IF($B52="","",IFERROR(VLOOKUP($B52,단가마스터!$A$4:$H$303,5,FALSE),0))</f>
        <v/>
      </c>
      <c r="H52" s="21">
        <f>IF($B52="","",IFERROR(VLOOKUP($B52,단가마스터!$A$4:$H$303,6,FALSE),0))</f>
        <v/>
      </c>
      <c r="I52" s="21">
        <f>IF($B52="","",IFERROR(VLOOKUP($B52,단가마스터!$A$4:$H$303,7,FALSE),0))</f>
        <v/>
      </c>
      <c r="J52" s="21">
        <f>IF($B52="","",N($F52)*N($G52))</f>
        <v/>
      </c>
      <c r="K52" s="21">
        <f>IF($B52="","",N($F52)*N($H52))</f>
        <v/>
      </c>
      <c r="L52" s="21">
        <f>IF($B52="","",N($F52)*N($I52))</f>
        <v/>
      </c>
      <c r="M52" s="10" t="n"/>
      <c r="N52" s="6" t="n"/>
      <c r="O52" s="6" t="n"/>
      <c r="P52" s="6" t="n"/>
      <c r="Q52" s="21">
        <f>IF($N52="","",SUMIF($A$4:$A$303,$N52,$J$4:$J$303))</f>
        <v/>
      </c>
      <c r="R52" s="21">
        <f>IF($N52="","",SUMIF($A$4:$A$303,$N52,$K$4:$K$303))</f>
        <v/>
      </c>
      <c r="S52" s="21">
        <f>IF($N52="","",SUMIF($A$4:$A$303,$N52,$L$4:$L$303))</f>
        <v/>
      </c>
      <c r="T52" s="21">
        <f>IF($N52="","",N(Q52)+N(R52)+N(S52))</f>
        <v/>
      </c>
    </row>
    <row r="53">
      <c r="A53" s="6" t="n"/>
      <c r="B53" s="6" t="n"/>
      <c r="C53" s="7">
        <f>IF($B53="","",IFERROR(VLOOKUP($B53,단가마스터!$A$4:$H$303,2,FALSE),"⚠️단가마스터에 없음"))</f>
        <v/>
      </c>
      <c r="D53" s="7">
        <f>IF($B53="","",IFERROR(VLOOKUP($B53,단가마스터!$A$4:$H$303,3,FALSE),""))</f>
        <v/>
      </c>
      <c r="E53" s="7">
        <f>IF($B53="","",IFERROR(VLOOKUP($B53,단가마스터!$A$4:$H$303,4,FALSE),""))</f>
        <v/>
      </c>
      <c r="F53" s="6" t="n"/>
      <c r="G53" s="21">
        <f>IF($B53="","",IFERROR(VLOOKUP($B53,단가마스터!$A$4:$H$303,5,FALSE),0))</f>
        <v/>
      </c>
      <c r="H53" s="21">
        <f>IF($B53="","",IFERROR(VLOOKUP($B53,단가마스터!$A$4:$H$303,6,FALSE),0))</f>
        <v/>
      </c>
      <c r="I53" s="21">
        <f>IF($B53="","",IFERROR(VLOOKUP($B53,단가마스터!$A$4:$H$303,7,FALSE),0))</f>
        <v/>
      </c>
      <c r="J53" s="21">
        <f>IF($B53="","",N($F53)*N($G53))</f>
        <v/>
      </c>
      <c r="K53" s="21">
        <f>IF($B53="","",N($F53)*N($H53))</f>
        <v/>
      </c>
      <c r="L53" s="21">
        <f>IF($B53="","",N($F53)*N($I53))</f>
        <v/>
      </c>
      <c r="M53" s="10" t="n"/>
      <c r="N53" s="6" t="n"/>
      <c r="O53" s="6" t="n"/>
      <c r="P53" s="6" t="n"/>
      <c r="Q53" s="21">
        <f>IF($N53="","",SUMIF($A$4:$A$303,$N53,$J$4:$J$303))</f>
        <v/>
      </c>
      <c r="R53" s="21">
        <f>IF($N53="","",SUMIF($A$4:$A$303,$N53,$K$4:$K$303))</f>
        <v/>
      </c>
      <c r="S53" s="21">
        <f>IF($N53="","",SUMIF($A$4:$A$303,$N53,$L$4:$L$303))</f>
        <v/>
      </c>
      <c r="T53" s="21">
        <f>IF($N53="","",N(Q53)+N(R53)+N(S53))</f>
        <v/>
      </c>
    </row>
    <row r="54">
      <c r="A54" s="6" t="n"/>
      <c r="B54" s="6" t="n"/>
      <c r="C54" s="7">
        <f>IF($B54="","",IFERROR(VLOOKUP($B54,단가마스터!$A$4:$H$303,2,FALSE),"⚠️단가마스터에 없음"))</f>
        <v/>
      </c>
      <c r="D54" s="7">
        <f>IF($B54="","",IFERROR(VLOOKUP($B54,단가마스터!$A$4:$H$303,3,FALSE),""))</f>
        <v/>
      </c>
      <c r="E54" s="7">
        <f>IF($B54="","",IFERROR(VLOOKUP($B54,단가마스터!$A$4:$H$303,4,FALSE),""))</f>
        <v/>
      </c>
      <c r="F54" s="6" t="n"/>
      <c r="G54" s="21">
        <f>IF($B54="","",IFERROR(VLOOKUP($B54,단가마스터!$A$4:$H$303,5,FALSE),0))</f>
        <v/>
      </c>
      <c r="H54" s="21">
        <f>IF($B54="","",IFERROR(VLOOKUP($B54,단가마스터!$A$4:$H$303,6,FALSE),0))</f>
        <v/>
      </c>
      <c r="I54" s="21">
        <f>IF($B54="","",IFERROR(VLOOKUP($B54,단가마스터!$A$4:$H$303,7,FALSE),0))</f>
        <v/>
      </c>
      <c r="J54" s="21">
        <f>IF($B54="","",N($F54)*N($G54))</f>
        <v/>
      </c>
      <c r="K54" s="21">
        <f>IF($B54="","",N($F54)*N($H54))</f>
        <v/>
      </c>
      <c r="L54" s="21">
        <f>IF($B54="","",N($F54)*N($I54))</f>
        <v/>
      </c>
      <c r="M54" s="10" t="n"/>
      <c r="N54" s="6" t="n"/>
      <c r="O54" s="6" t="n"/>
      <c r="P54" s="6" t="n"/>
      <c r="Q54" s="21">
        <f>IF($N54="","",SUMIF($A$4:$A$303,$N54,$J$4:$J$303))</f>
        <v/>
      </c>
      <c r="R54" s="21">
        <f>IF($N54="","",SUMIF($A$4:$A$303,$N54,$K$4:$K$303))</f>
        <v/>
      </c>
      <c r="S54" s="21">
        <f>IF($N54="","",SUMIF($A$4:$A$303,$N54,$L$4:$L$303))</f>
        <v/>
      </c>
      <c r="T54" s="21">
        <f>IF($N54="","",N(Q54)+N(R54)+N(S54))</f>
        <v/>
      </c>
    </row>
    <row r="55">
      <c r="A55" s="6" t="n"/>
      <c r="B55" s="6" t="n"/>
      <c r="C55" s="7">
        <f>IF($B55="","",IFERROR(VLOOKUP($B55,단가마스터!$A$4:$H$303,2,FALSE),"⚠️단가마스터에 없음"))</f>
        <v/>
      </c>
      <c r="D55" s="7">
        <f>IF($B55="","",IFERROR(VLOOKUP($B55,단가마스터!$A$4:$H$303,3,FALSE),""))</f>
        <v/>
      </c>
      <c r="E55" s="7">
        <f>IF($B55="","",IFERROR(VLOOKUP($B55,단가마스터!$A$4:$H$303,4,FALSE),""))</f>
        <v/>
      </c>
      <c r="F55" s="6" t="n"/>
      <c r="G55" s="21">
        <f>IF($B55="","",IFERROR(VLOOKUP($B55,단가마스터!$A$4:$H$303,5,FALSE),0))</f>
        <v/>
      </c>
      <c r="H55" s="21">
        <f>IF($B55="","",IFERROR(VLOOKUP($B55,단가마스터!$A$4:$H$303,6,FALSE),0))</f>
        <v/>
      </c>
      <c r="I55" s="21">
        <f>IF($B55="","",IFERROR(VLOOKUP($B55,단가마스터!$A$4:$H$303,7,FALSE),0))</f>
        <v/>
      </c>
      <c r="J55" s="21">
        <f>IF($B55="","",N($F55)*N($G55))</f>
        <v/>
      </c>
      <c r="K55" s="21">
        <f>IF($B55="","",N($F55)*N($H55))</f>
        <v/>
      </c>
      <c r="L55" s="21">
        <f>IF($B55="","",N($F55)*N($I55))</f>
        <v/>
      </c>
      <c r="M55" s="10" t="n"/>
      <c r="N55" s="6" t="n"/>
      <c r="O55" s="6" t="n"/>
      <c r="P55" s="6" t="n"/>
      <c r="Q55" s="21">
        <f>IF($N55="","",SUMIF($A$4:$A$303,$N55,$J$4:$J$303))</f>
        <v/>
      </c>
      <c r="R55" s="21">
        <f>IF($N55="","",SUMIF($A$4:$A$303,$N55,$K$4:$K$303))</f>
        <v/>
      </c>
      <c r="S55" s="21">
        <f>IF($N55="","",SUMIF($A$4:$A$303,$N55,$L$4:$L$303))</f>
        <v/>
      </c>
      <c r="T55" s="21">
        <f>IF($N55="","",N(Q55)+N(R55)+N(S55))</f>
        <v/>
      </c>
    </row>
    <row r="56">
      <c r="A56" s="6" t="n"/>
      <c r="B56" s="6" t="n"/>
      <c r="C56" s="7">
        <f>IF($B56="","",IFERROR(VLOOKUP($B56,단가마스터!$A$4:$H$303,2,FALSE),"⚠️단가마스터에 없음"))</f>
        <v/>
      </c>
      <c r="D56" s="7">
        <f>IF($B56="","",IFERROR(VLOOKUP($B56,단가마스터!$A$4:$H$303,3,FALSE),""))</f>
        <v/>
      </c>
      <c r="E56" s="7">
        <f>IF($B56="","",IFERROR(VLOOKUP($B56,단가마스터!$A$4:$H$303,4,FALSE),""))</f>
        <v/>
      </c>
      <c r="F56" s="6" t="n"/>
      <c r="G56" s="21">
        <f>IF($B56="","",IFERROR(VLOOKUP($B56,단가마스터!$A$4:$H$303,5,FALSE),0))</f>
        <v/>
      </c>
      <c r="H56" s="21">
        <f>IF($B56="","",IFERROR(VLOOKUP($B56,단가마스터!$A$4:$H$303,6,FALSE),0))</f>
        <v/>
      </c>
      <c r="I56" s="21">
        <f>IF($B56="","",IFERROR(VLOOKUP($B56,단가마스터!$A$4:$H$303,7,FALSE),0))</f>
        <v/>
      </c>
      <c r="J56" s="21">
        <f>IF($B56="","",N($F56)*N($G56))</f>
        <v/>
      </c>
      <c r="K56" s="21">
        <f>IF($B56="","",N($F56)*N($H56))</f>
        <v/>
      </c>
      <c r="L56" s="21">
        <f>IF($B56="","",N($F56)*N($I56))</f>
        <v/>
      </c>
      <c r="M56" s="10" t="n"/>
      <c r="N56" s="6" t="n"/>
      <c r="O56" s="6" t="n"/>
      <c r="P56" s="6" t="n"/>
      <c r="Q56" s="21">
        <f>IF($N56="","",SUMIF($A$4:$A$303,$N56,$J$4:$J$303))</f>
        <v/>
      </c>
      <c r="R56" s="21">
        <f>IF($N56="","",SUMIF($A$4:$A$303,$N56,$K$4:$K$303))</f>
        <v/>
      </c>
      <c r="S56" s="21">
        <f>IF($N56="","",SUMIF($A$4:$A$303,$N56,$L$4:$L$303))</f>
        <v/>
      </c>
      <c r="T56" s="21">
        <f>IF($N56="","",N(Q56)+N(R56)+N(S56))</f>
        <v/>
      </c>
    </row>
    <row r="57">
      <c r="A57" s="6" t="n"/>
      <c r="B57" s="6" t="n"/>
      <c r="C57" s="7">
        <f>IF($B57="","",IFERROR(VLOOKUP($B57,단가마스터!$A$4:$H$303,2,FALSE),"⚠️단가마스터에 없음"))</f>
        <v/>
      </c>
      <c r="D57" s="7">
        <f>IF($B57="","",IFERROR(VLOOKUP($B57,단가마스터!$A$4:$H$303,3,FALSE),""))</f>
        <v/>
      </c>
      <c r="E57" s="7">
        <f>IF($B57="","",IFERROR(VLOOKUP($B57,단가마스터!$A$4:$H$303,4,FALSE),""))</f>
        <v/>
      </c>
      <c r="F57" s="6" t="n"/>
      <c r="G57" s="21">
        <f>IF($B57="","",IFERROR(VLOOKUP($B57,단가마스터!$A$4:$H$303,5,FALSE),0))</f>
        <v/>
      </c>
      <c r="H57" s="21">
        <f>IF($B57="","",IFERROR(VLOOKUP($B57,단가마스터!$A$4:$H$303,6,FALSE),0))</f>
        <v/>
      </c>
      <c r="I57" s="21">
        <f>IF($B57="","",IFERROR(VLOOKUP($B57,단가마스터!$A$4:$H$303,7,FALSE),0))</f>
        <v/>
      </c>
      <c r="J57" s="21">
        <f>IF($B57="","",N($F57)*N($G57))</f>
        <v/>
      </c>
      <c r="K57" s="21">
        <f>IF($B57="","",N($F57)*N($H57))</f>
        <v/>
      </c>
      <c r="L57" s="21">
        <f>IF($B57="","",N($F57)*N($I57))</f>
        <v/>
      </c>
      <c r="M57" s="10" t="n"/>
      <c r="N57" s="6" t="n"/>
      <c r="O57" s="6" t="n"/>
      <c r="P57" s="6" t="n"/>
      <c r="Q57" s="21">
        <f>IF($N57="","",SUMIF($A$4:$A$303,$N57,$J$4:$J$303))</f>
        <v/>
      </c>
      <c r="R57" s="21">
        <f>IF($N57="","",SUMIF($A$4:$A$303,$N57,$K$4:$K$303))</f>
        <v/>
      </c>
      <c r="S57" s="21">
        <f>IF($N57="","",SUMIF($A$4:$A$303,$N57,$L$4:$L$303))</f>
        <v/>
      </c>
      <c r="T57" s="21">
        <f>IF($N57="","",N(Q57)+N(R57)+N(S57))</f>
        <v/>
      </c>
    </row>
    <row r="58">
      <c r="A58" s="6" t="n"/>
      <c r="B58" s="6" t="n"/>
      <c r="C58" s="7">
        <f>IF($B58="","",IFERROR(VLOOKUP($B58,단가마스터!$A$4:$H$303,2,FALSE),"⚠️단가마스터에 없음"))</f>
        <v/>
      </c>
      <c r="D58" s="7">
        <f>IF($B58="","",IFERROR(VLOOKUP($B58,단가마스터!$A$4:$H$303,3,FALSE),""))</f>
        <v/>
      </c>
      <c r="E58" s="7">
        <f>IF($B58="","",IFERROR(VLOOKUP($B58,단가마스터!$A$4:$H$303,4,FALSE),""))</f>
        <v/>
      </c>
      <c r="F58" s="6" t="n"/>
      <c r="G58" s="21">
        <f>IF($B58="","",IFERROR(VLOOKUP($B58,단가마스터!$A$4:$H$303,5,FALSE),0))</f>
        <v/>
      </c>
      <c r="H58" s="21">
        <f>IF($B58="","",IFERROR(VLOOKUP($B58,단가마스터!$A$4:$H$303,6,FALSE),0))</f>
        <v/>
      </c>
      <c r="I58" s="21">
        <f>IF($B58="","",IFERROR(VLOOKUP($B58,단가마스터!$A$4:$H$303,7,FALSE),0))</f>
        <v/>
      </c>
      <c r="J58" s="21">
        <f>IF($B58="","",N($F58)*N($G58))</f>
        <v/>
      </c>
      <c r="K58" s="21">
        <f>IF($B58="","",N($F58)*N($H58))</f>
        <v/>
      </c>
      <c r="L58" s="21">
        <f>IF($B58="","",N($F58)*N($I58))</f>
        <v/>
      </c>
      <c r="M58" s="10" t="n"/>
      <c r="N58" s="6" t="n"/>
      <c r="O58" s="6" t="n"/>
      <c r="P58" s="6" t="n"/>
      <c r="Q58" s="21">
        <f>IF($N58="","",SUMIF($A$4:$A$303,$N58,$J$4:$J$303))</f>
        <v/>
      </c>
      <c r="R58" s="21">
        <f>IF($N58="","",SUMIF($A$4:$A$303,$N58,$K$4:$K$303))</f>
        <v/>
      </c>
      <c r="S58" s="21">
        <f>IF($N58="","",SUMIF($A$4:$A$303,$N58,$L$4:$L$303))</f>
        <v/>
      </c>
      <c r="T58" s="21">
        <f>IF($N58="","",N(Q58)+N(R58)+N(S58))</f>
        <v/>
      </c>
    </row>
    <row r="59">
      <c r="A59" s="6" t="n"/>
      <c r="B59" s="6" t="n"/>
      <c r="C59" s="7">
        <f>IF($B59="","",IFERROR(VLOOKUP($B59,단가마스터!$A$4:$H$303,2,FALSE),"⚠️단가마스터에 없음"))</f>
        <v/>
      </c>
      <c r="D59" s="7">
        <f>IF($B59="","",IFERROR(VLOOKUP($B59,단가마스터!$A$4:$H$303,3,FALSE),""))</f>
        <v/>
      </c>
      <c r="E59" s="7">
        <f>IF($B59="","",IFERROR(VLOOKUP($B59,단가마스터!$A$4:$H$303,4,FALSE),""))</f>
        <v/>
      </c>
      <c r="F59" s="6" t="n"/>
      <c r="G59" s="21">
        <f>IF($B59="","",IFERROR(VLOOKUP($B59,단가마스터!$A$4:$H$303,5,FALSE),0))</f>
        <v/>
      </c>
      <c r="H59" s="21">
        <f>IF($B59="","",IFERROR(VLOOKUP($B59,단가마스터!$A$4:$H$303,6,FALSE),0))</f>
        <v/>
      </c>
      <c r="I59" s="21">
        <f>IF($B59="","",IFERROR(VLOOKUP($B59,단가마스터!$A$4:$H$303,7,FALSE),0))</f>
        <v/>
      </c>
      <c r="J59" s="21">
        <f>IF($B59="","",N($F59)*N($G59))</f>
        <v/>
      </c>
      <c r="K59" s="21">
        <f>IF($B59="","",N($F59)*N($H59))</f>
        <v/>
      </c>
      <c r="L59" s="21">
        <f>IF($B59="","",N($F59)*N($I59))</f>
        <v/>
      </c>
      <c r="M59" s="10" t="n"/>
      <c r="N59" s="6" t="n"/>
      <c r="O59" s="6" t="n"/>
      <c r="P59" s="6" t="n"/>
      <c r="Q59" s="21">
        <f>IF($N59="","",SUMIF($A$4:$A$303,$N59,$J$4:$J$303))</f>
        <v/>
      </c>
      <c r="R59" s="21">
        <f>IF($N59="","",SUMIF($A$4:$A$303,$N59,$K$4:$K$303))</f>
        <v/>
      </c>
      <c r="S59" s="21">
        <f>IF($N59="","",SUMIF($A$4:$A$303,$N59,$L$4:$L$303))</f>
        <v/>
      </c>
      <c r="T59" s="21">
        <f>IF($N59="","",N(Q59)+N(R59)+N(S59))</f>
        <v/>
      </c>
    </row>
    <row r="60">
      <c r="A60" s="6" t="n"/>
      <c r="B60" s="6" t="n"/>
      <c r="C60" s="7">
        <f>IF($B60="","",IFERROR(VLOOKUP($B60,단가마스터!$A$4:$H$303,2,FALSE),"⚠️단가마스터에 없음"))</f>
        <v/>
      </c>
      <c r="D60" s="7">
        <f>IF($B60="","",IFERROR(VLOOKUP($B60,단가마스터!$A$4:$H$303,3,FALSE),""))</f>
        <v/>
      </c>
      <c r="E60" s="7">
        <f>IF($B60="","",IFERROR(VLOOKUP($B60,단가마스터!$A$4:$H$303,4,FALSE),""))</f>
        <v/>
      </c>
      <c r="F60" s="6" t="n"/>
      <c r="G60" s="21">
        <f>IF($B60="","",IFERROR(VLOOKUP($B60,단가마스터!$A$4:$H$303,5,FALSE),0))</f>
        <v/>
      </c>
      <c r="H60" s="21">
        <f>IF($B60="","",IFERROR(VLOOKUP($B60,단가마스터!$A$4:$H$303,6,FALSE),0))</f>
        <v/>
      </c>
      <c r="I60" s="21">
        <f>IF($B60="","",IFERROR(VLOOKUP($B60,단가마스터!$A$4:$H$303,7,FALSE),0))</f>
        <v/>
      </c>
      <c r="J60" s="21">
        <f>IF($B60="","",N($F60)*N($G60))</f>
        <v/>
      </c>
      <c r="K60" s="21">
        <f>IF($B60="","",N($F60)*N($H60))</f>
        <v/>
      </c>
      <c r="L60" s="21">
        <f>IF($B60="","",N($F60)*N($I60))</f>
        <v/>
      </c>
      <c r="M60" s="10" t="n"/>
      <c r="N60" s="6" t="n"/>
      <c r="O60" s="6" t="n"/>
      <c r="P60" s="6" t="n"/>
      <c r="Q60" s="21">
        <f>IF($N60="","",SUMIF($A$4:$A$303,$N60,$J$4:$J$303))</f>
        <v/>
      </c>
      <c r="R60" s="21">
        <f>IF($N60="","",SUMIF($A$4:$A$303,$N60,$K$4:$K$303))</f>
        <v/>
      </c>
      <c r="S60" s="21">
        <f>IF($N60="","",SUMIF($A$4:$A$303,$N60,$L$4:$L$303))</f>
        <v/>
      </c>
      <c r="T60" s="21">
        <f>IF($N60="","",N(Q60)+N(R60)+N(S60))</f>
        <v/>
      </c>
    </row>
    <row r="61">
      <c r="A61" s="6" t="n"/>
      <c r="B61" s="6" t="n"/>
      <c r="C61" s="7">
        <f>IF($B61="","",IFERROR(VLOOKUP($B61,단가마스터!$A$4:$H$303,2,FALSE),"⚠️단가마스터에 없음"))</f>
        <v/>
      </c>
      <c r="D61" s="7">
        <f>IF($B61="","",IFERROR(VLOOKUP($B61,단가마스터!$A$4:$H$303,3,FALSE),""))</f>
        <v/>
      </c>
      <c r="E61" s="7">
        <f>IF($B61="","",IFERROR(VLOOKUP($B61,단가마스터!$A$4:$H$303,4,FALSE),""))</f>
        <v/>
      </c>
      <c r="F61" s="6" t="n"/>
      <c r="G61" s="21">
        <f>IF($B61="","",IFERROR(VLOOKUP($B61,단가마스터!$A$4:$H$303,5,FALSE),0))</f>
        <v/>
      </c>
      <c r="H61" s="21">
        <f>IF($B61="","",IFERROR(VLOOKUP($B61,단가마스터!$A$4:$H$303,6,FALSE),0))</f>
        <v/>
      </c>
      <c r="I61" s="21">
        <f>IF($B61="","",IFERROR(VLOOKUP($B61,단가마스터!$A$4:$H$303,7,FALSE),0))</f>
        <v/>
      </c>
      <c r="J61" s="21">
        <f>IF($B61="","",N($F61)*N($G61))</f>
        <v/>
      </c>
      <c r="K61" s="21">
        <f>IF($B61="","",N($F61)*N($H61))</f>
        <v/>
      </c>
      <c r="L61" s="21">
        <f>IF($B61="","",N($F61)*N($I61))</f>
        <v/>
      </c>
      <c r="M61" s="10" t="n"/>
      <c r="N61" s="6" t="n"/>
      <c r="O61" s="6" t="n"/>
      <c r="P61" s="6" t="n"/>
      <c r="Q61" s="21">
        <f>IF($N61="","",SUMIF($A$4:$A$303,$N61,$J$4:$J$303))</f>
        <v/>
      </c>
      <c r="R61" s="21">
        <f>IF($N61="","",SUMIF($A$4:$A$303,$N61,$K$4:$K$303))</f>
        <v/>
      </c>
      <c r="S61" s="21">
        <f>IF($N61="","",SUMIF($A$4:$A$303,$N61,$L$4:$L$303))</f>
        <v/>
      </c>
      <c r="T61" s="21">
        <f>IF($N61="","",N(Q61)+N(R61)+N(S61))</f>
        <v/>
      </c>
    </row>
    <row r="62">
      <c r="A62" s="6" t="n"/>
      <c r="B62" s="6" t="n"/>
      <c r="C62" s="7">
        <f>IF($B62="","",IFERROR(VLOOKUP($B62,단가마스터!$A$4:$H$303,2,FALSE),"⚠️단가마스터에 없음"))</f>
        <v/>
      </c>
      <c r="D62" s="7">
        <f>IF($B62="","",IFERROR(VLOOKUP($B62,단가마스터!$A$4:$H$303,3,FALSE),""))</f>
        <v/>
      </c>
      <c r="E62" s="7">
        <f>IF($B62="","",IFERROR(VLOOKUP($B62,단가마스터!$A$4:$H$303,4,FALSE),""))</f>
        <v/>
      </c>
      <c r="F62" s="6" t="n"/>
      <c r="G62" s="21">
        <f>IF($B62="","",IFERROR(VLOOKUP($B62,단가마스터!$A$4:$H$303,5,FALSE),0))</f>
        <v/>
      </c>
      <c r="H62" s="21">
        <f>IF($B62="","",IFERROR(VLOOKUP($B62,단가마스터!$A$4:$H$303,6,FALSE),0))</f>
        <v/>
      </c>
      <c r="I62" s="21">
        <f>IF($B62="","",IFERROR(VLOOKUP($B62,단가마스터!$A$4:$H$303,7,FALSE),0))</f>
        <v/>
      </c>
      <c r="J62" s="21">
        <f>IF($B62="","",N($F62)*N($G62))</f>
        <v/>
      </c>
      <c r="K62" s="21">
        <f>IF($B62="","",N($F62)*N($H62))</f>
        <v/>
      </c>
      <c r="L62" s="21">
        <f>IF($B62="","",N($F62)*N($I62))</f>
        <v/>
      </c>
      <c r="M62" s="10" t="n"/>
      <c r="N62" s="6" t="n"/>
      <c r="O62" s="6" t="n"/>
      <c r="P62" s="6" t="n"/>
      <c r="Q62" s="21">
        <f>IF($N62="","",SUMIF($A$4:$A$303,$N62,$J$4:$J$303))</f>
        <v/>
      </c>
      <c r="R62" s="21">
        <f>IF($N62="","",SUMIF($A$4:$A$303,$N62,$K$4:$K$303))</f>
        <v/>
      </c>
      <c r="S62" s="21">
        <f>IF($N62="","",SUMIF($A$4:$A$303,$N62,$L$4:$L$303))</f>
        <v/>
      </c>
      <c r="T62" s="21">
        <f>IF($N62="","",N(Q62)+N(R62)+N(S62))</f>
        <v/>
      </c>
    </row>
    <row r="63">
      <c r="A63" s="6" t="n"/>
      <c r="B63" s="6" t="n"/>
      <c r="C63" s="7">
        <f>IF($B63="","",IFERROR(VLOOKUP($B63,단가마스터!$A$4:$H$303,2,FALSE),"⚠️단가마스터에 없음"))</f>
        <v/>
      </c>
      <c r="D63" s="7">
        <f>IF($B63="","",IFERROR(VLOOKUP($B63,단가마스터!$A$4:$H$303,3,FALSE),""))</f>
        <v/>
      </c>
      <c r="E63" s="7">
        <f>IF($B63="","",IFERROR(VLOOKUP($B63,단가마스터!$A$4:$H$303,4,FALSE),""))</f>
        <v/>
      </c>
      <c r="F63" s="6" t="n"/>
      <c r="G63" s="21">
        <f>IF($B63="","",IFERROR(VLOOKUP($B63,단가마스터!$A$4:$H$303,5,FALSE),0))</f>
        <v/>
      </c>
      <c r="H63" s="21">
        <f>IF($B63="","",IFERROR(VLOOKUP($B63,단가마스터!$A$4:$H$303,6,FALSE),0))</f>
        <v/>
      </c>
      <c r="I63" s="21">
        <f>IF($B63="","",IFERROR(VLOOKUP($B63,단가마스터!$A$4:$H$303,7,FALSE),0))</f>
        <v/>
      </c>
      <c r="J63" s="21">
        <f>IF($B63="","",N($F63)*N($G63))</f>
        <v/>
      </c>
      <c r="K63" s="21">
        <f>IF($B63="","",N($F63)*N($H63))</f>
        <v/>
      </c>
      <c r="L63" s="21">
        <f>IF($B63="","",N($F63)*N($I63))</f>
        <v/>
      </c>
      <c r="M63" s="10" t="n"/>
      <c r="N63" s="6" t="n"/>
      <c r="O63" s="6" t="n"/>
      <c r="P63" s="6" t="n"/>
      <c r="Q63" s="21">
        <f>IF($N63="","",SUMIF($A$4:$A$303,$N63,$J$4:$J$303))</f>
        <v/>
      </c>
      <c r="R63" s="21">
        <f>IF($N63="","",SUMIF($A$4:$A$303,$N63,$K$4:$K$303))</f>
        <v/>
      </c>
      <c r="S63" s="21">
        <f>IF($N63="","",SUMIF($A$4:$A$303,$N63,$L$4:$L$303))</f>
        <v/>
      </c>
      <c r="T63" s="21">
        <f>IF($N63="","",N(Q63)+N(R63)+N(S63))</f>
        <v/>
      </c>
    </row>
    <row r="64">
      <c r="A64" s="6" t="n"/>
      <c r="B64" s="6" t="n"/>
      <c r="C64" s="7">
        <f>IF($B64="","",IFERROR(VLOOKUP($B64,단가마스터!$A$4:$H$303,2,FALSE),"⚠️단가마스터에 없음"))</f>
        <v/>
      </c>
      <c r="D64" s="7">
        <f>IF($B64="","",IFERROR(VLOOKUP($B64,단가마스터!$A$4:$H$303,3,FALSE),""))</f>
        <v/>
      </c>
      <c r="E64" s="7">
        <f>IF($B64="","",IFERROR(VLOOKUP($B64,단가마스터!$A$4:$H$303,4,FALSE),""))</f>
        <v/>
      </c>
      <c r="F64" s="6" t="n"/>
      <c r="G64" s="21">
        <f>IF($B64="","",IFERROR(VLOOKUP($B64,단가마스터!$A$4:$H$303,5,FALSE),0))</f>
        <v/>
      </c>
      <c r="H64" s="21">
        <f>IF($B64="","",IFERROR(VLOOKUP($B64,단가마스터!$A$4:$H$303,6,FALSE),0))</f>
        <v/>
      </c>
      <c r="I64" s="21">
        <f>IF($B64="","",IFERROR(VLOOKUP($B64,단가마스터!$A$4:$H$303,7,FALSE),0))</f>
        <v/>
      </c>
      <c r="J64" s="21">
        <f>IF($B64="","",N($F64)*N($G64))</f>
        <v/>
      </c>
      <c r="K64" s="21">
        <f>IF($B64="","",N($F64)*N($H64))</f>
        <v/>
      </c>
      <c r="L64" s="21">
        <f>IF($B64="","",N($F64)*N($I64))</f>
        <v/>
      </c>
    </row>
    <row r="65">
      <c r="A65" s="6" t="n"/>
      <c r="B65" s="6" t="n"/>
      <c r="C65" s="7">
        <f>IF($B65="","",IFERROR(VLOOKUP($B65,단가마스터!$A$4:$H$303,2,FALSE),"⚠️단가마스터에 없음"))</f>
        <v/>
      </c>
      <c r="D65" s="7">
        <f>IF($B65="","",IFERROR(VLOOKUP($B65,단가마스터!$A$4:$H$303,3,FALSE),""))</f>
        <v/>
      </c>
      <c r="E65" s="7">
        <f>IF($B65="","",IFERROR(VLOOKUP($B65,단가마스터!$A$4:$H$303,4,FALSE),""))</f>
        <v/>
      </c>
      <c r="F65" s="6" t="n"/>
      <c r="G65" s="21">
        <f>IF($B65="","",IFERROR(VLOOKUP($B65,단가마스터!$A$4:$H$303,5,FALSE),0))</f>
        <v/>
      </c>
      <c r="H65" s="21">
        <f>IF($B65="","",IFERROR(VLOOKUP($B65,단가마스터!$A$4:$H$303,6,FALSE),0))</f>
        <v/>
      </c>
      <c r="I65" s="21">
        <f>IF($B65="","",IFERROR(VLOOKUP($B65,단가마스터!$A$4:$H$303,7,FALSE),0))</f>
        <v/>
      </c>
      <c r="J65" s="21">
        <f>IF($B65="","",N($F65)*N($G65))</f>
        <v/>
      </c>
      <c r="K65" s="21">
        <f>IF($B65="","",N($F65)*N($H65))</f>
        <v/>
      </c>
      <c r="L65" s="21">
        <f>IF($B65="","",N($F65)*N($I65))</f>
        <v/>
      </c>
    </row>
    <row r="66">
      <c r="A66" s="6" t="n"/>
      <c r="B66" s="6" t="n"/>
      <c r="C66" s="7">
        <f>IF($B66="","",IFERROR(VLOOKUP($B66,단가마스터!$A$4:$H$303,2,FALSE),"⚠️단가마스터에 없음"))</f>
        <v/>
      </c>
      <c r="D66" s="7">
        <f>IF($B66="","",IFERROR(VLOOKUP($B66,단가마스터!$A$4:$H$303,3,FALSE),""))</f>
        <v/>
      </c>
      <c r="E66" s="7">
        <f>IF($B66="","",IFERROR(VLOOKUP($B66,단가마스터!$A$4:$H$303,4,FALSE),""))</f>
        <v/>
      </c>
      <c r="F66" s="6" t="n"/>
      <c r="G66" s="21">
        <f>IF($B66="","",IFERROR(VLOOKUP($B66,단가마스터!$A$4:$H$303,5,FALSE),0))</f>
        <v/>
      </c>
      <c r="H66" s="21">
        <f>IF($B66="","",IFERROR(VLOOKUP($B66,단가마스터!$A$4:$H$303,6,FALSE),0))</f>
        <v/>
      </c>
      <c r="I66" s="21">
        <f>IF($B66="","",IFERROR(VLOOKUP($B66,단가마스터!$A$4:$H$303,7,FALSE),0))</f>
        <v/>
      </c>
      <c r="J66" s="21">
        <f>IF($B66="","",N($F66)*N($G66))</f>
        <v/>
      </c>
      <c r="K66" s="21">
        <f>IF($B66="","",N($F66)*N($H66))</f>
        <v/>
      </c>
      <c r="L66" s="21">
        <f>IF($B66="","",N($F66)*N($I66))</f>
        <v/>
      </c>
    </row>
    <row r="67">
      <c r="A67" s="6" t="n"/>
      <c r="B67" s="6" t="n"/>
      <c r="C67" s="7">
        <f>IF($B67="","",IFERROR(VLOOKUP($B67,단가마스터!$A$4:$H$303,2,FALSE),"⚠️단가마스터에 없음"))</f>
        <v/>
      </c>
      <c r="D67" s="7">
        <f>IF($B67="","",IFERROR(VLOOKUP($B67,단가마스터!$A$4:$H$303,3,FALSE),""))</f>
        <v/>
      </c>
      <c r="E67" s="7">
        <f>IF($B67="","",IFERROR(VLOOKUP($B67,단가마스터!$A$4:$H$303,4,FALSE),""))</f>
        <v/>
      </c>
      <c r="F67" s="6" t="n"/>
      <c r="G67" s="21">
        <f>IF($B67="","",IFERROR(VLOOKUP($B67,단가마스터!$A$4:$H$303,5,FALSE),0))</f>
        <v/>
      </c>
      <c r="H67" s="21">
        <f>IF($B67="","",IFERROR(VLOOKUP($B67,단가마스터!$A$4:$H$303,6,FALSE),0))</f>
        <v/>
      </c>
      <c r="I67" s="21">
        <f>IF($B67="","",IFERROR(VLOOKUP($B67,단가마스터!$A$4:$H$303,7,FALSE),0))</f>
        <v/>
      </c>
      <c r="J67" s="21">
        <f>IF($B67="","",N($F67)*N($G67))</f>
        <v/>
      </c>
      <c r="K67" s="21">
        <f>IF($B67="","",N($F67)*N($H67))</f>
        <v/>
      </c>
      <c r="L67" s="21">
        <f>IF($B67="","",N($F67)*N($I67))</f>
        <v/>
      </c>
    </row>
    <row r="68">
      <c r="A68" s="6" t="n"/>
      <c r="B68" s="6" t="n"/>
      <c r="C68" s="7">
        <f>IF($B68="","",IFERROR(VLOOKUP($B68,단가마스터!$A$4:$H$303,2,FALSE),"⚠️단가마스터에 없음"))</f>
        <v/>
      </c>
      <c r="D68" s="7">
        <f>IF($B68="","",IFERROR(VLOOKUP($B68,단가마스터!$A$4:$H$303,3,FALSE),""))</f>
        <v/>
      </c>
      <c r="E68" s="7">
        <f>IF($B68="","",IFERROR(VLOOKUP($B68,단가마스터!$A$4:$H$303,4,FALSE),""))</f>
        <v/>
      </c>
      <c r="F68" s="6" t="n"/>
      <c r="G68" s="21">
        <f>IF($B68="","",IFERROR(VLOOKUP($B68,단가마스터!$A$4:$H$303,5,FALSE),0))</f>
        <v/>
      </c>
      <c r="H68" s="21">
        <f>IF($B68="","",IFERROR(VLOOKUP($B68,단가마스터!$A$4:$H$303,6,FALSE),0))</f>
        <v/>
      </c>
      <c r="I68" s="21">
        <f>IF($B68="","",IFERROR(VLOOKUP($B68,단가마스터!$A$4:$H$303,7,FALSE),0))</f>
        <v/>
      </c>
      <c r="J68" s="21">
        <f>IF($B68="","",N($F68)*N($G68))</f>
        <v/>
      </c>
      <c r="K68" s="21">
        <f>IF($B68="","",N($F68)*N($H68))</f>
        <v/>
      </c>
      <c r="L68" s="21">
        <f>IF($B68="","",N($F68)*N($I68))</f>
        <v/>
      </c>
    </row>
    <row r="69">
      <c r="A69" s="6" t="n"/>
      <c r="B69" s="6" t="n"/>
      <c r="C69" s="7">
        <f>IF($B69="","",IFERROR(VLOOKUP($B69,단가마스터!$A$4:$H$303,2,FALSE),"⚠️단가마스터에 없음"))</f>
        <v/>
      </c>
      <c r="D69" s="7">
        <f>IF($B69="","",IFERROR(VLOOKUP($B69,단가마스터!$A$4:$H$303,3,FALSE),""))</f>
        <v/>
      </c>
      <c r="E69" s="7">
        <f>IF($B69="","",IFERROR(VLOOKUP($B69,단가마스터!$A$4:$H$303,4,FALSE),""))</f>
        <v/>
      </c>
      <c r="F69" s="6" t="n"/>
      <c r="G69" s="21">
        <f>IF($B69="","",IFERROR(VLOOKUP($B69,단가마스터!$A$4:$H$303,5,FALSE),0))</f>
        <v/>
      </c>
      <c r="H69" s="21">
        <f>IF($B69="","",IFERROR(VLOOKUP($B69,단가마스터!$A$4:$H$303,6,FALSE),0))</f>
        <v/>
      </c>
      <c r="I69" s="21">
        <f>IF($B69="","",IFERROR(VLOOKUP($B69,단가마스터!$A$4:$H$303,7,FALSE),0))</f>
        <v/>
      </c>
      <c r="J69" s="21">
        <f>IF($B69="","",N($F69)*N($G69))</f>
        <v/>
      </c>
      <c r="K69" s="21">
        <f>IF($B69="","",N($F69)*N($H69))</f>
        <v/>
      </c>
      <c r="L69" s="21">
        <f>IF($B69="","",N($F69)*N($I69))</f>
        <v/>
      </c>
    </row>
    <row r="70">
      <c r="A70" s="6" t="n"/>
      <c r="B70" s="6" t="n"/>
      <c r="C70" s="7">
        <f>IF($B70="","",IFERROR(VLOOKUP($B70,단가마스터!$A$4:$H$303,2,FALSE),"⚠️단가마스터에 없음"))</f>
        <v/>
      </c>
      <c r="D70" s="7">
        <f>IF($B70="","",IFERROR(VLOOKUP($B70,단가마스터!$A$4:$H$303,3,FALSE),""))</f>
        <v/>
      </c>
      <c r="E70" s="7">
        <f>IF($B70="","",IFERROR(VLOOKUP($B70,단가마스터!$A$4:$H$303,4,FALSE),""))</f>
        <v/>
      </c>
      <c r="F70" s="6" t="n"/>
      <c r="G70" s="21">
        <f>IF($B70="","",IFERROR(VLOOKUP($B70,단가마스터!$A$4:$H$303,5,FALSE),0))</f>
        <v/>
      </c>
      <c r="H70" s="21">
        <f>IF($B70="","",IFERROR(VLOOKUP($B70,단가마스터!$A$4:$H$303,6,FALSE),0))</f>
        <v/>
      </c>
      <c r="I70" s="21">
        <f>IF($B70="","",IFERROR(VLOOKUP($B70,단가마스터!$A$4:$H$303,7,FALSE),0))</f>
        <v/>
      </c>
      <c r="J70" s="21">
        <f>IF($B70="","",N($F70)*N($G70))</f>
        <v/>
      </c>
      <c r="K70" s="21">
        <f>IF($B70="","",N($F70)*N($H70))</f>
        <v/>
      </c>
      <c r="L70" s="21">
        <f>IF($B70="","",N($F70)*N($I70))</f>
        <v/>
      </c>
    </row>
    <row r="71">
      <c r="A71" s="6" t="n"/>
      <c r="B71" s="6" t="n"/>
      <c r="C71" s="7">
        <f>IF($B71="","",IFERROR(VLOOKUP($B71,단가마스터!$A$4:$H$303,2,FALSE),"⚠️단가마스터에 없음"))</f>
        <v/>
      </c>
      <c r="D71" s="7">
        <f>IF($B71="","",IFERROR(VLOOKUP($B71,단가마스터!$A$4:$H$303,3,FALSE),""))</f>
        <v/>
      </c>
      <c r="E71" s="7">
        <f>IF($B71="","",IFERROR(VLOOKUP($B71,단가마스터!$A$4:$H$303,4,FALSE),""))</f>
        <v/>
      </c>
      <c r="F71" s="6" t="n"/>
      <c r="G71" s="21">
        <f>IF($B71="","",IFERROR(VLOOKUP($B71,단가마스터!$A$4:$H$303,5,FALSE),0))</f>
        <v/>
      </c>
      <c r="H71" s="21">
        <f>IF($B71="","",IFERROR(VLOOKUP($B71,단가마스터!$A$4:$H$303,6,FALSE),0))</f>
        <v/>
      </c>
      <c r="I71" s="21">
        <f>IF($B71="","",IFERROR(VLOOKUP($B71,단가마스터!$A$4:$H$303,7,FALSE),0))</f>
        <v/>
      </c>
      <c r="J71" s="21">
        <f>IF($B71="","",N($F71)*N($G71))</f>
        <v/>
      </c>
      <c r="K71" s="21">
        <f>IF($B71="","",N($F71)*N($H71))</f>
        <v/>
      </c>
      <c r="L71" s="21">
        <f>IF($B71="","",N($F71)*N($I71))</f>
        <v/>
      </c>
    </row>
    <row r="72">
      <c r="A72" s="6" t="n"/>
      <c r="B72" s="6" t="n"/>
      <c r="C72" s="7">
        <f>IF($B72="","",IFERROR(VLOOKUP($B72,단가마스터!$A$4:$H$303,2,FALSE),"⚠️단가마스터에 없음"))</f>
        <v/>
      </c>
      <c r="D72" s="7">
        <f>IF($B72="","",IFERROR(VLOOKUP($B72,단가마스터!$A$4:$H$303,3,FALSE),""))</f>
        <v/>
      </c>
      <c r="E72" s="7">
        <f>IF($B72="","",IFERROR(VLOOKUP($B72,단가마스터!$A$4:$H$303,4,FALSE),""))</f>
        <v/>
      </c>
      <c r="F72" s="6" t="n"/>
      <c r="G72" s="21">
        <f>IF($B72="","",IFERROR(VLOOKUP($B72,단가마스터!$A$4:$H$303,5,FALSE),0))</f>
        <v/>
      </c>
      <c r="H72" s="21">
        <f>IF($B72="","",IFERROR(VLOOKUP($B72,단가마스터!$A$4:$H$303,6,FALSE),0))</f>
        <v/>
      </c>
      <c r="I72" s="21">
        <f>IF($B72="","",IFERROR(VLOOKUP($B72,단가마스터!$A$4:$H$303,7,FALSE),0))</f>
        <v/>
      </c>
      <c r="J72" s="21">
        <f>IF($B72="","",N($F72)*N($G72))</f>
        <v/>
      </c>
      <c r="K72" s="21">
        <f>IF($B72="","",N($F72)*N($H72))</f>
        <v/>
      </c>
      <c r="L72" s="21">
        <f>IF($B72="","",N($F72)*N($I72))</f>
        <v/>
      </c>
    </row>
    <row r="73">
      <c r="A73" s="6" t="n"/>
      <c r="B73" s="6" t="n"/>
      <c r="C73" s="7">
        <f>IF($B73="","",IFERROR(VLOOKUP($B73,단가마스터!$A$4:$H$303,2,FALSE),"⚠️단가마스터에 없음"))</f>
        <v/>
      </c>
      <c r="D73" s="7">
        <f>IF($B73="","",IFERROR(VLOOKUP($B73,단가마스터!$A$4:$H$303,3,FALSE),""))</f>
        <v/>
      </c>
      <c r="E73" s="7">
        <f>IF($B73="","",IFERROR(VLOOKUP($B73,단가마스터!$A$4:$H$303,4,FALSE),""))</f>
        <v/>
      </c>
      <c r="F73" s="6" t="n"/>
      <c r="G73" s="21">
        <f>IF($B73="","",IFERROR(VLOOKUP($B73,단가마스터!$A$4:$H$303,5,FALSE),0))</f>
        <v/>
      </c>
      <c r="H73" s="21">
        <f>IF($B73="","",IFERROR(VLOOKUP($B73,단가마스터!$A$4:$H$303,6,FALSE),0))</f>
        <v/>
      </c>
      <c r="I73" s="21">
        <f>IF($B73="","",IFERROR(VLOOKUP($B73,단가마스터!$A$4:$H$303,7,FALSE),0))</f>
        <v/>
      </c>
      <c r="J73" s="21">
        <f>IF($B73="","",N($F73)*N($G73))</f>
        <v/>
      </c>
      <c r="K73" s="21">
        <f>IF($B73="","",N($F73)*N($H73))</f>
        <v/>
      </c>
      <c r="L73" s="21">
        <f>IF($B73="","",N($F73)*N($I73))</f>
        <v/>
      </c>
    </row>
    <row r="74">
      <c r="A74" s="6" t="n"/>
      <c r="B74" s="6" t="n"/>
      <c r="C74" s="7">
        <f>IF($B74="","",IFERROR(VLOOKUP($B74,단가마스터!$A$4:$H$303,2,FALSE),"⚠️단가마스터에 없음"))</f>
        <v/>
      </c>
      <c r="D74" s="7">
        <f>IF($B74="","",IFERROR(VLOOKUP($B74,단가마스터!$A$4:$H$303,3,FALSE),""))</f>
        <v/>
      </c>
      <c r="E74" s="7">
        <f>IF($B74="","",IFERROR(VLOOKUP($B74,단가마스터!$A$4:$H$303,4,FALSE),""))</f>
        <v/>
      </c>
      <c r="F74" s="6" t="n"/>
      <c r="G74" s="21">
        <f>IF($B74="","",IFERROR(VLOOKUP($B74,단가마스터!$A$4:$H$303,5,FALSE),0))</f>
        <v/>
      </c>
      <c r="H74" s="21">
        <f>IF($B74="","",IFERROR(VLOOKUP($B74,단가마스터!$A$4:$H$303,6,FALSE),0))</f>
        <v/>
      </c>
      <c r="I74" s="21">
        <f>IF($B74="","",IFERROR(VLOOKUP($B74,단가마스터!$A$4:$H$303,7,FALSE),0))</f>
        <v/>
      </c>
      <c r="J74" s="21">
        <f>IF($B74="","",N($F74)*N($G74))</f>
        <v/>
      </c>
      <c r="K74" s="21">
        <f>IF($B74="","",N($F74)*N($H74))</f>
        <v/>
      </c>
      <c r="L74" s="21">
        <f>IF($B74="","",N($F74)*N($I74))</f>
        <v/>
      </c>
    </row>
    <row r="75">
      <c r="A75" s="6" t="n"/>
      <c r="B75" s="6" t="n"/>
      <c r="C75" s="7">
        <f>IF($B75="","",IFERROR(VLOOKUP($B75,단가마스터!$A$4:$H$303,2,FALSE),"⚠️단가마스터에 없음"))</f>
        <v/>
      </c>
      <c r="D75" s="7">
        <f>IF($B75="","",IFERROR(VLOOKUP($B75,단가마스터!$A$4:$H$303,3,FALSE),""))</f>
        <v/>
      </c>
      <c r="E75" s="7">
        <f>IF($B75="","",IFERROR(VLOOKUP($B75,단가마스터!$A$4:$H$303,4,FALSE),""))</f>
        <v/>
      </c>
      <c r="F75" s="6" t="n"/>
      <c r="G75" s="21">
        <f>IF($B75="","",IFERROR(VLOOKUP($B75,단가마스터!$A$4:$H$303,5,FALSE),0))</f>
        <v/>
      </c>
      <c r="H75" s="21">
        <f>IF($B75="","",IFERROR(VLOOKUP($B75,단가마스터!$A$4:$H$303,6,FALSE),0))</f>
        <v/>
      </c>
      <c r="I75" s="21">
        <f>IF($B75="","",IFERROR(VLOOKUP($B75,단가마스터!$A$4:$H$303,7,FALSE),0))</f>
        <v/>
      </c>
      <c r="J75" s="21">
        <f>IF($B75="","",N($F75)*N($G75))</f>
        <v/>
      </c>
      <c r="K75" s="21">
        <f>IF($B75="","",N($F75)*N($H75))</f>
        <v/>
      </c>
      <c r="L75" s="21">
        <f>IF($B75="","",N($F75)*N($I75))</f>
        <v/>
      </c>
    </row>
    <row r="76">
      <c r="A76" s="6" t="n"/>
      <c r="B76" s="6" t="n"/>
      <c r="C76" s="7">
        <f>IF($B76="","",IFERROR(VLOOKUP($B76,단가마스터!$A$4:$H$303,2,FALSE),"⚠️단가마스터에 없음"))</f>
        <v/>
      </c>
      <c r="D76" s="7">
        <f>IF($B76="","",IFERROR(VLOOKUP($B76,단가마스터!$A$4:$H$303,3,FALSE),""))</f>
        <v/>
      </c>
      <c r="E76" s="7">
        <f>IF($B76="","",IFERROR(VLOOKUP($B76,단가마스터!$A$4:$H$303,4,FALSE),""))</f>
        <v/>
      </c>
      <c r="F76" s="6" t="n"/>
      <c r="G76" s="21">
        <f>IF($B76="","",IFERROR(VLOOKUP($B76,단가마스터!$A$4:$H$303,5,FALSE),0))</f>
        <v/>
      </c>
      <c r="H76" s="21">
        <f>IF($B76="","",IFERROR(VLOOKUP($B76,단가마스터!$A$4:$H$303,6,FALSE),0))</f>
        <v/>
      </c>
      <c r="I76" s="21">
        <f>IF($B76="","",IFERROR(VLOOKUP($B76,단가마스터!$A$4:$H$303,7,FALSE),0))</f>
        <v/>
      </c>
      <c r="J76" s="21">
        <f>IF($B76="","",N($F76)*N($G76))</f>
        <v/>
      </c>
      <c r="K76" s="21">
        <f>IF($B76="","",N($F76)*N($H76))</f>
        <v/>
      </c>
      <c r="L76" s="21">
        <f>IF($B76="","",N($F76)*N($I76))</f>
        <v/>
      </c>
    </row>
    <row r="77">
      <c r="A77" s="6" t="n"/>
      <c r="B77" s="6" t="n"/>
      <c r="C77" s="7">
        <f>IF($B77="","",IFERROR(VLOOKUP($B77,단가마스터!$A$4:$H$303,2,FALSE),"⚠️단가마스터에 없음"))</f>
        <v/>
      </c>
      <c r="D77" s="7">
        <f>IF($B77="","",IFERROR(VLOOKUP($B77,단가마스터!$A$4:$H$303,3,FALSE),""))</f>
        <v/>
      </c>
      <c r="E77" s="7">
        <f>IF($B77="","",IFERROR(VLOOKUP($B77,단가마스터!$A$4:$H$303,4,FALSE),""))</f>
        <v/>
      </c>
      <c r="F77" s="6" t="n"/>
      <c r="G77" s="21">
        <f>IF($B77="","",IFERROR(VLOOKUP($B77,단가마스터!$A$4:$H$303,5,FALSE),0))</f>
        <v/>
      </c>
      <c r="H77" s="21">
        <f>IF($B77="","",IFERROR(VLOOKUP($B77,단가마스터!$A$4:$H$303,6,FALSE),0))</f>
        <v/>
      </c>
      <c r="I77" s="21">
        <f>IF($B77="","",IFERROR(VLOOKUP($B77,단가마스터!$A$4:$H$303,7,FALSE),0))</f>
        <v/>
      </c>
      <c r="J77" s="21">
        <f>IF($B77="","",N($F77)*N($G77))</f>
        <v/>
      </c>
      <c r="K77" s="21">
        <f>IF($B77="","",N($F77)*N($H77))</f>
        <v/>
      </c>
      <c r="L77" s="21">
        <f>IF($B77="","",N($F77)*N($I77))</f>
        <v/>
      </c>
    </row>
    <row r="78">
      <c r="A78" s="6" t="n"/>
      <c r="B78" s="6" t="n"/>
      <c r="C78" s="7">
        <f>IF($B78="","",IFERROR(VLOOKUP($B78,단가마스터!$A$4:$H$303,2,FALSE),"⚠️단가마스터에 없음"))</f>
        <v/>
      </c>
      <c r="D78" s="7">
        <f>IF($B78="","",IFERROR(VLOOKUP($B78,단가마스터!$A$4:$H$303,3,FALSE),""))</f>
        <v/>
      </c>
      <c r="E78" s="7">
        <f>IF($B78="","",IFERROR(VLOOKUP($B78,단가마스터!$A$4:$H$303,4,FALSE),""))</f>
        <v/>
      </c>
      <c r="F78" s="6" t="n"/>
      <c r="G78" s="21">
        <f>IF($B78="","",IFERROR(VLOOKUP($B78,단가마스터!$A$4:$H$303,5,FALSE),0))</f>
        <v/>
      </c>
      <c r="H78" s="21">
        <f>IF($B78="","",IFERROR(VLOOKUP($B78,단가마스터!$A$4:$H$303,6,FALSE),0))</f>
        <v/>
      </c>
      <c r="I78" s="21">
        <f>IF($B78="","",IFERROR(VLOOKUP($B78,단가마스터!$A$4:$H$303,7,FALSE),0))</f>
        <v/>
      </c>
      <c r="J78" s="21">
        <f>IF($B78="","",N($F78)*N($G78))</f>
        <v/>
      </c>
      <c r="K78" s="21">
        <f>IF($B78="","",N($F78)*N($H78))</f>
        <v/>
      </c>
      <c r="L78" s="21">
        <f>IF($B78="","",N($F78)*N($I78))</f>
        <v/>
      </c>
    </row>
    <row r="79">
      <c r="A79" s="6" t="n"/>
      <c r="B79" s="6" t="n"/>
      <c r="C79" s="7">
        <f>IF($B79="","",IFERROR(VLOOKUP($B79,단가마스터!$A$4:$H$303,2,FALSE),"⚠️단가마스터에 없음"))</f>
        <v/>
      </c>
      <c r="D79" s="7">
        <f>IF($B79="","",IFERROR(VLOOKUP($B79,단가마스터!$A$4:$H$303,3,FALSE),""))</f>
        <v/>
      </c>
      <c r="E79" s="7">
        <f>IF($B79="","",IFERROR(VLOOKUP($B79,단가마스터!$A$4:$H$303,4,FALSE),""))</f>
        <v/>
      </c>
      <c r="F79" s="6" t="n"/>
      <c r="G79" s="21">
        <f>IF($B79="","",IFERROR(VLOOKUP($B79,단가마스터!$A$4:$H$303,5,FALSE),0))</f>
        <v/>
      </c>
      <c r="H79" s="21">
        <f>IF($B79="","",IFERROR(VLOOKUP($B79,단가마스터!$A$4:$H$303,6,FALSE),0))</f>
        <v/>
      </c>
      <c r="I79" s="21">
        <f>IF($B79="","",IFERROR(VLOOKUP($B79,단가마스터!$A$4:$H$303,7,FALSE),0))</f>
        <v/>
      </c>
      <c r="J79" s="21">
        <f>IF($B79="","",N($F79)*N($G79))</f>
        <v/>
      </c>
      <c r="K79" s="21">
        <f>IF($B79="","",N($F79)*N($H79))</f>
        <v/>
      </c>
      <c r="L79" s="21">
        <f>IF($B79="","",N($F79)*N($I79))</f>
        <v/>
      </c>
    </row>
    <row r="80">
      <c r="A80" s="6" t="n"/>
      <c r="B80" s="6" t="n"/>
      <c r="C80" s="7">
        <f>IF($B80="","",IFERROR(VLOOKUP($B80,단가마스터!$A$4:$H$303,2,FALSE),"⚠️단가마스터에 없음"))</f>
        <v/>
      </c>
      <c r="D80" s="7">
        <f>IF($B80="","",IFERROR(VLOOKUP($B80,단가마스터!$A$4:$H$303,3,FALSE),""))</f>
        <v/>
      </c>
      <c r="E80" s="7">
        <f>IF($B80="","",IFERROR(VLOOKUP($B80,단가마스터!$A$4:$H$303,4,FALSE),""))</f>
        <v/>
      </c>
      <c r="F80" s="6" t="n"/>
      <c r="G80" s="21">
        <f>IF($B80="","",IFERROR(VLOOKUP($B80,단가마스터!$A$4:$H$303,5,FALSE),0))</f>
        <v/>
      </c>
      <c r="H80" s="21">
        <f>IF($B80="","",IFERROR(VLOOKUP($B80,단가마스터!$A$4:$H$303,6,FALSE),0))</f>
        <v/>
      </c>
      <c r="I80" s="21">
        <f>IF($B80="","",IFERROR(VLOOKUP($B80,단가마스터!$A$4:$H$303,7,FALSE),0))</f>
        <v/>
      </c>
      <c r="J80" s="21">
        <f>IF($B80="","",N($F80)*N($G80))</f>
        <v/>
      </c>
      <c r="K80" s="21">
        <f>IF($B80="","",N($F80)*N($H80))</f>
        <v/>
      </c>
      <c r="L80" s="21">
        <f>IF($B80="","",N($F80)*N($I80))</f>
        <v/>
      </c>
    </row>
    <row r="81">
      <c r="A81" s="6" t="n"/>
      <c r="B81" s="6" t="n"/>
      <c r="C81" s="7">
        <f>IF($B81="","",IFERROR(VLOOKUP($B81,단가마스터!$A$4:$H$303,2,FALSE),"⚠️단가마스터에 없음"))</f>
        <v/>
      </c>
      <c r="D81" s="7">
        <f>IF($B81="","",IFERROR(VLOOKUP($B81,단가마스터!$A$4:$H$303,3,FALSE),""))</f>
        <v/>
      </c>
      <c r="E81" s="7">
        <f>IF($B81="","",IFERROR(VLOOKUP($B81,단가마스터!$A$4:$H$303,4,FALSE),""))</f>
        <v/>
      </c>
      <c r="F81" s="6" t="n"/>
      <c r="G81" s="21">
        <f>IF($B81="","",IFERROR(VLOOKUP($B81,단가마스터!$A$4:$H$303,5,FALSE),0))</f>
        <v/>
      </c>
      <c r="H81" s="21">
        <f>IF($B81="","",IFERROR(VLOOKUP($B81,단가마스터!$A$4:$H$303,6,FALSE),0))</f>
        <v/>
      </c>
      <c r="I81" s="21">
        <f>IF($B81="","",IFERROR(VLOOKUP($B81,단가마스터!$A$4:$H$303,7,FALSE),0))</f>
        <v/>
      </c>
      <c r="J81" s="21">
        <f>IF($B81="","",N($F81)*N($G81))</f>
        <v/>
      </c>
      <c r="K81" s="21">
        <f>IF($B81="","",N($F81)*N($H81))</f>
        <v/>
      </c>
      <c r="L81" s="21">
        <f>IF($B81="","",N($F81)*N($I81))</f>
        <v/>
      </c>
    </row>
    <row r="82">
      <c r="A82" s="6" t="n"/>
      <c r="B82" s="6" t="n"/>
      <c r="C82" s="7">
        <f>IF($B82="","",IFERROR(VLOOKUP($B82,단가마스터!$A$4:$H$303,2,FALSE),"⚠️단가마스터에 없음"))</f>
        <v/>
      </c>
      <c r="D82" s="7">
        <f>IF($B82="","",IFERROR(VLOOKUP($B82,단가마스터!$A$4:$H$303,3,FALSE),""))</f>
        <v/>
      </c>
      <c r="E82" s="7">
        <f>IF($B82="","",IFERROR(VLOOKUP($B82,단가마스터!$A$4:$H$303,4,FALSE),""))</f>
        <v/>
      </c>
      <c r="F82" s="6" t="n"/>
      <c r="G82" s="21">
        <f>IF($B82="","",IFERROR(VLOOKUP($B82,단가마스터!$A$4:$H$303,5,FALSE),0))</f>
        <v/>
      </c>
      <c r="H82" s="21">
        <f>IF($B82="","",IFERROR(VLOOKUP($B82,단가마스터!$A$4:$H$303,6,FALSE),0))</f>
        <v/>
      </c>
      <c r="I82" s="21">
        <f>IF($B82="","",IFERROR(VLOOKUP($B82,단가마스터!$A$4:$H$303,7,FALSE),0))</f>
        <v/>
      </c>
      <c r="J82" s="21">
        <f>IF($B82="","",N($F82)*N($G82))</f>
        <v/>
      </c>
      <c r="K82" s="21">
        <f>IF($B82="","",N($F82)*N($H82))</f>
        <v/>
      </c>
      <c r="L82" s="21">
        <f>IF($B82="","",N($F82)*N($I82))</f>
        <v/>
      </c>
    </row>
    <row r="83">
      <c r="A83" s="6" t="n"/>
      <c r="B83" s="6" t="n"/>
      <c r="C83" s="7">
        <f>IF($B83="","",IFERROR(VLOOKUP($B83,단가마스터!$A$4:$H$303,2,FALSE),"⚠️단가마스터에 없음"))</f>
        <v/>
      </c>
      <c r="D83" s="7">
        <f>IF($B83="","",IFERROR(VLOOKUP($B83,단가마스터!$A$4:$H$303,3,FALSE),""))</f>
        <v/>
      </c>
      <c r="E83" s="7">
        <f>IF($B83="","",IFERROR(VLOOKUP($B83,단가마스터!$A$4:$H$303,4,FALSE),""))</f>
        <v/>
      </c>
      <c r="F83" s="6" t="n"/>
      <c r="G83" s="21">
        <f>IF($B83="","",IFERROR(VLOOKUP($B83,단가마스터!$A$4:$H$303,5,FALSE),0))</f>
        <v/>
      </c>
      <c r="H83" s="21">
        <f>IF($B83="","",IFERROR(VLOOKUP($B83,단가마스터!$A$4:$H$303,6,FALSE),0))</f>
        <v/>
      </c>
      <c r="I83" s="21">
        <f>IF($B83="","",IFERROR(VLOOKUP($B83,단가마스터!$A$4:$H$303,7,FALSE),0))</f>
        <v/>
      </c>
      <c r="J83" s="21">
        <f>IF($B83="","",N($F83)*N($G83))</f>
        <v/>
      </c>
      <c r="K83" s="21">
        <f>IF($B83="","",N($F83)*N($H83))</f>
        <v/>
      </c>
      <c r="L83" s="21">
        <f>IF($B83="","",N($F83)*N($I83))</f>
        <v/>
      </c>
    </row>
    <row r="84">
      <c r="A84" s="6" t="n"/>
      <c r="B84" s="6" t="n"/>
      <c r="C84" s="7">
        <f>IF($B84="","",IFERROR(VLOOKUP($B84,단가마스터!$A$4:$H$303,2,FALSE),"⚠️단가마스터에 없음"))</f>
        <v/>
      </c>
      <c r="D84" s="7">
        <f>IF($B84="","",IFERROR(VLOOKUP($B84,단가마스터!$A$4:$H$303,3,FALSE),""))</f>
        <v/>
      </c>
      <c r="E84" s="7">
        <f>IF($B84="","",IFERROR(VLOOKUP($B84,단가마스터!$A$4:$H$303,4,FALSE),""))</f>
        <v/>
      </c>
      <c r="F84" s="6" t="n"/>
      <c r="G84" s="21">
        <f>IF($B84="","",IFERROR(VLOOKUP($B84,단가마스터!$A$4:$H$303,5,FALSE),0))</f>
        <v/>
      </c>
      <c r="H84" s="21">
        <f>IF($B84="","",IFERROR(VLOOKUP($B84,단가마스터!$A$4:$H$303,6,FALSE),0))</f>
        <v/>
      </c>
      <c r="I84" s="21">
        <f>IF($B84="","",IFERROR(VLOOKUP($B84,단가마스터!$A$4:$H$303,7,FALSE),0))</f>
        <v/>
      </c>
      <c r="J84" s="21">
        <f>IF($B84="","",N($F84)*N($G84))</f>
        <v/>
      </c>
      <c r="K84" s="21">
        <f>IF($B84="","",N($F84)*N($H84))</f>
        <v/>
      </c>
      <c r="L84" s="21">
        <f>IF($B84="","",N($F84)*N($I84))</f>
        <v/>
      </c>
    </row>
    <row r="85">
      <c r="A85" s="6" t="n"/>
      <c r="B85" s="6" t="n"/>
      <c r="C85" s="7">
        <f>IF($B85="","",IFERROR(VLOOKUP($B85,단가마스터!$A$4:$H$303,2,FALSE),"⚠️단가마스터에 없음"))</f>
        <v/>
      </c>
      <c r="D85" s="7">
        <f>IF($B85="","",IFERROR(VLOOKUP($B85,단가마스터!$A$4:$H$303,3,FALSE),""))</f>
        <v/>
      </c>
      <c r="E85" s="7">
        <f>IF($B85="","",IFERROR(VLOOKUP($B85,단가마스터!$A$4:$H$303,4,FALSE),""))</f>
        <v/>
      </c>
      <c r="F85" s="6" t="n"/>
      <c r="G85" s="21">
        <f>IF($B85="","",IFERROR(VLOOKUP($B85,단가마스터!$A$4:$H$303,5,FALSE),0))</f>
        <v/>
      </c>
      <c r="H85" s="21">
        <f>IF($B85="","",IFERROR(VLOOKUP($B85,단가마스터!$A$4:$H$303,6,FALSE),0))</f>
        <v/>
      </c>
      <c r="I85" s="21">
        <f>IF($B85="","",IFERROR(VLOOKUP($B85,단가마스터!$A$4:$H$303,7,FALSE),0))</f>
        <v/>
      </c>
      <c r="J85" s="21">
        <f>IF($B85="","",N($F85)*N($G85))</f>
        <v/>
      </c>
      <c r="K85" s="21">
        <f>IF($B85="","",N($F85)*N($H85))</f>
        <v/>
      </c>
      <c r="L85" s="21">
        <f>IF($B85="","",N($F85)*N($I85))</f>
        <v/>
      </c>
    </row>
    <row r="86">
      <c r="A86" s="6" t="n"/>
      <c r="B86" s="6" t="n"/>
      <c r="C86" s="7">
        <f>IF($B86="","",IFERROR(VLOOKUP($B86,단가마스터!$A$4:$H$303,2,FALSE),"⚠️단가마스터에 없음"))</f>
        <v/>
      </c>
      <c r="D86" s="7">
        <f>IF($B86="","",IFERROR(VLOOKUP($B86,단가마스터!$A$4:$H$303,3,FALSE),""))</f>
        <v/>
      </c>
      <c r="E86" s="7">
        <f>IF($B86="","",IFERROR(VLOOKUP($B86,단가마스터!$A$4:$H$303,4,FALSE),""))</f>
        <v/>
      </c>
      <c r="F86" s="6" t="n"/>
      <c r="G86" s="21">
        <f>IF($B86="","",IFERROR(VLOOKUP($B86,단가마스터!$A$4:$H$303,5,FALSE),0))</f>
        <v/>
      </c>
      <c r="H86" s="21">
        <f>IF($B86="","",IFERROR(VLOOKUP($B86,단가마스터!$A$4:$H$303,6,FALSE),0))</f>
        <v/>
      </c>
      <c r="I86" s="21">
        <f>IF($B86="","",IFERROR(VLOOKUP($B86,단가마스터!$A$4:$H$303,7,FALSE),0))</f>
        <v/>
      </c>
      <c r="J86" s="21">
        <f>IF($B86="","",N($F86)*N($G86))</f>
        <v/>
      </c>
      <c r="K86" s="21">
        <f>IF($B86="","",N($F86)*N($H86))</f>
        <v/>
      </c>
      <c r="L86" s="21">
        <f>IF($B86="","",N($F86)*N($I86))</f>
        <v/>
      </c>
    </row>
    <row r="87">
      <c r="A87" s="6" t="n"/>
      <c r="B87" s="6" t="n"/>
      <c r="C87" s="7">
        <f>IF($B87="","",IFERROR(VLOOKUP($B87,단가마스터!$A$4:$H$303,2,FALSE),"⚠️단가마스터에 없음"))</f>
        <v/>
      </c>
      <c r="D87" s="7">
        <f>IF($B87="","",IFERROR(VLOOKUP($B87,단가마스터!$A$4:$H$303,3,FALSE),""))</f>
        <v/>
      </c>
      <c r="E87" s="7">
        <f>IF($B87="","",IFERROR(VLOOKUP($B87,단가마스터!$A$4:$H$303,4,FALSE),""))</f>
        <v/>
      </c>
      <c r="F87" s="6" t="n"/>
      <c r="G87" s="21">
        <f>IF($B87="","",IFERROR(VLOOKUP($B87,단가마스터!$A$4:$H$303,5,FALSE),0))</f>
        <v/>
      </c>
      <c r="H87" s="21">
        <f>IF($B87="","",IFERROR(VLOOKUP($B87,단가마스터!$A$4:$H$303,6,FALSE),0))</f>
        <v/>
      </c>
      <c r="I87" s="21">
        <f>IF($B87="","",IFERROR(VLOOKUP($B87,단가마스터!$A$4:$H$303,7,FALSE),0))</f>
        <v/>
      </c>
      <c r="J87" s="21">
        <f>IF($B87="","",N($F87)*N($G87))</f>
        <v/>
      </c>
      <c r="K87" s="21">
        <f>IF($B87="","",N($F87)*N($H87))</f>
        <v/>
      </c>
      <c r="L87" s="21">
        <f>IF($B87="","",N($F87)*N($I87))</f>
        <v/>
      </c>
    </row>
    <row r="88">
      <c r="A88" s="6" t="n"/>
      <c r="B88" s="6" t="n"/>
      <c r="C88" s="7">
        <f>IF($B88="","",IFERROR(VLOOKUP($B88,단가마스터!$A$4:$H$303,2,FALSE),"⚠️단가마스터에 없음"))</f>
        <v/>
      </c>
      <c r="D88" s="7">
        <f>IF($B88="","",IFERROR(VLOOKUP($B88,단가마스터!$A$4:$H$303,3,FALSE),""))</f>
        <v/>
      </c>
      <c r="E88" s="7">
        <f>IF($B88="","",IFERROR(VLOOKUP($B88,단가마스터!$A$4:$H$303,4,FALSE),""))</f>
        <v/>
      </c>
      <c r="F88" s="6" t="n"/>
      <c r="G88" s="21">
        <f>IF($B88="","",IFERROR(VLOOKUP($B88,단가마스터!$A$4:$H$303,5,FALSE),0))</f>
        <v/>
      </c>
      <c r="H88" s="21">
        <f>IF($B88="","",IFERROR(VLOOKUP($B88,단가마스터!$A$4:$H$303,6,FALSE),0))</f>
        <v/>
      </c>
      <c r="I88" s="21">
        <f>IF($B88="","",IFERROR(VLOOKUP($B88,단가마스터!$A$4:$H$303,7,FALSE),0))</f>
        <v/>
      </c>
      <c r="J88" s="21">
        <f>IF($B88="","",N($F88)*N($G88))</f>
        <v/>
      </c>
      <c r="K88" s="21">
        <f>IF($B88="","",N($F88)*N($H88))</f>
        <v/>
      </c>
      <c r="L88" s="21">
        <f>IF($B88="","",N($F88)*N($I88))</f>
        <v/>
      </c>
    </row>
    <row r="89">
      <c r="A89" s="6" t="n"/>
      <c r="B89" s="6" t="n"/>
      <c r="C89" s="7">
        <f>IF($B89="","",IFERROR(VLOOKUP($B89,단가마스터!$A$4:$H$303,2,FALSE),"⚠️단가마스터에 없음"))</f>
        <v/>
      </c>
      <c r="D89" s="7">
        <f>IF($B89="","",IFERROR(VLOOKUP($B89,단가마스터!$A$4:$H$303,3,FALSE),""))</f>
        <v/>
      </c>
      <c r="E89" s="7">
        <f>IF($B89="","",IFERROR(VLOOKUP($B89,단가마스터!$A$4:$H$303,4,FALSE),""))</f>
        <v/>
      </c>
      <c r="F89" s="6" t="n"/>
      <c r="G89" s="21">
        <f>IF($B89="","",IFERROR(VLOOKUP($B89,단가마스터!$A$4:$H$303,5,FALSE),0))</f>
        <v/>
      </c>
      <c r="H89" s="21">
        <f>IF($B89="","",IFERROR(VLOOKUP($B89,단가마스터!$A$4:$H$303,6,FALSE),0))</f>
        <v/>
      </c>
      <c r="I89" s="21">
        <f>IF($B89="","",IFERROR(VLOOKUP($B89,단가마스터!$A$4:$H$303,7,FALSE),0))</f>
        <v/>
      </c>
      <c r="J89" s="21">
        <f>IF($B89="","",N($F89)*N($G89))</f>
        <v/>
      </c>
      <c r="K89" s="21">
        <f>IF($B89="","",N($F89)*N($H89))</f>
        <v/>
      </c>
      <c r="L89" s="21">
        <f>IF($B89="","",N($F89)*N($I89))</f>
        <v/>
      </c>
    </row>
    <row r="90">
      <c r="A90" s="6" t="n"/>
      <c r="B90" s="6" t="n"/>
      <c r="C90" s="7">
        <f>IF($B90="","",IFERROR(VLOOKUP($B90,단가마스터!$A$4:$H$303,2,FALSE),"⚠️단가마스터에 없음"))</f>
        <v/>
      </c>
      <c r="D90" s="7">
        <f>IF($B90="","",IFERROR(VLOOKUP($B90,단가마스터!$A$4:$H$303,3,FALSE),""))</f>
        <v/>
      </c>
      <c r="E90" s="7">
        <f>IF($B90="","",IFERROR(VLOOKUP($B90,단가마스터!$A$4:$H$303,4,FALSE),""))</f>
        <v/>
      </c>
      <c r="F90" s="6" t="n"/>
      <c r="G90" s="21">
        <f>IF($B90="","",IFERROR(VLOOKUP($B90,단가마스터!$A$4:$H$303,5,FALSE),0))</f>
        <v/>
      </c>
      <c r="H90" s="21">
        <f>IF($B90="","",IFERROR(VLOOKUP($B90,단가마스터!$A$4:$H$303,6,FALSE),0))</f>
        <v/>
      </c>
      <c r="I90" s="21">
        <f>IF($B90="","",IFERROR(VLOOKUP($B90,단가마스터!$A$4:$H$303,7,FALSE),0))</f>
        <v/>
      </c>
      <c r="J90" s="21">
        <f>IF($B90="","",N($F90)*N($G90))</f>
        <v/>
      </c>
      <c r="K90" s="21">
        <f>IF($B90="","",N($F90)*N($H90))</f>
        <v/>
      </c>
      <c r="L90" s="21">
        <f>IF($B90="","",N($F90)*N($I90))</f>
        <v/>
      </c>
    </row>
    <row r="91">
      <c r="A91" s="6" t="n"/>
      <c r="B91" s="6" t="n"/>
      <c r="C91" s="7">
        <f>IF($B91="","",IFERROR(VLOOKUP($B91,단가마스터!$A$4:$H$303,2,FALSE),"⚠️단가마스터에 없음"))</f>
        <v/>
      </c>
      <c r="D91" s="7">
        <f>IF($B91="","",IFERROR(VLOOKUP($B91,단가마스터!$A$4:$H$303,3,FALSE),""))</f>
        <v/>
      </c>
      <c r="E91" s="7">
        <f>IF($B91="","",IFERROR(VLOOKUP($B91,단가마스터!$A$4:$H$303,4,FALSE),""))</f>
        <v/>
      </c>
      <c r="F91" s="6" t="n"/>
      <c r="G91" s="21">
        <f>IF($B91="","",IFERROR(VLOOKUP($B91,단가마스터!$A$4:$H$303,5,FALSE),0))</f>
        <v/>
      </c>
      <c r="H91" s="21">
        <f>IF($B91="","",IFERROR(VLOOKUP($B91,단가마스터!$A$4:$H$303,6,FALSE),0))</f>
        <v/>
      </c>
      <c r="I91" s="21">
        <f>IF($B91="","",IFERROR(VLOOKUP($B91,단가마스터!$A$4:$H$303,7,FALSE),0))</f>
        <v/>
      </c>
      <c r="J91" s="21">
        <f>IF($B91="","",N($F91)*N($G91))</f>
        <v/>
      </c>
      <c r="K91" s="21">
        <f>IF($B91="","",N($F91)*N($H91))</f>
        <v/>
      </c>
      <c r="L91" s="21">
        <f>IF($B91="","",N($F91)*N($I91))</f>
        <v/>
      </c>
    </row>
    <row r="92">
      <c r="A92" s="6" t="n"/>
      <c r="B92" s="6" t="n"/>
      <c r="C92" s="7">
        <f>IF($B92="","",IFERROR(VLOOKUP($B92,단가마스터!$A$4:$H$303,2,FALSE),"⚠️단가마스터에 없음"))</f>
        <v/>
      </c>
      <c r="D92" s="7">
        <f>IF($B92="","",IFERROR(VLOOKUP($B92,단가마스터!$A$4:$H$303,3,FALSE),""))</f>
        <v/>
      </c>
      <c r="E92" s="7">
        <f>IF($B92="","",IFERROR(VLOOKUP($B92,단가마스터!$A$4:$H$303,4,FALSE),""))</f>
        <v/>
      </c>
      <c r="F92" s="6" t="n"/>
      <c r="G92" s="21">
        <f>IF($B92="","",IFERROR(VLOOKUP($B92,단가마스터!$A$4:$H$303,5,FALSE),0))</f>
        <v/>
      </c>
      <c r="H92" s="21">
        <f>IF($B92="","",IFERROR(VLOOKUP($B92,단가마스터!$A$4:$H$303,6,FALSE),0))</f>
        <v/>
      </c>
      <c r="I92" s="21">
        <f>IF($B92="","",IFERROR(VLOOKUP($B92,단가마스터!$A$4:$H$303,7,FALSE),0))</f>
        <v/>
      </c>
      <c r="J92" s="21">
        <f>IF($B92="","",N($F92)*N($G92))</f>
        <v/>
      </c>
      <c r="K92" s="21">
        <f>IF($B92="","",N($F92)*N($H92))</f>
        <v/>
      </c>
      <c r="L92" s="21">
        <f>IF($B92="","",N($F92)*N($I92))</f>
        <v/>
      </c>
    </row>
    <row r="93">
      <c r="A93" s="6" t="n"/>
      <c r="B93" s="6" t="n"/>
      <c r="C93" s="7">
        <f>IF($B93="","",IFERROR(VLOOKUP($B93,단가마스터!$A$4:$H$303,2,FALSE),"⚠️단가마스터에 없음"))</f>
        <v/>
      </c>
      <c r="D93" s="7">
        <f>IF($B93="","",IFERROR(VLOOKUP($B93,단가마스터!$A$4:$H$303,3,FALSE),""))</f>
        <v/>
      </c>
      <c r="E93" s="7">
        <f>IF($B93="","",IFERROR(VLOOKUP($B93,단가마스터!$A$4:$H$303,4,FALSE),""))</f>
        <v/>
      </c>
      <c r="F93" s="6" t="n"/>
      <c r="G93" s="21">
        <f>IF($B93="","",IFERROR(VLOOKUP($B93,단가마스터!$A$4:$H$303,5,FALSE),0))</f>
        <v/>
      </c>
      <c r="H93" s="21">
        <f>IF($B93="","",IFERROR(VLOOKUP($B93,단가마스터!$A$4:$H$303,6,FALSE),0))</f>
        <v/>
      </c>
      <c r="I93" s="21">
        <f>IF($B93="","",IFERROR(VLOOKUP($B93,단가마스터!$A$4:$H$303,7,FALSE),0))</f>
        <v/>
      </c>
      <c r="J93" s="21">
        <f>IF($B93="","",N($F93)*N($G93))</f>
        <v/>
      </c>
      <c r="K93" s="21">
        <f>IF($B93="","",N($F93)*N($H93))</f>
        <v/>
      </c>
      <c r="L93" s="21">
        <f>IF($B93="","",N($F93)*N($I93))</f>
        <v/>
      </c>
    </row>
    <row r="94">
      <c r="A94" s="6" t="n"/>
      <c r="B94" s="6" t="n"/>
      <c r="C94" s="7">
        <f>IF($B94="","",IFERROR(VLOOKUP($B94,단가마스터!$A$4:$H$303,2,FALSE),"⚠️단가마스터에 없음"))</f>
        <v/>
      </c>
      <c r="D94" s="7">
        <f>IF($B94="","",IFERROR(VLOOKUP($B94,단가마스터!$A$4:$H$303,3,FALSE),""))</f>
        <v/>
      </c>
      <c r="E94" s="7">
        <f>IF($B94="","",IFERROR(VLOOKUP($B94,단가마스터!$A$4:$H$303,4,FALSE),""))</f>
        <v/>
      </c>
      <c r="F94" s="6" t="n"/>
      <c r="G94" s="21">
        <f>IF($B94="","",IFERROR(VLOOKUP($B94,단가마스터!$A$4:$H$303,5,FALSE),0))</f>
        <v/>
      </c>
      <c r="H94" s="21">
        <f>IF($B94="","",IFERROR(VLOOKUP($B94,단가마스터!$A$4:$H$303,6,FALSE),0))</f>
        <v/>
      </c>
      <c r="I94" s="21">
        <f>IF($B94="","",IFERROR(VLOOKUP($B94,단가마스터!$A$4:$H$303,7,FALSE),0))</f>
        <v/>
      </c>
      <c r="J94" s="21">
        <f>IF($B94="","",N($F94)*N($G94))</f>
        <v/>
      </c>
      <c r="K94" s="21">
        <f>IF($B94="","",N($F94)*N($H94))</f>
        <v/>
      </c>
      <c r="L94" s="21">
        <f>IF($B94="","",N($F94)*N($I94))</f>
        <v/>
      </c>
    </row>
    <row r="95">
      <c r="A95" s="6" t="n"/>
      <c r="B95" s="6" t="n"/>
      <c r="C95" s="7">
        <f>IF($B95="","",IFERROR(VLOOKUP($B95,단가마스터!$A$4:$H$303,2,FALSE),"⚠️단가마스터에 없음"))</f>
        <v/>
      </c>
      <c r="D95" s="7">
        <f>IF($B95="","",IFERROR(VLOOKUP($B95,단가마스터!$A$4:$H$303,3,FALSE),""))</f>
        <v/>
      </c>
      <c r="E95" s="7">
        <f>IF($B95="","",IFERROR(VLOOKUP($B95,단가마스터!$A$4:$H$303,4,FALSE),""))</f>
        <v/>
      </c>
      <c r="F95" s="6" t="n"/>
      <c r="G95" s="21">
        <f>IF($B95="","",IFERROR(VLOOKUP($B95,단가마스터!$A$4:$H$303,5,FALSE),0))</f>
        <v/>
      </c>
      <c r="H95" s="21">
        <f>IF($B95="","",IFERROR(VLOOKUP($B95,단가마스터!$A$4:$H$303,6,FALSE),0))</f>
        <v/>
      </c>
      <c r="I95" s="21">
        <f>IF($B95="","",IFERROR(VLOOKUP($B95,단가마스터!$A$4:$H$303,7,FALSE),0))</f>
        <v/>
      </c>
      <c r="J95" s="21">
        <f>IF($B95="","",N($F95)*N($G95))</f>
        <v/>
      </c>
      <c r="K95" s="21">
        <f>IF($B95="","",N($F95)*N($H95))</f>
        <v/>
      </c>
      <c r="L95" s="21">
        <f>IF($B95="","",N($F95)*N($I95))</f>
        <v/>
      </c>
    </row>
    <row r="96">
      <c r="A96" s="6" t="n"/>
      <c r="B96" s="6" t="n"/>
      <c r="C96" s="7">
        <f>IF($B96="","",IFERROR(VLOOKUP($B96,단가마스터!$A$4:$H$303,2,FALSE),"⚠️단가마스터에 없음"))</f>
        <v/>
      </c>
      <c r="D96" s="7">
        <f>IF($B96="","",IFERROR(VLOOKUP($B96,단가마스터!$A$4:$H$303,3,FALSE),""))</f>
        <v/>
      </c>
      <c r="E96" s="7">
        <f>IF($B96="","",IFERROR(VLOOKUP($B96,단가마스터!$A$4:$H$303,4,FALSE),""))</f>
        <v/>
      </c>
      <c r="F96" s="6" t="n"/>
      <c r="G96" s="21">
        <f>IF($B96="","",IFERROR(VLOOKUP($B96,단가마스터!$A$4:$H$303,5,FALSE),0))</f>
        <v/>
      </c>
      <c r="H96" s="21">
        <f>IF($B96="","",IFERROR(VLOOKUP($B96,단가마스터!$A$4:$H$303,6,FALSE),0))</f>
        <v/>
      </c>
      <c r="I96" s="21">
        <f>IF($B96="","",IFERROR(VLOOKUP($B96,단가마스터!$A$4:$H$303,7,FALSE),0))</f>
        <v/>
      </c>
      <c r="J96" s="21">
        <f>IF($B96="","",N($F96)*N($G96))</f>
        <v/>
      </c>
      <c r="K96" s="21">
        <f>IF($B96="","",N($F96)*N($H96))</f>
        <v/>
      </c>
      <c r="L96" s="21">
        <f>IF($B96="","",N($F96)*N($I96))</f>
        <v/>
      </c>
    </row>
    <row r="97">
      <c r="A97" s="6" t="n"/>
      <c r="B97" s="6" t="n"/>
      <c r="C97" s="7">
        <f>IF($B97="","",IFERROR(VLOOKUP($B97,단가마스터!$A$4:$H$303,2,FALSE),"⚠️단가마스터에 없음"))</f>
        <v/>
      </c>
      <c r="D97" s="7">
        <f>IF($B97="","",IFERROR(VLOOKUP($B97,단가마스터!$A$4:$H$303,3,FALSE),""))</f>
        <v/>
      </c>
      <c r="E97" s="7">
        <f>IF($B97="","",IFERROR(VLOOKUP($B97,단가마스터!$A$4:$H$303,4,FALSE),""))</f>
        <v/>
      </c>
      <c r="F97" s="6" t="n"/>
      <c r="G97" s="21">
        <f>IF($B97="","",IFERROR(VLOOKUP($B97,단가마스터!$A$4:$H$303,5,FALSE),0))</f>
        <v/>
      </c>
      <c r="H97" s="21">
        <f>IF($B97="","",IFERROR(VLOOKUP($B97,단가마스터!$A$4:$H$303,6,FALSE),0))</f>
        <v/>
      </c>
      <c r="I97" s="21">
        <f>IF($B97="","",IFERROR(VLOOKUP($B97,단가마스터!$A$4:$H$303,7,FALSE),0))</f>
        <v/>
      </c>
      <c r="J97" s="21">
        <f>IF($B97="","",N($F97)*N($G97))</f>
        <v/>
      </c>
      <c r="K97" s="21">
        <f>IF($B97="","",N($F97)*N($H97))</f>
        <v/>
      </c>
      <c r="L97" s="21">
        <f>IF($B97="","",N($F97)*N($I97))</f>
        <v/>
      </c>
    </row>
    <row r="98">
      <c r="A98" s="6" t="n"/>
      <c r="B98" s="6" t="n"/>
      <c r="C98" s="7">
        <f>IF($B98="","",IFERROR(VLOOKUP($B98,단가마스터!$A$4:$H$303,2,FALSE),"⚠️단가마스터에 없음"))</f>
        <v/>
      </c>
      <c r="D98" s="7">
        <f>IF($B98="","",IFERROR(VLOOKUP($B98,단가마스터!$A$4:$H$303,3,FALSE),""))</f>
        <v/>
      </c>
      <c r="E98" s="7">
        <f>IF($B98="","",IFERROR(VLOOKUP($B98,단가마스터!$A$4:$H$303,4,FALSE),""))</f>
        <v/>
      </c>
      <c r="F98" s="6" t="n"/>
      <c r="G98" s="21">
        <f>IF($B98="","",IFERROR(VLOOKUP($B98,단가마스터!$A$4:$H$303,5,FALSE),0))</f>
        <v/>
      </c>
      <c r="H98" s="21">
        <f>IF($B98="","",IFERROR(VLOOKUP($B98,단가마스터!$A$4:$H$303,6,FALSE),0))</f>
        <v/>
      </c>
      <c r="I98" s="21">
        <f>IF($B98="","",IFERROR(VLOOKUP($B98,단가마스터!$A$4:$H$303,7,FALSE),0))</f>
        <v/>
      </c>
      <c r="J98" s="21">
        <f>IF($B98="","",N($F98)*N($G98))</f>
        <v/>
      </c>
      <c r="K98" s="21">
        <f>IF($B98="","",N($F98)*N($H98))</f>
        <v/>
      </c>
      <c r="L98" s="21">
        <f>IF($B98="","",N($F98)*N($I98))</f>
        <v/>
      </c>
    </row>
    <row r="99">
      <c r="A99" s="6" t="n"/>
      <c r="B99" s="6" t="n"/>
      <c r="C99" s="7">
        <f>IF($B99="","",IFERROR(VLOOKUP($B99,단가마스터!$A$4:$H$303,2,FALSE),"⚠️단가마스터에 없음"))</f>
        <v/>
      </c>
      <c r="D99" s="7">
        <f>IF($B99="","",IFERROR(VLOOKUP($B99,단가마스터!$A$4:$H$303,3,FALSE),""))</f>
        <v/>
      </c>
      <c r="E99" s="7">
        <f>IF($B99="","",IFERROR(VLOOKUP($B99,단가마스터!$A$4:$H$303,4,FALSE),""))</f>
        <v/>
      </c>
      <c r="F99" s="6" t="n"/>
      <c r="G99" s="21">
        <f>IF($B99="","",IFERROR(VLOOKUP($B99,단가마스터!$A$4:$H$303,5,FALSE),0))</f>
        <v/>
      </c>
      <c r="H99" s="21">
        <f>IF($B99="","",IFERROR(VLOOKUP($B99,단가마스터!$A$4:$H$303,6,FALSE),0))</f>
        <v/>
      </c>
      <c r="I99" s="21">
        <f>IF($B99="","",IFERROR(VLOOKUP($B99,단가마스터!$A$4:$H$303,7,FALSE),0))</f>
        <v/>
      </c>
      <c r="J99" s="21">
        <f>IF($B99="","",N($F99)*N($G99))</f>
        <v/>
      </c>
      <c r="K99" s="21">
        <f>IF($B99="","",N($F99)*N($H99))</f>
        <v/>
      </c>
      <c r="L99" s="21">
        <f>IF($B99="","",N($F99)*N($I99))</f>
        <v/>
      </c>
    </row>
    <row r="100">
      <c r="A100" s="6" t="n"/>
      <c r="B100" s="6" t="n"/>
      <c r="C100" s="7">
        <f>IF($B100="","",IFERROR(VLOOKUP($B100,단가마스터!$A$4:$H$303,2,FALSE),"⚠️단가마스터에 없음"))</f>
        <v/>
      </c>
      <c r="D100" s="7">
        <f>IF($B100="","",IFERROR(VLOOKUP($B100,단가마스터!$A$4:$H$303,3,FALSE),""))</f>
        <v/>
      </c>
      <c r="E100" s="7">
        <f>IF($B100="","",IFERROR(VLOOKUP($B100,단가마스터!$A$4:$H$303,4,FALSE),""))</f>
        <v/>
      </c>
      <c r="F100" s="6" t="n"/>
      <c r="G100" s="21">
        <f>IF($B100="","",IFERROR(VLOOKUP($B100,단가마스터!$A$4:$H$303,5,FALSE),0))</f>
        <v/>
      </c>
      <c r="H100" s="21">
        <f>IF($B100="","",IFERROR(VLOOKUP($B100,단가마스터!$A$4:$H$303,6,FALSE),0))</f>
        <v/>
      </c>
      <c r="I100" s="21">
        <f>IF($B100="","",IFERROR(VLOOKUP($B100,단가마스터!$A$4:$H$303,7,FALSE),0))</f>
        <v/>
      </c>
      <c r="J100" s="21">
        <f>IF($B100="","",N($F100)*N($G100))</f>
        <v/>
      </c>
      <c r="K100" s="21">
        <f>IF($B100="","",N($F100)*N($H100))</f>
        <v/>
      </c>
      <c r="L100" s="21">
        <f>IF($B100="","",N($F100)*N($I100))</f>
        <v/>
      </c>
    </row>
    <row r="101">
      <c r="A101" s="6" t="n"/>
      <c r="B101" s="6" t="n"/>
      <c r="C101" s="7">
        <f>IF($B101="","",IFERROR(VLOOKUP($B101,단가마스터!$A$4:$H$303,2,FALSE),"⚠️단가마스터에 없음"))</f>
        <v/>
      </c>
      <c r="D101" s="7">
        <f>IF($B101="","",IFERROR(VLOOKUP($B101,단가마스터!$A$4:$H$303,3,FALSE),""))</f>
        <v/>
      </c>
      <c r="E101" s="7">
        <f>IF($B101="","",IFERROR(VLOOKUP($B101,단가마스터!$A$4:$H$303,4,FALSE),""))</f>
        <v/>
      </c>
      <c r="F101" s="6" t="n"/>
      <c r="G101" s="21">
        <f>IF($B101="","",IFERROR(VLOOKUP($B101,단가마스터!$A$4:$H$303,5,FALSE),0))</f>
        <v/>
      </c>
      <c r="H101" s="21">
        <f>IF($B101="","",IFERROR(VLOOKUP($B101,단가마스터!$A$4:$H$303,6,FALSE),0))</f>
        <v/>
      </c>
      <c r="I101" s="21">
        <f>IF($B101="","",IFERROR(VLOOKUP($B101,단가마스터!$A$4:$H$303,7,FALSE),0))</f>
        <v/>
      </c>
      <c r="J101" s="21">
        <f>IF($B101="","",N($F101)*N($G101))</f>
        <v/>
      </c>
      <c r="K101" s="21">
        <f>IF($B101="","",N($F101)*N($H101))</f>
        <v/>
      </c>
      <c r="L101" s="21">
        <f>IF($B101="","",N($F101)*N($I101))</f>
        <v/>
      </c>
    </row>
    <row r="102">
      <c r="A102" s="6" t="n"/>
      <c r="B102" s="6" t="n"/>
      <c r="C102" s="7">
        <f>IF($B102="","",IFERROR(VLOOKUP($B102,단가마스터!$A$4:$H$303,2,FALSE),"⚠️단가마스터에 없음"))</f>
        <v/>
      </c>
      <c r="D102" s="7">
        <f>IF($B102="","",IFERROR(VLOOKUP($B102,단가마스터!$A$4:$H$303,3,FALSE),""))</f>
        <v/>
      </c>
      <c r="E102" s="7">
        <f>IF($B102="","",IFERROR(VLOOKUP($B102,단가마스터!$A$4:$H$303,4,FALSE),""))</f>
        <v/>
      </c>
      <c r="F102" s="6" t="n"/>
      <c r="G102" s="21">
        <f>IF($B102="","",IFERROR(VLOOKUP($B102,단가마스터!$A$4:$H$303,5,FALSE),0))</f>
        <v/>
      </c>
      <c r="H102" s="21">
        <f>IF($B102="","",IFERROR(VLOOKUP($B102,단가마스터!$A$4:$H$303,6,FALSE),0))</f>
        <v/>
      </c>
      <c r="I102" s="21">
        <f>IF($B102="","",IFERROR(VLOOKUP($B102,단가마스터!$A$4:$H$303,7,FALSE),0))</f>
        <v/>
      </c>
      <c r="J102" s="21">
        <f>IF($B102="","",N($F102)*N($G102))</f>
        <v/>
      </c>
      <c r="K102" s="21">
        <f>IF($B102="","",N($F102)*N($H102))</f>
        <v/>
      </c>
      <c r="L102" s="21">
        <f>IF($B102="","",N($F102)*N($I102))</f>
        <v/>
      </c>
    </row>
    <row r="103">
      <c r="A103" s="6" t="n"/>
      <c r="B103" s="6" t="n"/>
      <c r="C103" s="7">
        <f>IF($B103="","",IFERROR(VLOOKUP($B103,단가마스터!$A$4:$H$303,2,FALSE),"⚠️단가마스터에 없음"))</f>
        <v/>
      </c>
      <c r="D103" s="7">
        <f>IF($B103="","",IFERROR(VLOOKUP($B103,단가마스터!$A$4:$H$303,3,FALSE),""))</f>
        <v/>
      </c>
      <c r="E103" s="7">
        <f>IF($B103="","",IFERROR(VLOOKUP($B103,단가마스터!$A$4:$H$303,4,FALSE),""))</f>
        <v/>
      </c>
      <c r="F103" s="6" t="n"/>
      <c r="G103" s="21">
        <f>IF($B103="","",IFERROR(VLOOKUP($B103,단가마스터!$A$4:$H$303,5,FALSE),0))</f>
        <v/>
      </c>
      <c r="H103" s="21">
        <f>IF($B103="","",IFERROR(VLOOKUP($B103,단가마스터!$A$4:$H$303,6,FALSE),0))</f>
        <v/>
      </c>
      <c r="I103" s="21">
        <f>IF($B103="","",IFERROR(VLOOKUP($B103,단가마스터!$A$4:$H$303,7,FALSE),0))</f>
        <v/>
      </c>
      <c r="J103" s="21">
        <f>IF($B103="","",N($F103)*N($G103))</f>
        <v/>
      </c>
      <c r="K103" s="21">
        <f>IF($B103="","",N($F103)*N($H103))</f>
        <v/>
      </c>
      <c r="L103" s="21">
        <f>IF($B103="","",N($F103)*N($I103))</f>
        <v/>
      </c>
    </row>
    <row r="104">
      <c r="A104" s="6" t="n"/>
      <c r="B104" s="6" t="n"/>
      <c r="C104" s="7">
        <f>IF($B104="","",IFERROR(VLOOKUP($B104,단가마스터!$A$4:$H$303,2,FALSE),"⚠️단가마스터에 없음"))</f>
        <v/>
      </c>
      <c r="D104" s="7">
        <f>IF($B104="","",IFERROR(VLOOKUP($B104,단가마스터!$A$4:$H$303,3,FALSE),""))</f>
        <v/>
      </c>
      <c r="E104" s="7">
        <f>IF($B104="","",IFERROR(VLOOKUP($B104,단가마스터!$A$4:$H$303,4,FALSE),""))</f>
        <v/>
      </c>
      <c r="F104" s="6" t="n"/>
      <c r="G104" s="21">
        <f>IF($B104="","",IFERROR(VLOOKUP($B104,단가마스터!$A$4:$H$303,5,FALSE),0))</f>
        <v/>
      </c>
      <c r="H104" s="21">
        <f>IF($B104="","",IFERROR(VLOOKUP($B104,단가마스터!$A$4:$H$303,6,FALSE),0))</f>
        <v/>
      </c>
      <c r="I104" s="21">
        <f>IF($B104="","",IFERROR(VLOOKUP($B104,단가마스터!$A$4:$H$303,7,FALSE),0))</f>
        <v/>
      </c>
      <c r="J104" s="21">
        <f>IF($B104="","",N($F104)*N($G104))</f>
        <v/>
      </c>
      <c r="K104" s="21">
        <f>IF($B104="","",N($F104)*N($H104))</f>
        <v/>
      </c>
      <c r="L104" s="21">
        <f>IF($B104="","",N($F104)*N($I104))</f>
        <v/>
      </c>
    </row>
    <row r="105">
      <c r="A105" s="6" t="n"/>
      <c r="B105" s="6" t="n"/>
      <c r="C105" s="7">
        <f>IF($B105="","",IFERROR(VLOOKUP($B105,단가마스터!$A$4:$H$303,2,FALSE),"⚠️단가마스터에 없음"))</f>
        <v/>
      </c>
      <c r="D105" s="7">
        <f>IF($B105="","",IFERROR(VLOOKUP($B105,단가마스터!$A$4:$H$303,3,FALSE),""))</f>
        <v/>
      </c>
      <c r="E105" s="7">
        <f>IF($B105="","",IFERROR(VLOOKUP($B105,단가마스터!$A$4:$H$303,4,FALSE),""))</f>
        <v/>
      </c>
      <c r="F105" s="6" t="n"/>
      <c r="G105" s="21">
        <f>IF($B105="","",IFERROR(VLOOKUP($B105,단가마스터!$A$4:$H$303,5,FALSE),0))</f>
        <v/>
      </c>
      <c r="H105" s="21">
        <f>IF($B105="","",IFERROR(VLOOKUP($B105,단가마스터!$A$4:$H$303,6,FALSE),0))</f>
        <v/>
      </c>
      <c r="I105" s="21">
        <f>IF($B105="","",IFERROR(VLOOKUP($B105,단가마스터!$A$4:$H$303,7,FALSE),0))</f>
        <v/>
      </c>
      <c r="J105" s="21">
        <f>IF($B105="","",N($F105)*N($G105))</f>
        <v/>
      </c>
      <c r="K105" s="21">
        <f>IF($B105="","",N($F105)*N($H105))</f>
        <v/>
      </c>
      <c r="L105" s="21">
        <f>IF($B105="","",N($F105)*N($I105))</f>
        <v/>
      </c>
    </row>
    <row r="106">
      <c r="A106" s="6" t="n"/>
      <c r="B106" s="6" t="n"/>
      <c r="C106" s="7">
        <f>IF($B106="","",IFERROR(VLOOKUP($B106,단가마스터!$A$4:$H$303,2,FALSE),"⚠️단가마스터에 없음"))</f>
        <v/>
      </c>
      <c r="D106" s="7">
        <f>IF($B106="","",IFERROR(VLOOKUP($B106,단가마스터!$A$4:$H$303,3,FALSE),""))</f>
        <v/>
      </c>
      <c r="E106" s="7">
        <f>IF($B106="","",IFERROR(VLOOKUP($B106,단가마스터!$A$4:$H$303,4,FALSE),""))</f>
        <v/>
      </c>
      <c r="F106" s="6" t="n"/>
      <c r="G106" s="21">
        <f>IF($B106="","",IFERROR(VLOOKUP($B106,단가마스터!$A$4:$H$303,5,FALSE),0))</f>
        <v/>
      </c>
      <c r="H106" s="21">
        <f>IF($B106="","",IFERROR(VLOOKUP($B106,단가마스터!$A$4:$H$303,6,FALSE),0))</f>
        <v/>
      </c>
      <c r="I106" s="21">
        <f>IF($B106="","",IFERROR(VLOOKUP($B106,단가마스터!$A$4:$H$303,7,FALSE),0))</f>
        <v/>
      </c>
      <c r="J106" s="21">
        <f>IF($B106="","",N($F106)*N($G106))</f>
        <v/>
      </c>
      <c r="K106" s="21">
        <f>IF($B106="","",N($F106)*N($H106))</f>
        <v/>
      </c>
      <c r="L106" s="21">
        <f>IF($B106="","",N($F106)*N($I106))</f>
        <v/>
      </c>
    </row>
    <row r="107">
      <c r="A107" s="6" t="n"/>
      <c r="B107" s="6" t="n"/>
      <c r="C107" s="7">
        <f>IF($B107="","",IFERROR(VLOOKUP($B107,단가마스터!$A$4:$H$303,2,FALSE),"⚠️단가마스터에 없음"))</f>
        <v/>
      </c>
      <c r="D107" s="7">
        <f>IF($B107="","",IFERROR(VLOOKUP($B107,단가마스터!$A$4:$H$303,3,FALSE),""))</f>
        <v/>
      </c>
      <c r="E107" s="7">
        <f>IF($B107="","",IFERROR(VLOOKUP($B107,단가마스터!$A$4:$H$303,4,FALSE),""))</f>
        <v/>
      </c>
      <c r="F107" s="6" t="n"/>
      <c r="G107" s="21">
        <f>IF($B107="","",IFERROR(VLOOKUP($B107,단가마스터!$A$4:$H$303,5,FALSE),0))</f>
        <v/>
      </c>
      <c r="H107" s="21">
        <f>IF($B107="","",IFERROR(VLOOKUP($B107,단가마스터!$A$4:$H$303,6,FALSE),0))</f>
        <v/>
      </c>
      <c r="I107" s="21">
        <f>IF($B107="","",IFERROR(VLOOKUP($B107,단가마스터!$A$4:$H$303,7,FALSE),0))</f>
        <v/>
      </c>
      <c r="J107" s="21">
        <f>IF($B107="","",N($F107)*N($G107))</f>
        <v/>
      </c>
      <c r="K107" s="21">
        <f>IF($B107="","",N($F107)*N($H107))</f>
        <v/>
      </c>
      <c r="L107" s="21">
        <f>IF($B107="","",N($F107)*N($I107))</f>
        <v/>
      </c>
    </row>
    <row r="108">
      <c r="A108" s="6" t="n"/>
      <c r="B108" s="6" t="n"/>
      <c r="C108" s="7">
        <f>IF($B108="","",IFERROR(VLOOKUP($B108,단가마스터!$A$4:$H$303,2,FALSE),"⚠️단가마스터에 없음"))</f>
        <v/>
      </c>
      <c r="D108" s="7">
        <f>IF($B108="","",IFERROR(VLOOKUP($B108,단가마스터!$A$4:$H$303,3,FALSE),""))</f>
        <v/>
      </c>
      <c r="E108" s="7">
        <f>IF($B108="","",IFERROR(VLOOKUP($B108,단가마스터!$A$4:$H$303,4,FALSE),""))</f>
        <v/>
      </c>
      <c r="F108" s="6" t="n"/>
      <c r="G108" s="21">
        <f>IF($B108="","",IFERROR(VLOOKUP($B108,단가마스터!$A$4:$H$303,5,FALSE),0))</f>
        <v/>
      </c>
      <c r="H108" s="21">
        <f>IF($B108="","",IFERROR(VLOOKUP($B108,단가마스터!$A$4:$H$303,6,FALSE),0))</f>
        <v/>
      </c>
      <c r="I108" s="21">
        <f>IF($B108="","",IFERROR(VLOOKUP($B108,단가마스터!$A$4:$H$303,7,FALSE),0))</f>
        <v/>
      </c>
      <c r="J108" s="21">
        <f>IF($B108="","",N($F108)*N($G108))</f>
        <v/>
      </c>
      <c r="K108" s="21">
        <f>IF($B108="","",N($F108)*N($H108))</f>
        <v/>
      </c>
      <c r="L108" s="21">
        <f>IF($B108="","",N($F108)*N($I108))</f>
        <v/>
      </c>
    </row>
    <row r="109">
      <c r="A109" s="6" t="n"/>
      <c r="B109" s="6" t="n"/>
      <c r="C109" s="7">
        <f>IF($B109="","",IFERROR(VLOOKUP($B109,단가마스터!$A$4:$H$303,2,FALSE),"⚠️단가마스터에 없음"))</f>
        <v/>
      </c>
      <c r="D109" s="7">
        <f>IF($B109="","",IFERROR(VLOOKUP($B109,단가마스터!$A$4:$H$303,3,FALSE),""))</f>
        <v/>
      </c>
      <c r="E109" s="7">
        <f>IF($B109="","",IFERROR(VLOOKUP($B109,단가마스터!$A$4:$H$303,4,FALSE),""))</f>
        <v/>
      </c>
      <c r="F109" s="6" t="n"/>
      <c r="G109" s="21">
        <f>IF($B109="","",IFERROR(VLOOKUP($B109,단가마스터!$A$4:$H$303,5,FALSE),0))</f>
        <v/>
      </c>
      <c r="H109" s="21">
        <f>IF($B109="","",IFERROR(VLOOKUP($B109,단가마스터!$A$4:$H$303,6,FALSE),0))</f>
        <v/>
      </c>
      <c r="I109" s="21">
        <f>IF($B109="","",IFERROR(VLOOKUP($B109,단가마스터!$A$4:$H$303,7,FALSE),0))</f>
        <v/>
      </c>
      <c r="J109" s="21">
        <f>IF($B109="","",N($F109)*N($G109))</f>
        <v/>
      </c>
      <c r="K109" s="21">
        <f>IF($B109="","",N($F109)*N($H109))</f>
        <v/>
      </c>
      <c r="L109" s="21">
        <f>IF($B109="","",N($F109)*N($I109))</f>
        <v/>
      </c>
    </row>
    <row r="110">
      <c r="A110" s="6" t="n"/>
      <c r="B110" s="6" t="n"/>
      <c r="C110" s="7">
        <f>IF($B110="","",IFERROR(VLOOKUP($B110,단가마스터!$A$4:$H$303,2,FALSE),"⚠️단가마스터에 없음"))</f>
        <v/>
      </c>
      <c r="D110" s="7">
        <f>IF($B110="","",IFERROR(VLOOKUP($B110,단가마스터!$A$4:$H$303,3,FALSE),""))</f>
        <v/>
      </c>
      <c r="E110" s="7">
        <f>IF($B110="","",IFERROR(VLOOKUP($B110,단가마스터!$A$4:$H$303,4,FALSE),""))</f>
        <v/>
      </c>
      <c r="F110" s="6" t="n"/>
      <c r="G110" s="21">
        <f>IF($B110="","",IFERROR(VLOOKUP($B110,단가마스터!$A$4:$H$303,5,FALSE),0))</f>
        <v/>
      </c>
      <c r="H110" s="21">
        <f>IF($B110="","",IFERROR(VLOOKUP($B110,단가마스터!$A$4:$H$303,6,FALSE),0))</f>
        <v/>
      </c>
      <c r="I110" s="21">
        <f>IF($B110="","",IFERROR(VLOOKUP($B110,단가마스터!$A$4:$H$303,7,FALSE),0))</f>
        <v/>
      </c>
      <c r="J110" s="21">
        <f>IF($B110="","",N($F110)*N($G110))</f>
        <v/>
      </c>
      <c r="K110" s="21">
        <f>IF($B110="","",N($F110)*N($H110))</f>
        <v/>
      </c>
      <c r="L110" s="21">
        <f>IF($B110="","",N($F110)*N($I110))</f>
        <v/>
      </c>
    </row>
    <row r="111">
      <c r="A111" s="6" t="n"/>
      <c r="B111" s="6" t="n"/>
      <c r="C111" s="7">
        <f>IF($B111="","",IFERROR(VLOOKUP($B111,단가마스터!$A$4:$H$303,2,FALSE),"⚠️단가마스터에 없음"))</f>
        <v/>
      </c>
      <c r="D111" s="7">
        <f>IF($B111="","",IFERROR(VLOOKUP($B111,단가마스터!$A$4:$H$303,3,FALSE),""))</f>
        <v/>
      </c>
      <c r="E111" s="7">
        <f>IF($B111="","",IFERROR(VLOOKUP($B111,단가마스터!$A$4:$H$303,4,FALSE),""))</f>
        <v/>
      </c>
      <c r="F111" s="6" t="n"/>
      <c r="G111" s="21">
        <f>IF($B111="","",IFERROR(VLOOKUP($B111,단가마스터!$A$4:$H$303,5,FALSE),0))</f>
        <v/>
      </c>
      <c r="H111" s="21">
        <f>IF($B111="","",IFERROR(VLOOKUP($B111,단가마스터!$A$4:$H$303,6,FALSE),0))</f>
        <v/>
      </c>
      <c r="I111" s="21">
        <f>IF($B111="","",IFERROR(VLOOKUP($B111,단가마스터!$A$4:$H$303,7,FALSE),0))</f>
        <v/>
      </c>
      <c r="J111" s="21">
        <f>IF($B111="","",N($F111)*N($G111))</f>
        <v/>
      </c>
      <c r="K111" s="21">
        <f>IF($B111="","",N($F111)*N($H111))</f>
        <v/>
      </c>
      <c r="L111" s="21">
        <f>IF($B111="","",N($F111)*N($I111))</f>
        <v/>
      </c>
    </row>
    <row r="112">
      <c r="A112" s="6" t="n"/>
      <c r="B112" s="6" t="n"/>
      <c r="C112" s="7">
        <f>IF($B112="","",IFERROR(VLOOKUP($B112,단가마스터!$A$4:$H$303,2,FALSE),"⚠️단가마스터에 없음"))</f>
        <v/>
      </c>
      <c r="D112" s="7">
        <f>IF($B112="","",IFERROR(VLOOKUP($B112,단가마스터!$A$4:$H$303,3,FALSE),""))</f>
        <v/>
      </c>
      <c r="E112" s="7">
        <f>IF($B112="","",IFERROR(VLOOKUP($B112,단가마스터!$A$4:$H$303,4,FALSE),""))</f>
        <v/>
      </c>
      <c r="F112" s="6" t="n"/>
      <c r="G112" s="21">
        <f>IF($B112="","",IFERROR(VLOOKUP($B112,단가마스터!$A$4:$H$303,5,FALSE),0))</f>
        <v/>
      </c>
      <c r="H112" s="21">
        <f>IF($B112="","",IFERROR(VLOOKUP($B112,단가마스터!$A$4:$H$303,6,FALSE),0))</f>
        <v/>
      </c>
      <c r="I112" s="21">
        <f>IF($B112="","",IFERROR(VLOOKUP($B112,단가마스터!$A$4:$H$303,7,FALSE),0))</f>
        <v/>
      </c>
      <c r="J112" s="21">
        <f>IF($B112="","",N($F112)*N($G112))</f>
        <v/>
      </c>
      <c r="K112" s="21">
        <f>IF($B112="","",N($F112)*N($H112))</f>
        <v/>
      </c>
      <c r="L112" s="21">
        <f>IF($B112="","",N($F112)*N($I112))</f>
        <v/>
      </c>
    </row>
    <row r="113">
      <c r="A113" s="6" t="n"/>
      <c r="B113" s="6" t="n"/>
      <c r="C113" s="7">
        <f>IF($B113="","",IFERROR(VLOOKUP($B113,단가마스터!$A$4:$H$303,2,FALSE),"⚠️단가마스터에 없음"))</f>
        <v/>
      </c>
      <c r="D113" s="7">
        <f>IF($B113="","",IFERROR(VLOOKUP($B113,단가마스터!$A$4:$H$303,3,FALSE),""))</f>
        <v/>
      </c>
      <c r="E113" s="7">
        <f>IF($B113="","",IFERROR(VLOOKUP($B113,단가마스터!$A$4:$H$303,4,FALSE),""))</f>
        <v/>
      </c>
      <c r="F113" s="6" t="n"/>
      <c r="G113" s="21">
        <f>IF($B113="","",IFERROR(VLOOKUP($B113,단가마스터!$A$4:$H$303,5,FALSE),0))</f>
        <v/>
      </c>
      <c r="H113" s="21">
        <f>IF($B113="","",IFERROR(VLOOKUP($B113,단가마스터!$A$4:$H$303,6,FALSE),0))</f>
        <v/>
      </c>
      <c r="I113" s="21">
        <f>IF($B113="","",IFERROR(VLOOKUP($B113,단가마스터!$A$4:$H$303,7,FALSE),0))</f>
        <v/>
      </c>
      <c r="J113" s="21">
        <f>IF($B113="","",N($F113)*N($G113))</f>
        <v/>
      </c>
      <c r="K113" s="21">
        <f>IF($B113="","",N($F113)*N($H113))</f>
        <v/>
      </c>
      <c r="L113" s="21">
        <f>IF($B113="","",N($F113)*N($I113))</f>
        <v/>
      </c>
    </row>
    <row r="114">
      <c r="A114" s="6" t="n"/>
      <c r="B114" s="6" t="n"/>
      <c r="C114" s="7">
        <f>IF($B114="","",IFERROR(VLOOKUP($B114,단가마스터!$A$4:$H$303,2,FALSE),"⚠️단가마스터에 없음"))</f>
        <v/>
      </c>
      <c r="D114" s="7">
        <f>IF($B114="","",IFERROR(VLOOKUP($B114,단가마스터!$A$4:$H$303,3,FALSE),""))</f>
        <v/>
      </c>
      <c r="E114" s="7">
        <f>IF($B114="","",IFERROR(VLOOKUP($B114,단가마스터!$A$4:$H$303,4,FALSE),""))</f>
        <v/>
      </c>
      <c r="F114" s="6" t="n"/>
      <c r="G114" s="21">
        <f>IF($B114="","",IFERROR(VLOOKUP($B114,단가마스터!$A$4:$H$303,5,FALSE),0))</f>
        <v/>
      </c>
      <c r="H114" s="21">
        <f>IF($B114="","",IFERROR(VLOOKUP($B114,단가마스터!$A$4:$H$303,6,FALSE),0))</f>
        <v/>
      </c>
      <c r="I114" s="21">
        <f>IF($B114="","",IFERROR(VLOOKUP($B114,단가마스터!$A$4:$H$303,7,FALSE),0))</f>
        <v/>
      </c>
      <c r="J114" s="21">
        <f>IF($B114="","",N($F114)*N($G114))</f>
        <v/>
      </c>
      <c r="K114" s="21">
        <f>IF($B114="","",N($F114)*N($H114))</f>
        <v/>
      </c>
      <c r="L114" s="21">
        <f>IF($B114="","",N($F114)*N($I114))</f>
        <v/>
      </c>
    </row>
    <row r="115">
      <c r="A115" s="6" t="n"/>
      <c r="B115" s="6" t="n"/>
      <c r="C115" s="7">
        <f>IF($B115="","",IFERROR(VLOOKUP($B115,단가마스터!$A$4:$H$303,2,FALSE),"⚠️단가마스터에 없음"))</f>
        <v/>
      </c>
      <c r="D115" s="7">
        <f>IF($B115="","",IFERROR(VLOOKUP($B115,단가마스터!$A$4:$H$303,3,FALSE),""))</f>
        <v/>
      </c>
      <c r="E115" s="7">
        <f>IF($B115="","",IFERROR(VLOOKUP($B115,단가마스터!$A$4:$H$303,4,FALSE),""))</f>
        <v/>
      </c>
      <c r="F115" s="6" t="n"/>
      <c r="G115" s="21">
        <f>IF($B115="","",IFERROR(VLOOKUP($B115,단가마스터!$A$4:$H$303,5,FALSE),0))</f>
        <v/>
      </c>
      <c r="H115" s="21">
        <f>IF($B115="","",IFERROR(VLOOKUP($B115,단가마스터!$A$4:$H$303,6,FALSE),0))</f>
        <v/>
      </c>
      <c r="I115" s="21">
        <f>IF($B115="","",IFERROR(VLOOKUP($B115,단가마스터!$A$4:$H$303,7,FALSE),0))</f>
        <v/>
      </c>
      <c r="J115" s="21">
        <f>IF($B115="","",N($F115)*N($G115))</f>
        <v/>
      </c>
      <c r="K115" s="21">
        <f>IF($B115="","",N($F115)*N($H115))</f>
        <v/>
      </c>
      <c r="L115" s="21">
        <f>IF($B115="","",N($F115)*N($I115))</f>
        <v/>
      </c>
    </row>
    <row r="116">
      <c r="A116" s="6" t="n"/>
      <c r="B116" s="6" t="n"/>
      <c r="C116" s="7">
        <f>IF($B116="","",IFERROR(VLOOKUP($B116,단가마스터!$A$4:$H$303,2,FALSE),"⚠️단가마스터에 없음"))</f>
        <v/>
      </c>
      <c r="D116" s="7">
        <f>IF($B116="","",IFERROR(VLOOKUP($B116,단가마스터!$A$4:$H$303,3,FALSE),""))</f>
        <v/>
      </c>
      <c r="E116" s="7">
        <f>IF($B116="","",IFERROR(VLOOKUP($B116,단가마스터!$A$4:$H$303,4,FALSE),""))</f>
        <v/>
      </c>
      <c r="F116" s="6" t="n"/>
      <c r="G116" s="21">
        <f>IF($B116="","",IFERROR(VLOOKUP($B116,단가마스터!$A$4:$H$303,5,FALSE),0))</f>
        <v/>
      </c>
      <c r="H116" s="21">
        <f>IF($B116="","",IFERROR(VLOOKUP($B116,단가마스터!$A$4:$H$303,6,FALSE),0))</f>
        <v/>
      </c>
      <c r="I116" s="21">
        <f>IF($B116="","",IFERROR(VLOOKUP($B116,단가마스터!$A$4:$H$303,7,FALSE),0))</f>
        <v/>
      </c>
      <c r="J116" s="21">
        <f>IF($B116="","",N($F116)*N($G116))</f>
        <v/>
      </c>
      <c r="K116" s="21">
        <f>IF($B116="","",N($F116)*N($H116))</f>
        <v/>
      </c>
      <c r="L116" s="21">
        <f>IF($B116="","",N($F116)*N($I116))</f>
        <v/>
      </c>
    </row>
    <row r="117">
      <c r="A117" s="6" t="n"/>
      <c r="B117" s="6" t="n"/>
      <c r="C117" s="7">
        <f>IF($B117="","",IFERROR(VLOOKUP($B117,단가마스터!$A$4:$H$303,2,FALSE),"⚠️단가마스터에 없음"))</f>
        <v/>
      </c>
      <c r="D117" s="7">
        <f>IF($B117="","",IFERROR(VLOOKUP($B117,단가마스터!$A$4:$H$303,3,FALSE),""))</f>
        <v/>
      </c>
      <c r="E117" s="7">
        <f>IF($B117="","",IFERROR(VLOOKUP($B117,단가마스터!$A$4:$H$303,4,FALSE),""))</f>
        <v/>
      </c>
      <c r="F117" s="6" t="n"/>
      <c r="G117" s="21">
        <f>IF($B117="","",IFERROR(VLOOKUP($B117,단가마스터!$A$4:$H$303,5,FALSE),0))</f>
        <v/>
      </c>
      <c r="H117" s="21">
        <f>IF($B117="","",IFERROR(VLOOKUP($B117,단가마스터!$A$4:$H$303,6,FALSE),0))</f>
        <v/>
      </c>
      <c r="I117" s="21">
        <f>IF($B117="","",IFERROR(VLOOKUP($B117,단가마스터!$A$4:$H$303,7,FALSE),0))</f>
        <v/>
      </c>
      <c r="J117" s="21">
        <f>IF($B117="","",N($F117)*N($G117))</f>
        <v/>
      </c>
      <c r="K117" s="21">
        <f>IF($B117="","",N($F117)*N($H117))</f>
        <v/>
      </c>
      <c r="L117" s="21">
        <f>IF($B117="","",N($F117)*N($I117))</f>
        <v/>
      </c>
    </row>
    <row r="118">
      <c r="A118" s="6" t="n"/>
      <c r="B118" s="6" t="n"/>
      <c r="C118" s="7">
        <f>IF($B118="","",IFERROR(VLOOKUP($B118,단가마스터!$A$4:$H$303,2,FALSE),"⚠️단가마스터에 없음"))</f>
        <v/>
      </c>
      <c r="D118" s="7">
        <f>IF($B118="","",IFERROR(VLOOKUP($B118,단가마스터!$A$4:$H$303,3,FALSE),""))</f>
        <v/>
      </c>
      <c r="E118" s="7">
        <f>IF($B118="","",IFERROR(VLOOKUP($B118,단가마스터!$A$4:$H$303,4,FALSE),""))</f>
        <v/>
      </c>
      <c r="F118" s="6" t="n"/>
      <c r="G118" s="21">
        <f>IF($B118="","",IFERROR(VLOOKUP($B118,단가마스터!$A$4:$H$303,5,FALSE),0))</f>
        <v/>
      </c>
      <c r="H118" s="21">
        <f>IF($B118="","",IFERROR(VLOOKUP($B118,단가마스터!$A$4:$H$303,6,FALSE),0))</f>
        <v/>
      </c>
      <c r="I118" s="21">
        <f>IF($B118="","",IFERROR(VLOOKUP($B118,단가마스터!$A$4:$H$303,7,FALSE),0))</f>
        <v/>
      </c>
      <c r="J118" s="21">
        <f>IF($B118="","",N($F118)*N($G118))</f>
        <v/>
      </c>
      <c r="K118" s="21">
        <f>IF($B118="","",N($F118)*N($H118))</f>
        <v/>
      </c>
      <c r="L118" s="21">
        <f>IF($B118="","",N($F118)*N($I118))</f>
        <v/>
      </c>
    </row>
    <row r="119">
      <c r="A119" s="6" t="n"/>
      <c r="B119" s="6" t="n"/>
      <c r="C119" s="7">
        <f>IF($B119="","",IFERROR(VLOOKUP($B119,단가마스터!$A$4:$H$303,2,FALSE),"⚠️단가마스터에 없음"))</f>
        <v/>
      </c>
      <c r="D119" s="7">
        <f>IF($B119="","",IFERROR(VLOOKUP($B119,단가마스터!$A$4:$H$303,3,FALSE),""))</f>
        <v/>
      </c>
      <c r="E119" s="7">
        <f>IF($B119="","",IFERROR(VLOOKUP($B119,단가마스터!$A$4:$H$303,4,FALSE),""))</f>
        <v/>
      </c>
      <c r="F119" s="6" t="n"/>
      <c r="G119" s="21">
        <f>IF($B119="","",IFERROR(VLOOKUP($B119,단가마스터!$A$4:$H$303,5,FALSE),0))</f>
        <v/>
      </c>
      <c r="H119" s="21">
        <f>IF($B119="","",IFERROR(VLOOKUP($B119,단가마스터!$A$4:$H$303,6,FALSE),0))</f>
        <v/>
      </c>
      <c r="I119" s="21">
        <f>IF($B119="","",IFERROR(VLOOKUP($B119,단가마스터!$A$4:$H$303,7,FALSE),0))</f>
        <v/>
      </c>
      <c r="J119" s="21">
        <f>IF($B119="","",N($F119)*N($G119))</f>
        <v/>
      </c>
      <c r="K119" s="21">
        <f>IF($B119="","",N($F119)*N($H119))</f>
        <v/>
      </c>
      <c r="L119" s="21">
        <f>IF($B119="","",N($F119)*N($I119))</f>
        <v/>
      </c>
    </row>
    <row r="120">
      <c r="A120" s="6" t="n"/>
      <c r="B120" s="6" t="n"/>
      <c r="C120" s="7">
        <f>IF($B120="","",IFERROR(VLOOKUP($B120,단가마스터!$A$4:$H$303,2,FALSE),"⚠️단가마스터에 없음"))</f>
        <v/>
      </c>
      <c r="D120" s="7">
        <f>IF($B120="","",IFERROR(VLOOKUP($B120,단가마스터!$A$4:$H$303,3,FALSE),""))</f>
        <v/>
      </c>
      <c r="E120" s="7">
        <f>IF($B120="","",IFERROR(VLOOKUP($B120,단가마스터!$A$4:$H$303,4,FALSE),""))</f>
        <v/>
      </c>
      <c r="F120" s="6" t="n"/>
      <c r="G120" s="21">
        <f>IF($B120="","",IFERROR(VLOOKUP($B120,단가마스터!$A$4:$H$303,5,FALSE),0))</f>
        <v/>
      </c>
      <c r="H120" s="21">
        <f>IF($B120="","",IFERROR(VLOOKUP($B120,단가마스터!$A$4:$H$303,6,FALSE),0))</f>
        <v/>
      </c>
      <c r="I120" s="21">
        <f>IF($B120="","",IFERROR(VLOOKUP($B120,단가마스터!$A$4:$H$303,7,FALSE),0))</f>
        <v/>
      </c>
      <c r="J120" s="21">
        <f>IF($B120="","",N($F120)*N($G120))</f>
        <v/>
      </c>
      <c r="K120" s="21">
        <f>IF($B120="","",N($F120)*N($H120))</f>
        <v/>
      </c>
      <c r="L120" s="21">
        <f>IF($B120="","",N($F120)*N($I120))</f>
        <v/>
      </c>
    </row>
    <row r="121">
      <c r="A121" s="6" t="n"/>
      <c r="B121" s="6" t="n"/>
      <c r="C121" s="7">
        <f>IF($B121="","",IFERROR(VLOOKUP($B121,단가마스터!$A$4:$H$303,2,FALSE),"⚠️단가마스터에 없음"))</f>
        <v/>
      </c>
      <c r="D121" s="7">
        <f>IF($B121="","",IFERROR(VLOOKUP($B121,단가마스터!$A$4:$H$303,3,FALSE),""))</f>
        <v/>
      </c>
      <c r="E121" s="7">
        <f>IF($B121="","",IFERROR(VLOOKUP($B121,단가마스터!$A$4:$H$303,4,FALSE),""))</f>
        <v/>
      </c>
      <c r="F121" s="6" t="n"/>
      <c r="G121" s="21">
        <f>IF($B121="","",IFERROR(VLOOKUP($B121,단가마스터!$A$4:$H$303,5,FALSE),0))</f>
        <v/>
      </c>
      <c r="H121" s="21">
        <f>IF($B121="","",IFERROR(VLOOKUP($B121,단가마스터!$A$4:$H$303,6,FALSE),0))</f>
        <v/>
      </c>
      <c r="I121" s="21">
        <f>IF($B121="","",IFERROR(VLOOKUP($B121,단가마스터!$A$4:$H$303,7,FALSE),0))</f>
        <v/>
      </c>
      <c r="J121" s="21">
        <f>IF($B121="","",N($F121)*N($G121))</f>
        <v/>
      </c>
      <c r="K121" s="21">
        <f>IF($B121="","",N($F121)*N($H121))</f>
        <v/>
      </c>
      <c r="L121" s="21">
        <f>IF($B121="","",N($F121)*N($I121))</f>
        <v/>
      </c>
    </row>
    <row r="122">
      <c r="A122" s="6" t="n"/>
      <c r="B122" s="6" t="n"/>
      <c r="C122" s="7">
        <f>IF($B122="","",IFERROR(VLOOKUP($B122,단가마스터!$A$4:$H$303,2,FALSE),"⚠️단가마스터에 없음"))</f>
        <v/>
      </c>
      <c r="D122" s="7">
        <f>IF($B122="","",IFERROR(VLOOKUP($B122,단가마스터!$A$4:$H$303,3,FALSE),""))</f>
        <v/>
      </c>
      <c r="E122" s="7">
        <f>IF($B122="","",IFERROR(VLOOKUP($B122,단가마스터!$A$4:$H$303,4,FALSE),""))</f>
        <v/>
      </c>
      <c r="F122" s="6" t="n"/>
      <c r="G122" s="21">
        <f>IF($B122="","",IFERROR(VLOOKUP($B122,단가마스터!$A$4:$H$303,5,FALSE),0))</f>
        <v/>
      </c>
      <c r="H122" s="21">
        <f>IF($B122="","",IFERROR(VLOOKUP($B122,단가마스터!$A$4:$H$303,6,FALSE),0))</f>
        <v/>
      </c>
      <c r="I122" s="21">
        <f>IF($B122="","",IFERROR(VLOOKUP($B122,단가마스터!$A$4:$H$303,7,FALSE),0))</f>
        <v/>
      </c>
      <c r="J122" s="21">
        <f>IF($B122="","",N($F122)*N($G122))</f>
        <v/>
      </c>
      <c r="K122" s="21">
        <f>IF($B122="","",N($F122)*N($H122))</f>
        <v/>
      </c>
      <c r="L122" s="21">
        <f>IF($B122="","",N($F122)*N($I122))</f>
        <v/>
      </c>
    </row>
    <row r="123">
      <c r="A123" s="6" t="n"/>
      <c r="B123" s="6" t="n"/>
      <c r="C123" s="7">
        <f>IF($B123="","",IFERROR(VLOOKUP($B123,단가마스터!$A$4:$H$303,2,FALSE),"⚠️단가마스터에 없음"))</f>
        <v/>
      </c>
      <c r="D123" s="7">
        <f>IF($B123="","",IFERROR(VLOOKUP($B123,단가마스터!$A$4:$H$303,3,FALSE),""))</f>
        <v/>
      </c>
      <c r="E123" s="7">
        <f>IF($B123="","",IFERROR(VLOOKUP($B123,단가마스터!$A$4:$H$303,4,FALSE),""))</f>
        <v/>
      </c>
      <c r="F123" s="6" t="n"/>
      <c r="G123" s="21">
        <f>IF($B123="","",IFERROR(VLOOKUP($B123,단가마스터!$A$4:$H$303,5,FALSE),0))</f>
        <v/>
      </c>
      <c r="H123" s="21">
        <f>IF($B123="","",IFERROR(VLOOKUP($B123,단가마스터!$A$4:$H$303,6,FALSE),0))</f>
        <v/>
      </c>
      <c r="I123" s="21">
        <f>IF($B123="","",IFERROR(VLOOKUP($B123,단가마스터!$A$4:$H$303,7,FALSE),0))</f>
        <v/>
      </c>
      <c r="J123" s="21">
        <f>IF($B123="","",N($F123)*N($G123))</f>
        <v/>
      </c>
      <c r="K123" s="21">
        <f>IF($B123="","",N($F123)*N($H123))</f>
        <v/>
      </c>
      <c r="L123" s="21">
        <f>IF($B123="","",N($F123)*N($I123))</f>
        <v/>
      </c>
    </row>
    <row r="124">
      <c r="A124" s="6" t="n"/>
      <c r="B124" s="6" t="n"/>
      <c r="C124" s="7">
        <f>IF($B124="","",IFERROR(VLOOKUP($B124,단가마스터!$A$4:$H$303,2,FALSE),"⚠️단가마스터에 없음"))</f>
        <v/>
      </c>
      <c r="D124" s="7">
        <f>IF($B124="","",IFERROR(VLOOKUP($B124,단가마스터!$A$4:$H$303,3,FALSE),""))</f>
        <v/>
      </c>
      <c r="E124" s="7">
        <f>IF($B124="","",IFERROR(VLOOKUP($B124,단가마스터!$A$4:$H$303,4,FALSE),""))</f>
        <v/>
      </c>
      <c r="F124" s="6" t="n"/>
      <c r="G124" s="21">
        <f>IF($B124="","",IFERROR(VLOOKUP($B124,단가마스터!$A$4:$H$303,5,FALSE),0))</f>
        <v/>
      </c>
      <c r="H124" s="21">
        <f>IF($B124="","",IFERROR(VLOOKUP($B124,단가마스터!$A$4:$H$303,6,FALSE),0))</f>
        <v/>
      </c>
      <c r="I124" s="21">
        <f>IF($B124="","",IFERROR(VLOOKUP($B124,단가마스터!$A$4:$H$303,7,FALSE),0))</f>
        <v/>
      </c>
      <c r="J124" s="21">
        <f>IF($B124="","",N($F124)*N($G124))</f>
        <v/>
      </c>
      <c r="K124" s="21">
        <f>IF($B124="","",N($F124)*N($H124))</f>
        <v/>
      </c>
      <c r="L124" s="21">
        <f>IF($B124="","",N($F124)*N($I124))</f>
        <v/>
      </c>
    </row>
    <row r="125">
      <c r="A125" s="6" t="n"/>
      <c r="B125" s="6" t="n"/>
      <c r="C125" s="7">
        <f>IF($B125="","",IFERROR(VLOOKUP($B125,단가마스터!$A$4:$H$303,2,FALSE),"⚠️단가마스터에 없음"))</f>
        <v/>
      </c>
      <c r="D125" s="7">
        <f>IF($B125="","",IFERROR(VLOOKUP($B125,단가마스터!$A$4:$H$303,3,FALSE),""))</f>
        <v/>
      </c>
      <c r="E125" s="7">
        <f>IF($B125="","",IFERROR(VLOOKUP($B125,단가마스터!$A$4:$H$303,4,FALSE),""))</f>
        <v/>
      </c>
      <c r="F125" s="6" t="n"/>
      <c r="G125" s="21">
        <f>IF($B125="","",IFERROR(VLOOKUP($B125,단가마스터!$A$4:$H$303,5,FALSE),0))</f>
        <v/>
      </c>
      <c r="H125" s="21">
        <f>IF($B125="","",IFERROR(VLOOKUP($B125,단가마스터!$A$4:$H$303,6,FALSE),0))</f>
        <v/>
      </c>
      <c r="I125" s="21">
        <f>IF($B125="","",IFERROR(VLOOKUP($B125,단가마스터!$A$4:$H$303,7,FALSE),0))</f>
        <v/>
      </c>
      <c r="J125" s="21">
        <f>IF($B125="","",N($F125)*N($G125))</f>
        <v/>
      </c>
      <c r="K125" s="21">
        <f>IF($B125="","",N($F125)*N($H125))</f>
        <v/>
      </c>
      <c r="L125" s="21">
        <f>IF($B125="","",N($F125)*N($I125))</f>
        <v/>
      </c>
    </row>
    <row r="126">
      <c r="A126" s="6" t="n"/>
      <c r="B126" s="6" t="n"/>
      <c r="C126" s="7">
        <f>IF($B126="","",IFERROR(VLOOKUP($B126,단가마스터!$A$4:$H$303,2,FALSE),"⚠️단가마스터에 없음"))</f>
        <v/>
      </c>
      <c r="D126" s="7">
        <f>IF($B126="","",IFERROR(VLOOKUP($B126,단가마스터!$A$4:$H$303,3,FALSE),""))</f>
        <v/>
      </c>
      <c r="E126" s="7">
        <f>IF($B126="","",IFERROR(VLOOKUP($B126,단가마스터!$A$4:$H$303,4,FALSE),""))</f>
        <v/>
      </c>
      <c r="F126" s="6" t="n"/>
      <c r="G126" s="21">
        <f>IF($B126="","",IFERROR(VLOOKUP($B126,단가마스터!$A$4:$H$303,5,FALSE),0))</f>
        <v/>
      </c>
      <c r="H126" s="21">
        <f>IF($B126="","",IFERROR(VLOOKUP($B126,단가마스터!$A$4:$H$303,6,FALSE),0))</f>
        <v/>
      </c>
      <c r="I126" s="21">
        <f>IF($B126="","",IFERROR(VLOOKUP($B126,단가마스터!$A$4:$H$303,7,FALSE),0))</f>
        <v/>
      </c>
      <c r="J126" s="21">
        <f>IF($B126="","",N($F126)*N($G126))</f>
        <v/>
      </c>
      <c r="K126" s="21">
        <f>IF($B126="","",N($F126)*N($H126))</f>
        <v/>
      </c>
      <c r="L126" s="21">
        <f>IF($B126="","",N($F126)*N($I126))</f>
        <v/>
      </c>
    </row>
    <row r="127">
      <c r="A127" s="6" t="n"/>
      <c r="B127" s="6" t="n"/>
      <c r="C127" s="7">
        <f>IF($B127="","",IFERROR(VLOOKUP($B127,단가마스터!$A$4:$H$303,2,FALSE),"⚠️단가마스터에 없음"))</f>
        <v/>
      </c>
      <c r="D127" s="7">
        <f>IF($B127="","",IFERROR(VLOOKUP($B127,단가마스터!$A$4:$H$303,3,FALSE),""))</f>
        <v/>
      </c>
      <c r="E127" s="7">
        <f>IF($B127="","",IFERROR(VLOOKUP($B127,단가마스터!$A$4:$H$303,4,FALSE),""))</f>
        <v/>
      </c>
      <c r="F127" s="6" t="n"/>
      <c r="G127" s="21">
        <f>IF($B127="","",IFERROR(VLOOKUP($B127,단가마스터!$A$4:$H$303,5,FALSE),0))</f>
        <v/>
      </c>
      <c r="H127" s="21">
        <f>IF($B127="","",IFERROR(VLOOKUP($B127,단가마스터!$A$4:$H$303,6,FALSE),0))</f>
        <v/>
      </c>
      <c r="I127" s="21">
        <f>IF($B127="","",IFERROR(VLOOKUP($B127,단가마스터!$A$4:$H$303,7,FALSE),0))</f>
        <v/>
      </c>
      <c r="J127" s="21">
        <f>IF($B127="","",N($F127)*N($G127))</f>
        <v/>
      </c>
      <c r="K127" s="21">
        <f>IF($B127="","",N($F127)*N($H127))</f>
        <v/>
      </c>
      <c r="L127" s="21">
        <f>IF($B127="","",N($F127)*N($I127))</f>
        <v/>
      </c>
    </row>
    <row r="128">
      <c r="A128" s="6" t="n"/>
      <c r="B128" s="6" t="n"/>
      <c r="C128" s="7">
        <f>IF($B128="","",IFERROR(VLOOKUP($B128,단가마스터!$A$4:$H$303,2,FALSE),"⚠️단가마스터에 없음"))</f>
        <v/>
      </c>
      <c r="D128" s="7">
        <f>IF($B128="","",IFERROR(VLOOKUP($B128,단가마스터!$A$4:$H$303,3,FALSE),""))</f>
        <v/>
      </c>
      <c r="E128" s="7">
        <f>IF($B128="","",IFERROR(VLOOKUP($B128,단가마스터!$A$4:$H$303,4,FALSE),""))</f>
        <v/>
      </c>
      <c r="F128" s="6" t="n"/>
      <c r="G128" s="21">
        <f>IF($B128="","",IFERROR(VLOOKUP($B128,단가마스터!$A$4:$H$303,5,FALSE),0))</f>
        <v/>
      </c>
      <c r="H128" s="21">
        <f>IF($B128="","",IFERROR(VLOOKUP($B128,단가마스터!$A$4:$H$303,6,FALSE),0))</f>
        <v/>
      </c>
      <c r="I128" s="21">
        <f>IF($B128="","",IFERROR(VLOOKUP($B128,단가마스터!$A$4:$H$303,7,FALSE),0))</f>
        <v/>
      </c>
      <c r="J128" s="21">
        <f>IF($B128="","",N($F128)*N($G128))</f>
        <v/>
      </c>
      <c r="K128" s="21">
        <f>IF($B128="","",N($F128)*N($H128))</f>
        <v/>
      </c>
      <c r="L128" s="21">
        <f>IF($B128="","",N($F128)*N($I128))</f>
        <v/>
      </c>
    </row>
    <row r="129">
      <c r="A129" s="6" t="n"/>
      <c r="B129" s="6" t="n"/>
      <c r="C129" s="7">
        <f>IF($B129="","",IFERROR(VLOOKUP($B129,단가마스터!$A$4:$H$303,2,FALSE),"⚠️단가마스터에 없음"))</f>
        <v/>
      </c>
      <c r="D129" s="7">
        <f>IF($B129="","",IFERROR(VLOOKUP($B129,단가마스터!$A$4:$H$303,3,FALSE),""))</f>
        <v/>
      </c>
      <c r="E129" s="7">
        <f>IF($B129="","",IFERROR(VLOOKUP($B129,단가마스터!$A$4:$H$303,4,FALSE),""))</f>
        <v/>
      </c>
      <c r="F129" s="6" t="n"/>
      <c r="G129" s="21">
        <f>IF($B129="","",IFERROR(VLOOKUP($B129,단가마스터!$A$4:$H$303,5,FALSE),0))</f>
        <v/>
      </c>
      <c r="H129" s="21">
        <f>IF($B129="","",IFERROR(VLOOKUP($B129,단가마스터!$A$4:$H$303,6,FALSE),0))</f>
        <v/>
      </c>
      <c r="I129" s="21">
        <f>IF($B129="","",IFERROR(VLOOKUP($B129,단가마스터!$A$4:$H$303,7,FALSE),0))</f>
        <v/>
      </c>
      <c r="J129" s="21">
        <f>IF($B129="","",N($F129)*N($G129))</f>
        <v/>
      </c>
      <c r="K129" s="21">
        <f>IF($B129="","",N($F129)*N($H129))</f>
        <v/>
      </c>
      <c r="L129" s="21">
        <f>IF($B129="","",N($F129)*N($I129))</f>
        <v/>
      </c>
    </row>
    <row r="130">
      <c r="A130" s="6" t="n"/>
      <c r="B130" s="6" t="n"/>
      <c r="C130" s="7">
        <f>IF($B130="","",IFERROR(VLOOKUP($B130,단가마스터!$A$4:$H$303,2,FALSE),"⚠️단가마스터에 없음"))</f>
        <v/>
      </c>
      <c r="D130" s="7">
        <f>IF($B130="","",IFERROR(VLOOKUP($B130,단가마스터!$A$4:$H$303,3,FALSE),""))</f>
        <v/>
      </c>
      <c r="E130" s="7">
        <f>IF($B130="","",IFERROR(VLOOKUP($B130,단가마스터!$A$4:$H$303,4,FALSE),""))</f>
        <v/>
      </c>
      <c r="F130" s="6" t="n"/>
      <c r="G130" s="21">
        <f>IF($B130="","",IFERROR(VLOOKUP($B130,단가마스터!$A$4:$H$303,5,FALSE),0))</f>
        <v/>
      </c>
      <c r="H130" s="21">
        <f>IF($B130="","",IFERROR(VLOOKUP($B130,단가마스터!$A$4:$H$303,6,FALSE),0))</f>
        <v/>
      </c>
      <c r="I130" s="21">
        <f>IF($B130="","",IFERROR(VLOOKUP($B130,단가마스터!$A$4:$H$303,7,FALSE),0))</f>
        <v/>
      </c>
      <c r="J130" s="21">
        <f>IF($B130="","",N($F130)*N($G130))</f>
        <v/>
      </c>
      <c r="K130" s="21">
        <f>IF($B130="","",N($F130)*N($H130))</f>
        <v/>
      </c>
      <c r="L130" s="21">
        <f>IF($B130="","",N($F130)*N($I130))</f>
        <v/>
      </c>
    </row>
    <row r="131">
      <c r="A131" s="6" t="n"/>
      <c r="B131" s="6" t="n"/>
      <c r="C131" s="7">
        <f>IF($B131="","",IFERROR(VLOOKUP($B131,단가마스터!$A$4:$H$303,2,FALSE),"⚠️단가마스터에 없음"))</f>
        <v/>
      </c>
      <c r="D131" s="7">
        <f>IF($B131="","",IFERROR(VLOOKUP($B131,단가마스터!$A$4:$H$303,3,FALSE),""))</f>
        <v/>
      </c>
      <c r="E131" s="7">
        <f>IF($B131="","",IFERROR(VLOOKUP($B131,단가마스터!$A$4:$H$303,4,FALSE),""))</f>
        <v/>
      </c>
      <c r="F131" s="6" t="n"/>
      <c r="G131" s="21">
        <f>IF($B131="","",IFERROR(VLOOKUP($B131,단가마스터!$A$4:$H$303,5,FALSE),0))</f>
        <v/>
      </c>
      <c r="H131" s="21">
        <f>IF($B131="","",IFERROR(VLOOKUP($B131,단가마스터!$A$4:$H$303,6,FALSE),0))</f>
        <v/>
      </c>
      <c r="I131" s="21">
        <f>IF($B131="","",IFERROR(VLOOKUP($B131,단가마스터!$A$4:$H$303,7,FALSE),0))</f>
        <v/>
      </c>
      <c r="J131" s="21">
        <f>IF($B131="","",N($F131)*N($G131))</f>
        <v/>
      </c>
      <c r="K131" s="21">
        <f>IF($B131="","",N($F131)*N($H131))</f>
        <v/>
      </c>
      <c r="L131" s="21">
        <f>IF($B131="","",N($F131)*N($I131))</f>
        <v/>
      </c>
    </row>
    <row r="132">
      <c r="A132" s="6" t="n"/>
      <c r="B132" s="6" t="n"/>
      <c r="C132" s="7">
        <f>IF($B132="","",IFERROR(VLOOKUP($B132,단가마스터!$A$4:$H$303,2,FALSE),"⚠️단가마스터에 없음"))</f>
        <v/>
      </c>
      <c r="D132" s="7">
        <f>IF($B132="","",IFERROR(VLOOKUP($B132,단가마스터!$A$4:$H$303,3,FALSE),""))</f>
        <v/>
      </c>
      <c r="E132" s="7">
        <f>IF($B132="","",IFERROR(VLOOKUP($B132,단가마스터!$A$4:$H$303,4,FALSE),""))</f>
        <v/>
      </c>
      <c r="F132" s="6" t="n"/>
      <c r="G132" s="21">
        <f>IF($B132="","",IFERROR(VLOOKUP($B132,단가마스터!$A$4:$H$303,5,FALSE),0))</f>
        <v/>
      </c>
      <c r="H132" s="21">
        <f>IF($B132="","",IFERROR(VLOOKUP($B132,단가마스터!$A$4:$H$303,6,FALSE),0))</f>
        <v/>
      </c>
      <c r="I132" s="21">
        <f>IF($B132="","",IFERROR(VLOOKUP($B132,단가마스터!$A$4:$H$303,7,FALSE),0))</f>
        <v/>
      </c>
      <c r="J132" s="21">
        <f>IF($B132="","",N($F132)*N($G132))</f>
        <v/>
      </c>
      <c r="K132" s="21">
        <f>IF($B132="","",N($F132)*N($H132))</f>
        <v/>
      </c>
      <c r="L132" s="21">
        <f>IF($B132="","",N($F132)*N($I132))</f>
        <v/>
      </c>
    </row>
    <row r="133">
      <c r="A133" s="6" t="n"/>
      <c r="B133" s="6" t="n"/>
      <c r="C133" s="7">
        <f>IF($B133="","",IFERROR(VLOOKUP($B133,단가마스터!$A$4:$H$303,2,FALSE),"⚠️단가마스터에 없음"))</f>
        <v/>
      </c>
      <c r="D133" s="7">
        <f>IF($B133="","",IFERROR(VLOOKUP($B133,단가마스터!$A$4:$H$303,3,FALSE),""))</f>
        <v/>
      </c>
      <c r="E133" s="7">
        <f>IF($B133="","",IFERROR(VLOOKUP($B133,단가마스터!$A$4:$H$303,4,FALSE),""))</f>
        <v/>
      </c>
      <c r="F133" s="6" t="n"/>
      <c r="G133" s="21">
        <f>IF($B133="","",IFERROR(VLOOKUP($B133,단가마스터!$A$4:$H$303,5,FALSE),0))</f>
        <v/>
      </c>
      <c r="H133" s="21">
        <f>IF($B133="","",IFERROR(VLOOKUP($B133,단가마스터!$A$4:$H$303,6,FALSE),0))</f>
        <v/>
      </c>
      <c r="I133" s="21">
        <f>IF($B133="","",IFERROR(VLOOKUP($B133,단가마스터!$A$4:$H$303,7,FALSE),0))</f>
        <v/>
      </c>
      <c r="J133" s="21">
        <f>IF($B133="","",N($F133)*N($G133))</f>
        <v/>
      </c>
      <c r="K133" s="21">
        <f>IF($B133="","",N($F133)*N($H133))</f>
        <v/>
      </c>
      <c r="L133" s="21">
        <f>IF($B133="","",N($F133)*N($I133))</f>
        <v/>
      </c>
    </row>
    <row r="134">
      <c r="A134" s="6" t="n"/>
      <c r="B134" s="6" t="n"/>
      <c r="C134" s="7">
        <f>IF($B134="","",IFERROR(VLOOKUP($B134,단가마스터!$A$4:$H$303,2,FALSE),"⚠️단가마스터에 없음"))</f>
        <v/>
      </c>
      <c r="D134" s="7">
        <f>IF($B134="","",IFERROR(VLOOKUP($B134,단가마스터!$A$4:$H$303,3,FALSE),""))</f>
        <v/>
      </c>
      <c r="E134" s="7">
        <f>IF($B134="","",IFERROR(VLOOKUP($B134,단가마스터!$A$4:$H$303,4,FALSE),""))</f>
        <v/>
      </c>
      <c r="F134" s="6" t="n"/>
      <c r="G134" s="21">
        <f>IF($B134="","",IFERROR(VLOOKUP($B134,단가마스터!$A$4:$H$303,5,FALSE),0))</f>
        <v/>
      </c>
      <c r="H134" s="21">
        <f>IF($B134="","",IFERROR(VLOOKUP($B134,단가마스터!$A$4:$H$303,6,FALSE),0))</f>
        <v/>
      </c>
      <c r="I134" s="21">
        <f>IF($B134="","",IFERROR(VLOOKUP($B134,단가마스터!$A$4:$H$303,7,FALSE),0))</f>
        <v/>
      </c>
      <c r="J134" s="21">
        <f>IF($B134="","",N($F134)*N($G134))</f>
        <v/>
      </c>
      <c r="K134" s="21">
        <f>IF($B134="","",N($F134)*N($H134))</f>
        <v/>
      </c>
      <c r="L134" s="21">
        <f>IF($B134="","",N($F134)*N($I134))</f>
        <v/>
      </c>
    </row>
    <row r="135">
      <c r="A135" s="6" t="n"/>
      <c r="B135" s="6" t="n"/>
      <c r="C135" s="7">
        <f>IF($B135="","",IFERROR(VLOOKUP($B135,단가마스터!$A$4:$H$303,2,FALSE),"⚠️단가마스터에 없음"))</f>
        <v/>
      </c>
      <c r="D135" s="7">
        <f>IF($B135="","",IFERROR(VLOOKUP($B135,단가마스터!$A$4:$H$303,3,FALSE),""))</f>
        <v/>
      </c>
      <c r="E135" s="7">
        <f>IF($B135="","",IFERROR(VLOOKUP($B135,단가마스터!$A$4:$H$303,4,FALSE),""))</f>
        <v/>
      </c>
      <c r="F135" s="6" t="n"/>
      <c r="G135" s="21">
        <f>IF($B135="","",IFERROR(VLOOKUP($B135,단가마스터!$A$4:$H$303,5,FALSE),0))</f>
        <v/>
      </c>
      <c r="H135" s="21">
        <f>IF($B135="","",IFERROR(VLOOKUP($B135,단가마스터!$A$4:$H$303,6,FALSE),0))</f>
        <v/>
      </c>
      <c r="I135" s="21">
        <f>IF($B135="","",IFERROR(VLOOKUP($B135,단가마스터!$A$4:$H$303,7,FALSE),0))</f>
        <v/>
      </c>
      <c r="J135" s="21">
        <f>IF($B135="","",N($F135)*N($G135))</f>
        <v/>
      </c>
      <c r="K135" s="21">
        <f>IF($B135="","",N($F135)*N($H135))</f>
        <v/>
      </c>
      <c r="L135" s="21">
        <f>IF($B135="","",N($F135)*N($I135))</f>
        <v/>
      </c>
    </row>
    <row r="136">
      <c r="A136" s="6" t="n"/>
      <c r="B136" s="6" t="n"/>
      <c r="C136" s="7">
        <f>IF($B136="","",IFERROR(VLOOKUP($B136,단가마스터!$A$4:$H$303,2,FALSE),"⚠️단가마스터에 없음"))</f>
        <v/>
      </c>
      <c r="D136" s="7">
        <f>IF($B136="","",IFERROR(VLOOKUP($B136,단가마스터!$A$4:$H$303,3,FALSE),""))</f>
        <v/>
      </c>
      <c r="E136" s="7">
        <f>IF($B136="","",IFERROR(VLOOKUP($B136,단가마스터!$A$4:$H$303,4,FALSE),""))</f>
        <v/>
      </c>
      <c r="F136" s="6" t="n"/>
      <c r="G136" s="21">
        <f>IF($B136="","",IFERROR(VLOOKUP($B136,단가마스터!$A$4:$H$303,5,FALSE),0))</f>
        <v/>
      </c>
      <c r="H136" s="21">
        <f>IF($B136="","",IFERROR(VLOOKUP($B136,단가마스터!$A$4:$H$303,6,FALSE),0))</f>
        <v/>
      </c>
      <c r="I136" s="21">
        <f>IF($B136="","",IFERROR(VLOOKUP($B136,단가마스터!$A$4:$H$303,7,FALSE),0))</f>
        <v/>
      </c>
      <c r="J136" s="21">
        <f>IF($B136="","",N($F136)*N($G136))</f>
        <v/>
      </c>
      <c r="K136" s="21">
        <f>IF($B136="","",N($F136)*N($H136))</f>
        <v/>
      </c>
      <c r="L136" s="21">
        <f>IF($B136="","",N($F136)*N($I136))</f>
        <v/>
      </c>
    </row>
    <row r="137">
      <c r="A137" s="6" t="n"/>
      <c r="B137" s="6" t="n"/>
      <c r="C137" s="7">
        <f>IF($B137="","",IFERROR(VLOOKUP($B137,단가마스터!$A$4:$H$303,2,FALSE),"⚠️단가마스터에 없음"))</f>
        <v/>
      </c>
      <c r="D137" s="7">
        <f>IF($B137="","",IFERROR(VLOOKUP($B137,단가마스터!$A$4:$H$303,3,FALSE),""))</f>
        <v/>
      </c>
      <c r="E137" s="7">
        <f>IF($B137="","",IFERROR(VLOOKUP($B137,단가마스터!$A$4:$H$303,4,FALSE),""))</f>
        <v/>
      </c>
      <c r="F137" s="6" t="n"/>
      <c r="G137" s="21">
        <f>IF($B137="","",IFERROR(VLOOKUP($B137,단가마스터!$A$4:$H$303,5,FALSE),0))</f>
        <v/>
      </c>
      <c r="H137" s="21">
        <f>IF($B137="","",IFERROR(VLOOKUP($B137,단가마스터!$A$4:$H$303,6,FALSE),0))</f>
        <v/>
      </c>
      <c r="I137" s="21">
        <f>IF($B137="","",IFERROR(VLOOKUP($B137,단가마스터!$A$4:$H$303,7,FALSE),0))</f>
        <v/>
      </c>
      <c r="J137" s="21">
        <f>IF($B137="","",N($F137)*N($G137))</f>
        <v/>
      </c>
      <c r="K137" s="21">
        <f>IF($B137="","",N($F137)*N($H137))</f>
        <v/>
      </c>
      <c r="L137" s="21">
        <f>IF($B137="","",N($F137)*N($I137))</f>
        <v/>
      </c>
    </row>
    <row r="138">
      <c r="A138" s="6" t="n"/>
      <c r="B138" s="6" t="n"/>
      <c r="C138" s="7">
        <f>IF($B138="","",IFERROR(VLOOKUP($B138,단가마스터!$A$4:$H$303,2,FALSE),"⚠️단가마스터에 없음"))</f>
        <v/>
      </c>
      <c r="D138" s="7">
        <f>IF($B138="","",IFERROR(VLOOKUP($B138,단가마스터!$A$4:$H$303,3,FALSE),""))</f>
        <v/>
      </c>
      <c r="E138" s="7">
        <f>IF($B138="","",IFERROR(VLOOKUP($B138,단가마스터!$A$4:$H$303,4,FALSE),""))</f>
        <v/>
      </c>
      <c r="F138" s="6" t="n"/>
      <c r="G138" s="21">
        <f>IF($B138="","",IFERROR(VLOOKUP($B138,단가마스터!$A$4:$H$303,5,FALSE),0))</f>
        <v/>
      </c>
      <c r="H138" s="21">
        <f>IF($B138="","",IFERROR(VLOOKUP($B138,단가마스터!$A$4:$H$303,6,FALSE),0))</f>
        <v/>
      </c>
      <c r="I138" s="21">
        <f>IF($B138="","",IFERROR(VLOOKUP($B138,단가마스터!$A$4:$H$303,7,FALSE),0))</f>
        <v/>
      </c>
      <c r="J138" s="21">
        <f>IF($B138="","",N($F138)*N($G138))</f>
        <v/>
      </c>
      <c r="K138" s="21">
        <f>IF($B138="","",N($F138)*N($H138))</f>
        <v/>
      </c>
      <c r="L138" s="21">
        <f>IF($B138="","",N($F138)*N($I138))</f>
        <v/>
      </c>
    </row>
    <row r="139">
      <c r="A139" s="6" t="n"/>
      <c r="B139" s="6" t="n"/>
      <c r="C139" s="7">
        <f>IF($B139="","",IFERROR(VLOOKUP($B139,단가마스터!$A$4:$H$303,2,FALSE),"⚠️단가마스터에 없음"))</f>
        <v/>
      </c>
      <c r="D139" s="7">
        <f>IF($B139="","",IFERROR(VLOOKUP($B139,단가마스터!$A$4:$H$303,3,FALSE),""))</f>
        <v/>
      </c>
      <c r="E139" s="7">
        <f>IF($B139="","",IFERROR(VLOOKUP($B139,단가마스터!$A$4:$H$303,4,FALSE),""))</f>
        <v/>
      </c>
      <c r="F139" s="6" t="n"/>
      <c r="G139" s="21">
        <f>IF($B139="","",IFERROR(VLOOKUP($B139,단가마스터!$A$4:$H$303,5,FALSE),0))</f>
        <v/>
      </c>
      <c r="H139" s="21">
        <f>IF($B139="","",IFERROR(VLOOKUP($B139,단가마스터!$A$4:$H$303,6,FALSE),0))</f>
        <v/>
      </c>
      <c r="I139" s="21">
        <f>IF($B139="","",IFERROR(VLOOKUP($B139,단가마스터!$A$4:$H$303,7,FALSE),0))</f>
        <v/>
      </c>
      <c r="J139" s="21">
        <f>IF($B139="","",N($F139)*N($G139))</f>
        <v/>
      </c>
      <c r="K139" s="21">
        <f>IF($B139="","",N($F139)*N($H139))</f>
        <v/>
      </c>
      <c r="L139" s="21">
        <f>IF($B139="","",N($F139)*N($I139))</f>
        <v/>
      </c>
    </row>
    <row r="140">
      <c r="A140" s="6" t="n"/>
      <c r="B140" s="6" t="n"/>
      <c r="C140" s="7">
        <f>IF($B140="","",IFERROR(VLOOKUP($B140,단가마스터!$A$4:$H$303,2,FALSE),"⚠️단가마스터에 없음"))</f>
        <v/>
      </c>
      <c r="D140" s="7">
        <f>IF($B140="","",IFERROR(VLOOKUP($B140,단가마스터!$A$4:$H$303,3,FALSE),""))</f>
        <v/>
      </c>
      <c r="E140" s="7">
        <f>IF($B140="","",IFERROR(VLOOKUP($B140,단가마스터!$A$4:$H$303,4,FALSE),""))</f>
        <v/>
      </c>
      <c r="F140" s="6" t="n"/>
      <c r="G140" s="21">
        <f>IF($B140="","",IFERROR(VLOOKUP($B140,단가마스터!$A$4:$H$303,5,FALSE),0))</f>
        <v/>
      </c>
      <c r="H140" s="21">
        <f>IF($B140="","",IFERROR(VLOOKUP($B140,단가마스터!$A$4:$H$303,6,FALSE),0))</f>
        <v/>
      </c>
      <c r="I140" s="21">
        <f>IF($B140="","",IFERROR(VLOOKUP($B140,단가마스터!$A$4:$H$303,7,FALSE),0))</f>
        <v/>
      </c>
      <c r="J140" s="21">
        <f>IF($B140="","",N($F140)*N($G140))</f>
        <v/>
      </c>
      <c r="K140" s="21">
        <f>IF($B140="","",N($F140)*N($H140))</f>
        <v/>
      </c>
      <c r="L140" s="21">
        <f>IF($B140="","",N($F140)*N($I140))</f>
        <v/>
      </c>
    </row>
    <row r="141">
      <c r="A141" s="6" t="n"/>
      <c r="B141" s="6" t="n"/>
      <c r="C141" s="7">
        <f>IF($B141="","",IFERROR(VLOOKUP($B141,단가마스터!$A$4:$H$303,2,FALSE),"⚠️단가마스터에 없음"))</f>
        <v/>
      </c>
      <c r="D141" s="7">
        <f>IF($B141="","",IFERROR(VLOOKUP($B141,단가마스터!$A$4:$H$303,3,FALSE),""))</f>
        <v/>
      </c>
      <c r="E141" s="7">
        <f>IF($B141="","",IFERROR(VLOOKUP($B141,단가마스터!$A$4:$H$303,4,FALSE),""))</f>
        <v/>
      </c>
      <c r="F141" s="6" t="n"/>
      <c r="G141" s="21">
        <f>IF($B141="","",IFERROR(VLOOKUP($B141,단가마스터!$A$4:$H$303,5,FALSE),0))</f>
        <v/>
      </c>
      <c r="H141" s="21">
        <f>IF($B141="","",IFERROR(VLOOKUP($B141,단가마스터!$A$4:$H$303,6,FALSE),0))</f>
        <v/>
      </c>
      <c r="I141" s="21">
        <f>IF($B141="","",IFERROR(VLOOKUP($B141,단가마스터!$A$4:$H$303,7,FALSE),0))</f>
        <v/>
      </c>
      <c r="J141" s="21">
        <f>IF($B141="","",N($F141)*N($G141))</f>
        <v/>
      </c>
      <c r="K141" s="21">
        <f>IF($B141="","",N($F141)*N($H141))</f>
        <v/>
      </c>
      <c r="L141" s="21">
        <f>IF($B141="","",N($F141)*N($I141))</f>
        <v/>
      </c>
    </row>
    <row r="142">
      <c r="A142" s="6" t="n"/>
      <c r="B142" s="6" t="n"/>
      <c r="C142" s="7">
        <f>IF($B142="","",IFERROR(VLOOKUP($B142,단가마스터!$A$4:$H$303,2,FALSE),"⚠️단가마스터에 없음"))</f>
        <v/>
      </c>
      <c r="D142" s="7">
        <f>IF($B142="","",IFERROR(VLOOKUP($B142,단가마스터!$A$4:$H$303,3,FALSE),""))</f>
        <v/>
      </c>
      <c r="E142" s="7">
        <f>IF($B142="","",IFERROR(VLOOKUP($B142,단가마스터!$A$4:$H$303,4,FALSE),""))</f>
        <v/>
      </c>
      <c r="F142" s="6" t="n"/>
      <c r="G142" s="21">
        <f>IF($B142="","",IFERROR(VLOOKUP($B142,단가마스터!$A$4:$H$303,5,FALSE),0))</f>
        <v/>
      </c>
      <c r="H142" s="21">
        <f>IF($B142="","",IFERROR(VLOOKUP($B142,단가마스터!$A$4:$H$303,6,FALSE),0))</f>
        <v/>
      </c>
      <c r="I142" s="21">
        <f>IF($B142="","",IFERROR(VLOOKUP($B142,단가마스터!$A$4:$H$303,7,FALSE),0))</f>
        <v/>
      </c>
      <c r="J142" s="21">
        <f>IF($B142="","",N($F142)*N($G142))</f>
        <v/>
      </c>
      <c r="K142" s="21">
        <f>IF($B142="","",N($F142)*N($H142))</f>
        <v/>
      </c>
      <c r="L142" s="21">
        <f>IF($B142="","",N($F142)*N($I142))</f>
        <v/>
      </c>
    </row>
    <row r="143">
      <c r="A143" s="6" t="n"/>
      <c r="B143" s="6" t="n"/>
      <c r="C143" s="7">
        <f>IF($B143="","",IFERROR(VLOOKUP($B143,단가마스터!$A$4:$H$303,2,FALSE),"⚠️단가마스터에 없음"))</f>
        <v/>
      </c>
      <c r="D143" s="7">
        <f>IF($B143="","",IFERROR(VLOOKUP($B143,단가마스터!$A$4:$H$303,3,FALSE),""))</f>
        <v/>
      </c>
      <c r="E143" s="7">
        <f>IF($B143="","",IFERROR(VLOOKUP($B143,단가마스터!$A$4:$H$303,4,FALSE),""))</f>
        <v/>
      </c>
      <c r="F143" s="6" t="n"/>
      <c r="G143" s="21">
        <f>IF($B143="","",IFERROR(VLOOKUP($B143,단가마스터!$A$4:$H$303,5,FALSE),0))</f>
        <v/>
      </c>
      <c r="H143" s="21">
        <f>IF($B143="","",IFERROR(VLOOKUP($B143,단가마스터!$A$4:$H$303,6,FALSE),0))</f>
        <v/>
      </c>
      <c r="I143" s="21">
        <f>IF($B143="","",IFERROR(VLOOKUP($B143,단가마스터!$A$4:$H$303,7,FALSE),0))</f>
        <v/>
      </c>
      <c r="J143" s="21">
        <f>IF($B143="","",N($F143)*N($G143))</f>
        <v/>
      </c>
      <c r="K143" s="21">
        <f>IF($B143="","",N($F143)*N($H143))</f>
        <v/>
      </c>
      <c r="L143" s="21">
        <f>IF($B143="","",N($F143)*N($I143))</f>
        <v/>
      </c>
    </row>
    <row r="144">
      <c r="A144" s="6" t="n"/>
      <c r="B144" s="6" t="n"/>
      <c r="C144" s="7">
        <f>IF($B144="","",IFERROR(VLOOKUP($B144,단가마스터!$A$4:$H$303,2,FALSE),"⚠️단가마스터에 없음"))</f>
        <v/>
      </c>
      <c r="D144" s="7">
        <f>IF($B144="","",IFERROR(VLOOKUP($B144,단가마스터!$A$4:$H$303,3,FALSE),""))</f>
        <v/>
      </c>
      <c r="E144" s="7">
        <f>IF($B144="","",IFERROR(VLOOKUP($B144,단가마스터!$A$4:$H$303,4,FALSE),""))</f>
        <v/>
      </c>
      <c r="F144" s="6" t="n"/>
      <c r="G144" s="21">
        <f>IF($B144="","",IFERROR(VLOOKUP($B144,단가마스터!$A$4:$H$303,5,FALSE),0))</f>
        <v/>
      </c>
      <c r="H144" s="21">
        <f>IF($B144="","",IFERROR(VLOOKUP($B144,단가마스터!$A$4:$H$303,6,FALSE),0))</f>
        <v/>
      </c>
      <c r="I144" s="21">
        <f>IF($B144="","",IFERROR(VLOOKUP($B144,단가마스터!$A$4:$H$303,7,FALSE),0))</f>
        <v/>
      </c>
      <c r="J144" s="21">
        <f>IF($B144="","",N($F144)*N($G144))</f>
        <v/>
      </c>
      <c r="K144" s="21">
        <f>IF($B144="","",N($F144)*N($H144))</f>
        <v/>
      </c>
      <c r="L144" s="21">
        <f>IF($B144="","",N($F144)*N($I144))</f>
        <v/>
      </c>
    </row>
    <row r="145">
      <c r="A145" s="6" t="n"/>
      <c r="B145" s="6" t="n"/>
      <c r="C145" s="7">
        <f>IF($B145="","",IFERROR(VLOOKUP($B145,단가마스터!$A$4:$H$303,2,FALSE),"⚠️단가마스터에 없음"))</f>
        <v/>
      </c>
      <c r="D145" s="7">
        <f>IF($B145="","",IFERROR(VLOOKUP($B145,단가마스터!$A$4:$H$303,3,FALSE),""))</f>
        <v/>
      </c>
      <c r="E145" s="7">
        <f>IF($B145="","",IFERROR(VLOOKUP($B145,단가마스터!$A$4:$H$303,4,FALSE),""))</f>
        <v/>
      </c>
      <c r="F145" s="6" t="n"/>
      <c r="G145" s="21">
        <f>IF($B145="","",IFERROR(VLOOKUP($B145,단가마스터!$A$4:$H$303,5,FALSE),0))</f>
        <v/>
      </c>
      <c r="H145" s="21">
        <f>IF($B145="","",IFERROR(VLOOKUP($B145,단가마스터!$A$4:$H$303,6,FALSE),0))</f>
        <v/>
      </c>
      <c r="I145" s="21">
        <f>IF($B145="","",IFERROR(VLOOKUP($B145,단가마스터!$A$4:$H$303,7,FALSE),0))</f>
        <v/>
      </c>
      <c r="J145" s="21">
        <f>IF($B145="","",N($F145)*N($G145))</f>
        <v/>
      </c>
      <c r="K145" s="21">
        <f>IF($B145="","",N($F145)*N($H145))</f>
        <v/>
      </c>
      <c r="L145" s="21">
        <f>IF($B145="","",N($F145)*N($I145))</f>
        <v/>
      </c>
    </row>
    <row r="146">
      <c r="A146" s="6" t="n"/>
      <c r="B146" s="6" t="n"/>
      <c r="C146" s="7">
        <f>IF($B146="","",IFERROR(VLOOKUP($B146,단가마스터!$A$4:$H$303,2,FALSE),"⚠️단가마스터에 없음"))</f>
        <v/>
      </c>
      <c r="D146" s="7">
        <f>IF($B146="","",IFERROR(VLOOKUP($B146,단가마스터!$A$4:$H$303,3,FALSE),""))</f>
        <v/>
      </c>
      <c r="E146" s="7">
        <f>IF($B146="","",IFERROR(VLOOKUP($B146,단가마스터!$A$4:$H$303,4,FALSE),""))</f>
        <v/>
      </c>
      <c r="F146" s="6" t="n"/>
      <c r="G146" s="21">
        <f>IF($B146="","",IFERROR(VLOOKUP($B146,단가마스터!$A$4:$H$303,5,FALSE),0))</f>
        <v/>
      </c>
      <c r="H146" s="21">
        <f>IF($B146="","",IFERROR(VLOOKUP($B146,단가마스터!$A$4:$H$303,6,FALSE),0))</f>
        <v/>
      </c>
      <c r="I146" s="21">
        <f>IF($B146="","",IFERROR(VLOOKUP($B146,단가마스터!$A$4:$H$303,7,FALSE),0))</f>
        <v/>
      </c>
      <c r="J146" s="21">
        <f>IF($B146="","",N($F146)*N($G146))</f>
        <v/>
      </c>
      <c r="K146" s="21">
        <f>IF($B146="","",N($F146)*N($H146))</f>
        <v/>
      </c>
      <c r="L146" s="21">
        <f>IF($B146="","",N($F146)*N($I146))</f>
        <v/>
      </c>
    </row>
    <row r="147">
      <c r="A147" s="6" t="n"/>
      <c r="B147" s="6" t="n"/>
      <c r="C147" s="7">
        <f>IF($B147="","",IFERROR(VLOOKUP($B147,단가마스터!$A$4:$H$303,2,FALSE),"⚠️단가마스터에 없음"))</f>
        <v/>
      </c>
      <c r="D147" s="7">
        <f>IF($B147="","",IFERROR(VLOOKUP($B147,단가마스터!$A$4:$H$303,3,FALSE),""))</f>
        <v/>
      </c>
      <c r="E147" s="7">
        <f>IF($B147="","",IFERROR(VLOOKUP($B147,단가마스터!$A$4:$H$303,4,FALSE),""))</f>
        <v/>
      </c>
      <c r="F147" s="6" t="n"/>
      <c r="G147" s="21">
        <f>IF($B147="","",IFERROR(VLOOKUP($B147,단가마스터!$A$4:$H$303,5,FALSE),0))</f>
        <v/>
      </c>
      <c r="H147" s="21">
        <f>IF($B147="","",IFERROR(VLOOKUP($B147,단가마스터!$A$4:$H$303,6,FALSE),0))</f>
        <v/>
      </c>
      <c r="I147" s="21">
        <f>IF($B147="","",IFERROR(VLOOKUP($B147,단가마스터!$A$4:$H$303,7,FALSE),0))</f>
        <v/>
      </c>
      <c r="J147" s="21">
        <f>IF($B147="","",N($F147)*N($G147))</f>
        <v/>
      </c>
      <c r="K147" s="21">
        <f>IF($B147="","",N($F147)*N($H147))</f>
        <v/>
      </c>
      <c r="L147" s="21">
        <f>IF($B147="","",N($F147)*N($I147))</f>
        <v/>
      </c>
    </row>
    <row r="148">
      <c r="A148" s="6" t="n"/>
      <c r="B148" s="6" t="n"/>
      <c r="C148" s="7">
        <f>IF($B148="","",IFERROR(VLOOKUP($B148,단가마스터!$A$4:$H$303,2,FALSE),"⚠️단가마스터에 없음"))</f>
        <v/>
      </c>
      <c r="D148" s="7">
        <f>IF($B148="","",IFERROR(VLOOKUP($B148,단가마스터!$A$4:$H$303,3,FALSE),""))</f>
        <v/>
      </c>
      <c r="E148" s="7">
        <f>IF($B148="","",IFERROR(VLOOKUP($B148,단가마스터!$A$4:$H$303,4,FALSE),""))</f>
        <v/>
      </c>
      <c r="F148" s="6" t="n"/>
      <c r="G148" s="21">
        <f>IF($B148="","",IFERROR(VLOOKUP($B148,단가마스터!$A$4:$H$303,5,FALSE),0))</f>
        <v/>
      </c>
      <c r="H148" s="21">
        <f>IF($B148="","",IFERROR(VLOOKUP($B148,단가마스터!$A$4:$H$303,6,FALSE),0))</f>
        <v/>
      </c>
      <c r="I148" s="21">
        <f>IF($B148="","",IFERROR(VLOOKUP($B148,단가마스터!$A$4:$H$303,7,FALSE),0))</f>
        <v/>
      </c>
      <c r="J148" s="21">
        <f>IF($B148="","",N($F148)*N($G148))</f>
        <v/>
      </c>
      <c r="K148" s="21">
        <f>IF($B148="","",N($F148)*N($H148))</f>
        <v/>
      </c>
      <c r="L148" s="21">
        <f>IF($B148="","",N($F148)*N($I148))</f>
        <v/>
      </c>
    </row>
    <row r="149">
      <c r="A149" s="6" t="n"/>
      <c r="B149" s="6" t="n"/>
      <c r="C149" s="7">
        <f>IF($B149="","",IFERROR(VLOOKUP($B149,단가마스터!$A$4:$H$303,2,FALSE),"⚠️단가마스터에 없음"))</f>
        <v/>
      </c>
      <c r="D149" s="7">
        <f>IF($B149="","",IFERROR(VLOOKUP($B149,단가마스터!$A$4:$H$303,3,FALSE),""))</f>
        <v/>
      </c>
      <c r="E149" s="7">
        <f>IF($B149="","",IFERROR(VLOOKUP($B149,단가마스터!$A$4:$H$303,4,FALSE),""))</f>
        <v/>
      </c>
      <c r="F149" s="6" t="n"/>
      <c r="G149" s="21">
        <f>IF($B149="","",IFERROR(VLOOKUP($B149,단가마스터!$A$4:$H$303,5,FALSE),0))</f>
        <v/>
      </c>
      <c r="H149" s="21">
        <f>IF($B149="","",IFERROR(VLOOKUP($B149,단가마스터!$A$4:$H$303,6,FALSE),0))</f>
        <v/>
      </c>
      <c r="I149" s="21">
        <f>IF($B149="","",IFERROR(VLOOKUP($B149,단가마스터!$A$4:$H$303,7,FALSE),0))</f>
        <v/>
      </c>
      <c r="J149" s="21">
        <f>IF($B149="","",N($F149)*N($G149))</f>
        <v/>
      </c>
      <c r="K149" s="21">
        <f>IF($B149="","",N($F149)*N($H149))</f>
        <v/>
      </c>
      <c r="L149" s="21">
        <f>IF($B149="","",N($F149)*N($I149))</f>
        <v/>
      </c>
    </row>
    <row r="150">
      <c r="A150" s="6" t="n"/>
      <c r="B150" s="6" t="n"/>
      <c r="C150" s="7">
        <f>IF($B150="","",IFERROR(VLOOKUP($B150,단가마스터!$A$4:$H$303,2,FALSE),"⚠️단가마스터에 없음"))</f>
        <v/>
      </c>
      <c r="D150" s="7">
        <f>IF($B150="","",IFERROR(VLOOKUP($B150,단가마스터!$A$4:$H$303,3,FALSE),""))</f>
        <v/>
      </c>
      <c r="E150" s="7">
        <f>IF($B150="","",IFERROR(VLOOKUP($B150,단가마스터!$A$4:$H$303,4,FALSE),""))</f>
        <v/>
      </c>
      <c r="F150" s="6" t="n"/>
      <c r="G150" s="21">
        <f>IF($B150="","",IFERROR(VLOOKUP($B150,단가마스터!$A$4:$H$303,5,FALSE),0))</f>
        <v/>
      </c>
      <c r="H150" s="21">
        <f>IF($B150="","",IFERROR(VLOOKUP($B150,단가마스터!$A$4:$H$303,6,FALSE),0))</f>
        <v/>
      </c>
      <c r="I150" s="21">
        <f>IF($B150="","",IFERROR(VLOOKUP($B150,단가마스터!$A$4:$H$303,7,FALSE),0))</f>
        <v/>
      </c>
      <c r="J150" s="21">
        <f>IF($B150="","",N($F150)*N($G150))</f>
        <v/>
      </c>
      <c r="K150" s="21">
        <f>IF($B150="","",N($F150)*N($H150))</f>
        <v/>
      </c>
      <c r="L150" s="21">
        <f>IF($B150="","",N($F150)*N($I150))</f>
        <v/>
      </c>
    </row>
    <row r="151">
      <c r="A151" s="6" t="n"/>
      <c r="B151" s="6" t="n"/>
      <c r="C151" s="7">
        <f>IF($B151="","",IFERROR(VLOOKUP($B151,단가마스터!$A$4:$H$303,2,FALSE),"⚠️단가마스터에 없음"))</f>
        <v/>
      </c>
      <c r="D151" s="7">
        <f>IF($B151="","",IFERROR(VLOOKUP($B151,단가마스터!$A$4:$H$303,3,FALSE),""))</f>
        <v/>
      </c>
      <c r="E151" s="7">
        <f>IF($B151="","",IFERROR(VLOOKUP($B151,단가마스터!$A$4:$H$303,4,FALSE),""))</f>
        <v/>
      </c>
      <c r="F151" s="6" t="n"/>
      <c r="G151" s="21">
        <f>IF($B151="","",IFERROR(VLOOKUP($B151,단가마스터!$A$4:$H$303,5,FALSE),0))</f>
        <v/>
      </c>
      <c r="H151" s="21">
        <f>IF($B151="","",IFERROR(VLOOKUP($B151,단가마스터!$A$4:$H$303,6,FALSE),0))</f>
        <v/>
      </c>
      <c r="I151" s="21">
        <f>IF($B151="","",IFERROR(VLOOKUP($B151,단가마스터!$A$4:$H$303,7,FALSE),0))</f>
        <v/>
      </c>
      <c r="J151" s="21">
        <f>IF($B151="","",N($F151)*N($G151))</f>
        <v/>
      </c>
      <c r="K151" s="21">
        <f>IF($B151="","",N($F151)*N($H151))</f>
        <v/>
      </c>
      <c r="L151" s="21">
        <f>IF($B151="","",N($F151)*N($I151))</f>
        <v/>
      </c>
    </row>
    <row r="152">
      <c r="A152" s="6" t="n"/>
      <c r="B152" s="6" t="n"/>
      <c r="C152" s="7">
        <f>IF($B152="","",IFERROR(VLOOKUP($B152,단가마스터!$A$4:$H$303,2,FALSE),"⚠️단가마스터에 없음"))</f>
        <v/>
      </c>
      <c r="D152" s="7">
        <f>IF($B152="","",IFERROR(VLOOKUP($B152,단가마스터!$A$4:$H$303,3,FALSE),""))</f>
        <v/>
      </c>
      <c r="E152" s="7">
        <f>IF($B152="","",IFERROR(VLOOKUP($B152,단가마스터!$A$4:$H$303,4,FALSE),""))</f>
        <v/>
      </c>
      <c r="F152" s="6" t="n"/>
      <c r="G152" s="21">
        <f>IF($B152="","",IFERROR(VLOOKUP($B152,단가마스터!$A$4:$H$303,5,FALSE),0))</f>
        <v/>
      </c>
      <c r="H152" s="21">
        <f>IF($B152="","",IFERROR(VLOOKUP($B152,단가마스터!$A$4:$H$303,6,FALSE),0))</f>
        <v/>
      </c>
      <c r="I152" s="21">
        <f>IF($B152="","",IFERROR(VLOOKUP($B152,단가마스터!$A$4:$H$303,7,FALSE),0))</f>
        <v/>
      </c>
      <c r="J152" s="21">
        <f>IF($B152="","",N($F152)*N($G152))</f>
        <v/>
      </c>
      <c r="K152" s="21">
        <f>IF($B152="","",N($F152)*N($H152))</f>
        <v/>
      </c>
      <c r="L152" s="21">
        <f>IF($B152="","",N($F152)*N($I152))</f>
        <v/>
      </c>
    </row>
    <row r="153">
      <c r="A153" s="6" t="n"/>
      <c r="B153" s="6" t="n"/>
      <c r="C153" s="7">
        <f>IF($B153="","",IFERROR(VLOOKUP($B153,단가마스터!$A$4:$H$303,2,FALSE),"⚠️단가마스터에 없음"))</f>
        <v/>
      </c>
      <c r="D153" s="7">
        <f>IF($B153="","",IFERROR(VLOOKUP($B153,단가마스터!$A$4:$H$303,3,FALSE),""))</f>
        <v/>
      </c>
      <c r="E153" s="7">
        <f>IF($B153="","",IFERROR(VLOOKUP($B153,단가마스터!$A$4:$H$303,4,FALSE),""))</f>
        <v/>
      </c>
      <c r="F153" s="6" t="n"/>
      <c r="G153" s="21">
        <f>IF($B153="","",IFERROR(VLOOKUP($B153,단가마스터!$A$4:$H$303,5,FALSE),0))</f>
        <v/>
      </c>
      <c r="H153" s="21">
        <f>IF($B153="","",IFERROR(VLOOKUP($B153,단가마스터!$A$4:$H$303,6,FALSE),0))</f>
        <v/>
      </c>
      <c r="I153" s="21">
        <f>IF($B153="","",IFERROR(VLOOKUP($B153,단가마스터!$A$4:$H$303,7,FALSE),0))</f>
        <v/>
      </c>
      <c r="J153" s="21">
        <f>IF($B153="","",N($F153)*N($G153))</f>
        <v/>
      </c>
      <c r="K153" s="21">
        <f>IF($B153="","",N($F153)*N($H153))</f>
        <v/>
      </c>
      <c r="L153" s="21">
        <f>IF($B153="","",N($F153)*N($I153))</f>
        <v/>
      </c>
    </row>
    <row r="154">
      <c r="A154" s="6" t="n"/>
      <c r="B154" s="6" t="n"/>
      <c r="C154" s="7">
        <f>IF($B154="","",IFERROR(VLOOKUP($B154,단가마스터!$A$4:$H$303,2,FALSE),"⚠️단가마스터에 없음"))</f>
        <v/>
      </c>
      <c r="D154" s="7">
        <f>IF($B154="","",IFERROR(VLOOKUP($B154,단가마스터!$A$4:$H$303,3,FALSE),""))</f>
        <v/>
      </c>
      <c r="E154" s="7">
        <f>IF($B154="","",IFERROR(VLOOKUP($B154,단가마스터!$A$4:$H$303,4,FALSE),""))</f>
        <v/>
      </c>
      <c r="F154" s="6" t="n"/>
      <c r="G154" s="21">
        <f>IF($B154="","",IFERROR(VLOOKUP($B154,단가마스터!$A$4:$H$303,5,FALSE),0))</f>
        <v/>
      </c>
      <c r="H154" s="21">
        <f>IF($B154="","",IFERROR(VLOOKUP($B154,단가마스터!$A$4:$H$303,6,FALSE),0))</f>
        <v/>
      </c>
      <c r="I154" s="21">
        <f>IF($B154="","",IFERROR(VLOOKUP($B154,단가마스터!$A$4:$H$303,7,FALSE),0))</f>
        <v/>
      </c>
      <c r="J154" s="21">
        <f>IF($B154="","",N($F154)*N($G154))</f>
        <v/>
      </c>
      <c r="K154" s="21">
        <f>IF($B154="","",N($F154)*N($H154))</f>
        <v/>
      </c>
      <c r="L154" s="21">
        <f>IF($B154="","",N($F154)*N($I154))</f>
        <v/>
      </c>
    </row>
    <row r="155">
      <c r="A155" s="6" t="n"/>
      <c r="B155" s="6" t="n"/>
      <c r="C155" s="7">
        <f>IF($B155="","",IFERROR(VLOOKUP($B155,단가마스터!$A$4:$H$303,2,FALSE),"⚠️단가마스터에 없음"))</f>
        <v/>
      </c>
      <c r="D155" s="7">
        <f>IF($B155="","",IFERROR(VLOOKUP($B155,단가마스터!$A$4:$H$303,3,FALSE),""))</f>
        <v/>
      </c>
      <c r="E155" s="7">
        <f>IF($B155="","",IFERROR(VLOOKUP($B155,단가마스터!$A$4:$H$303,4,FALSE),""))</f>
        <v/>
      </c>
      <c r="F155" s="6" t="n"/>
      <c r="G155" s="21">
        <f>IF($B155="","",IFERROR(VLOOKUP($B155,단가마스터!$A$4:$H$303,5,FALSE),0))</f>
        <v/>
      </c>
      <c r="H155" s="21">
        <f>IF($B155="","",IFERROR(VLOOKUP($B155,단가마스터!$A$4:$H$303,6,FALSE),0))</f>
        <v/>
      </c>
      <c r="I155" s="21">
        <f>IF($B155="","",IFERROR(VLOOKUP($B155,단가마스터!$A$4:$H$303,7,FALSE),0))</f>
        <v/>
      </c>
      <c r="J155" s="21">
        <f>IF($B155="","",N($F155)*N($G155))</f>
        <v/>
      </c>
      <c r="K155" s="21">
        <f>IF($B155="","",N($F155)*N($H155))</f>
        <v/>
      </c>
      <c r="L155" s="21">
        <f>IF($B155="","",N($F155)*N($I155))</f>
        <v/>
      </c>
    </row>
    <row r="156">
      <c r="A156" s="6" t="n"/>
      <c r="B156" s="6" t="n"/>
      <c r="C156" s="7">
        <f>IF($B156="","",IFERROR(VLOOKUP($B156,단가마스터!$A$4:$H$303,2,FALSE),"⚠️단가마스터에 없음"))</f>
        <v/>
      </c>
      <c r="D156" s="7">
        <f>IF($B156="","",IFERROR(VLOOKUP($B156,단가마스터!$A$4:$H$303,3,FALSE),""))</f>
        <v/>
      </c>
      <c r="E156" s="7">
        <f>IF($B156="","",IFERROR(VLOOKUP($B156,단가마스터!$A$4:$H$303,4,FALSE),""))</f>
        <v/>
      </c>
      <c r="F156" s="6" t="n"/>
      <c r="G156" s="21">
        <f>IF($B156="","",IFERROR(VLOOKUP($B156,단가마스터!$A$4:$H$303,5,FALSE),0))</f>
        <v/>
      </c>
      <c r="H156" s="21">
        <f>IF($B156="","",IFERROR(VLOOKUP($B156,단가마스터!$A$4:$H$303,6,FALSE),0))</f>
        <v/>
      </c>
      <c r="I156" s="21">
        <f>IF($B156="","",IFERROR(VLOOKUP($B156,단가마스터!$A$4:$H$303,7,FALSE),0))</f>
        <v/>
      </c>
      <c r="J156" s="21">
        <f>IF($B156="","",N($F156)*N($G156))</f>
        <v/>
      </c>
      <c r="K156" s="21">
        <f>IF($B156="","",N($F156)*N($H156))</f>
        <v/>
      </c>
      <c r="L156" s="21">
        <f>IF($B156="","",N($F156)*N($I156))</f>
        <v/>
      </c>
    </row>
    <row r="157">
      <c r="A157" s="6" t="n"/>
      <c r="B157" s="6" t="n"/>
      <c r="C157" s="7">
        <f>IF($B157="","",IFERROR(VLOOKUP($B157,단가마스터!$A$4:$H$303,2,FALSE),"⚠️단가마스터에 없음"))</f>
        <v/>
      </c>
      <c r="D157" s="7">
        <f>IF($B157="","",IFERROR(VLOOKUP($B157,단가마스터!$A$4:$H$303,3,FALSE),""))</f>
        <v/>
      </c>
      <c r="E157" s="7">
        <f>IF($B157="","",IFERROR(VLOOKUP($B157,단가마스터!$A$4:$H$303,4,FALSE),""))</f>
        <v/>
      </c>
      <c r="F157" s="6" t="n"/>
      <c r="G157" s="21">
        <f>IF($B157="","",IFERROR(VLOOKUP($B157,단가마스터!$A$4:$H$303,5,FALSE),0))</f>
        <v/>
      </c>
      <c r="H157" s="21">
        <f>IF($B157="","",IFERROR(VLOOKUP($B157,단가마스터!$A$4:$H$303,6,FALSE),0))</f>
        <v/>
      </c>
      <c r="I157" s="21">
        <f>IF($B157="","",IFERROR(VLOOKUP($B157,단가마스터!$A$4:$H$303,7,FALSE),0))</f>
        <v/>
      </c>
      <c r="J157" s="21">
        <f>IF($B157="","",N($F157)*N($G157))</f>
        <v/>
      </c>
      <c r="K157" s="21">
        <f>IF($B157="","",N($F157)*N($H157))</f>
        <v/>
      </c>
      <c r="L157" s="21">
        <f>IF($B157="","",N($F157)*N($I157))</f>
        <v/>
      </c>
    </row>
    <row r="158">
      <c r="A158" s="6" t="n"/>
      <c r="B158" s="6" t="n"/>
      <c r="C158" s="7">
        <f>IF($B158="","",IFERROR(VLOOKUP($B158,단가마스터!$A$4:$H$303,2,FALSE),"⚠️단가마스터에 없음"))</f>
        <v/>
      </c>
      <c r="D158" s="7">
        <f>IF($B158="","",IFERROR(VLOOKUP($B158,단가마스터!$A$4:$H$303,3,FALSE),""))</f>
        <v/>
      </c>
      <c r="E158" s="7">
        <f>IF($B158="","",IFERROR(VLOOKUP($B158,단가마스터!$A$4:$H$303,4,FALSE),""))</f>
        <v/>
      </c>
      <c r="F158" s="6" t="n"/>
      <c r="G158" s="21">
        <f>IF($B158="","",IFERROR(VLOOKUP($B158,단가마스터!$A$4:$H$303,5,FALSE),0))</f>
        <v/>
      </c>
      <c r="H158" s="21">
        <f>IF($B158="","",IFERROR(VLOOKUP($B158,단가마스터!$A$4:$H$303,6,FALSE),0))</f>
        <v/>
      </c>
      <c r="I158" s="21">
        <f>IF($B158="","",IFERROR(VLOOKUP($B158,단가마스터!$A$4:$H$303,7,FALSE),0))</f>
        <v/>
      </c>
      <c r="J158" s="21">
        <f>IF($B158="","",N($F158)*N($G158))</f>
        <v/>
      </c>
      <c r="K158" s="21">
        <f>IF($B158="","",N($F158)*N($H158))</f>
        <v/>
      </c>
      <c r="L158" s="21">
        <f>IF($B158="","",N($F158)*N($I158))</f>
        <v/>
      </c>
    </row>
    <row r="159">
      <c r="A159" s="6" t="n"/>
      <c r="B159" s="6" t="n"/>
      <c r="C159" s="7">
        <f>IF($B159="","",IFERROR(VLOOKUP($B159,단가마스터!$A$4:$H$303,2,FALSE),"⚠️단가마스터에 없음"))</f>
        <v/>
      </c>
      <c r="D159" s="7">
        <f>IF($B159="","",IFERROR(VLOOKUP($B159,단가마스터!$A$4:$H$303,3,FALSE),""))</f>
        <v/>
      </c>
      <c r="E159" s="7">
        <f>IF($B159="","",IFERROR(VLOOKUP($B159,단가마스터!$A$4:$H$303,4,FALSE),""))</f>
        <v/>
      </c>
      <c r="F159" s="6" t="n"/>
      <c r="G159" s="21">
        <f>IF($B159="","",IFERROR(VLOOKUP($B159,단가마스터!$A$4:$H$303,5,FALSE),0))</f>
        <v/>
      </c>
      <c r="H159" s="21">
        <f>IF($B159="","",IFERROR(VLOOKUP($B159,단가마스터!$A$4:$H$303,6,FALSE),0))</f>
        <v/>
      </c>
      <c r="I159" s="21">
        <f>IF($B159="","",IFERROR(VLOOKUP($B159,단가마스터!$A$4:$H$303,7,FALSE),0))</f>
        <v/>
      </c>
      <c r="J159" s="21">
        <f>IF($B159="","",N($F159)*N($G159))</f>
        <v/>
      </c>
      <c r="K159" s="21">
        <f>IF($B159="","",N($F159)*N($H159))</f>
        <v/>
      </c>
      <c r="L159" s="21">
        <f>IF($B159="","",N($F159)*N($I159))</f>
        <v/>
      </c>
    </row>
    <row r="160">
      <c r="A160" s="6" t="n"/>
      <c r="B160" s="6" t="n"/>
      <c r="C160" s="7">
        <f>IF($B160="","",IFERROR(VLOOKUP($B160,단가마스터!$A$4:$H$303,2,FALSE),"⚠️단가마스터에 없음"))</f>
        <v/>
      </c>
      <c r="D160" s="7">
        <f>IF($B160="","",IFERROR(VLOOKUP($B160,단가마스터!$A$4:$H$303,3,FALSE),""))</f>
        <v/>
      </c>
      <c r="E160" s="7">
        <f>IF($B160="","",IFERROR(VLOOKUP($B160,단가마스터!$A$4:$H$303,4,FALSE),""))</f>
        <v/>
      </c>
      <c r="F160" s="6" t="n"/>
      <c r="G160" s="21">
        <f>IF($B160="","",IFERROR(VLOOKUP($B160,단가마스터!$A$4:$H$303,5,FALSE),0))</f>
        <v/>
      </c>
      <c r="H160" s="21">
        <f>IF($B160="","",IFERROR(VLOOKUP($B160,단가마스터!$A$4:$H$303,6,FALSE),0))</f>
        <v/>
      </c>
      <c r="I160" s="21">
        <f>IF($B160="","",IFERROR(VLOOKUP($B160,단가마스터!$A$4:$H$303,7,FALSE),0))</f>
        <v/>
      </c>
      <c r="J160" s="21">
        <f>IF($B160="","",N($F160)*N($G160))</f>
        <v/>
      </c>
      <c r="K160" s="21">
        <f>IF($B160="","",N($F160)*N($H160))</f>
        <v/>
      </c>
      <c r="L160" s="21">
        <f>IF($B160="","",N($F160)*N($I160))</f>
        <v/>
      </c>
    </row>
    <row r="161">
      <c r="A161" s="6" t="n"/>
      <c r="B161" s="6" t="n"/>
      <c r="C161" s="7">
        <f>IF($B161="","",IFERROR(VLOOKUP($B161,단가마스터!$A$4:$H$303,2,FALSE),"⚠️단가마스터에 없음"))</f>
        <v/>
      </c>
      <c r="D161" s="7">
        <f>IF($B161="","",IFERROR(VLOOKUP($B161,단가마스터!$A$4:$H$303,3,FALSE),""))</f>
        <v/>
      </c>
      <c r="E161" s="7">
        <f>IF($B161="","",IFERROR(VLOOKUP($B161,단가마스터!$A$4:$H$303,4,FALSE),""))</f>
        <v/>
      </c>
      <c r="F161" s="6" t="n"/>
      <c r="G161" s="21">
        <f>IF($B161="","",IFERROR(VLOOKUP($B161,단가마스터!$A$4:$H$303,5,FALSE),0))</f>
        <v/>
      </c>
      <c r="H161" s="21">
        <f>IF($B161="","",IFERROR(VLOOKUP($B161,단가마스터!$A$4:$H$303,6,FALSE),0))</f>
        <v/>
      </c>
      <c r="I161" s="21">
        <f>IF($B161="","",IFERROR(VLOOKUP($B161,단가마스터!$A$4:$H$303,7,FALSE),0))</f>
        <v/>
      </c>
      <c r="J161" s="21">
        <f>IF($B161="","",N($F161)*N($G161))</f>
        <v/>
      </c>
      <c r="K161" s="21">
        <f>IF($B161="","",N($F161)*N($H161))</f>
        <v/>
      </c>
      <c r="L161" s="21">
        <f>IF($B161="","",N($F161)*N($I161))</f>
        <v/>
      </c>
    </row>
    <row r="162">
      <c r="A162" s="6" t="n"/>
      <c r="B162" s="6" t="n"/>
      <c r="C162" s="7">
        <f>IF($B162="","",IFERROR(VLOOKUP($B162,단가마스터!$A$4:$H$303,2,FALSE),"⚠️단가마스터에 없음"))</f>
        <v/>
      </c>
      <c r="D162" s="7">
        <f>IF($B162="","",IFERROR(VLOOKUP($B162,단가마스터!$A$4:$H$303,3,FALSE),""))</f>
        <v/>
      </c>
      <c r="E162" s="7">
        <f>IF($B162="","",IFERROR(VLOOKUP($B162,단가마스터!$A$4:$H$303,4,FALSE),""))</f>
        <v/>
      </c>
      <c r="F162" s="6" t="n"/>
      <c r="G162" s="21">
        <f>IF($B162="","",IFERROR(VLOOKUP($B162,단가마스터!$A$4:$H$303,5,FALSE),0))</f>
        <v/>
      </c>
      <c r="H162" s="21">
        <f>IF($B162="","",IFERROR(VLOOKUP($B162,단가마스터!$A$4:$H$303,6,FALSE),0))</f>
        <v/>
      </c>
      <c r="I162" s="21">
        <f>IF($B162="","",IFERROR(VLOOKUP($B162,단가마스터!$A$4:$H$303,7,FALSE),0))</f>
        <v/>
      </c>
      <c r="J162" s="21">
        <f>IF($B162="","",N($F162)*N($G162))</f>
        <v/>
      </c>
      <c r="K162" s="21">
        <f>IF($B162="","",N($F162)*N($H162))</f>
        <v/>
      </c>
      <c r="L162" s="21">
        <f>IF($B162="","",N($F162)*N($I162))</f>
        <v/>
      </c>
    </row>
    <row r="163">
      <c r="A163" s="6" t="n"/>
      <c r="B163" s="6" t="n"/>
      <c r="C163" s="7">
        <f>IF($B163="","",IFERROR(VLOOKUP($B163,단가마스터!$A$4:$H$303,2,FALSE),"⚠️단가마스터에 없음"))</f>
        <v/>
      </c>
      <c r="D163" s="7">
        <f>IF($B163="","",IFERROR(VLOOKUP($B163,단가마스터!$A$4:$H$303,3,FALSE),""))</f>
        <v/>
      </c>
      <c r="E163" s="7">
        <f>IF($B163="","",IFERROR(VLOOKUP($B163,단가마스터!$A$4:$H$303,4,FALSE),""))</f>
        <v/>
      </c>
      <c r="F163" s="6" t="n"/>
      <c r="G163" s="21">
        <f>IF($B163="","",IFERROR(VLOOKUP($B163,단가마스터!$A$4:$H$303,5,FALSE),0))</f>
        <v/>
      </c>
      <c r="H163" s="21">
        <f>IF($B163="","",IFERROR(VLOOKUP($B163,단가마스터!$A$4:$H$303,6,FALSE),0))</f>
        <v/>
      </c>
      <c r="I163" s="21">
        <f>IF($B163="","",IFERROR(VLOOKUP($B163,단가마스터!$A$4:$H$303,7,FALSE),0))</f>
        <v/>
      </c>
      <c r="J163" s="21">
        <f>IF($B163="","",N($F163)*N($G163))</f>
        <v/>
      </c>
      <c r="K163" s="21">
        <f>IF($B163="","",N($F163)*N($H163))</f>
        <v/>
      </c>
      <c r="L163" s="21">
        <f>IF($B163="","",N($F163)*N($I163))</f>
        <v/>
      </c>
    </row>
    <row r="164">
      <c r="A164" s="6" t="n"/>
      <c r="B164" s="6" t="n"/>
      <c r="C164" s="7">
        <f>IF($B164="","",IFERROR(VLOOKUP($B164,단가마스터!$A$4:$H$303,2,FALSE),"⚠️단가마스터에 없음"))</f>
        <v/>
      </c>
      <c r="D164" s="7">
        <f>IF($B164="","",IFERROR(VLOOKUP($B164,단가마스터!$A$4:$H$303,3,FALSE),""))</f>
        <v/>
      </c>
      <c r="E164" s="7">
        <f>IF($B164="","",IFERROR(VLOOKUP($B164,단가마스터!$A$4:$H$303,4,FALSE),""))</f>
        <v/>
      </c>
      <c r="F164" s="6" t="n"/>
      <c r="G164" s="21">
        <f>IF($B164="","",IFERROR(VLOOKUP($B164,단가마스터!$A$4:$H$303,5,FALSE),0))</f>
        <v/>
      </c>
      <c r="H164" s="21">
        <f>IF($B164="","",IFERROR(VLOOKUP($B164,단가마스터!$A$4:$H$303,6,FALSE),0))</f>
        <v/>
      </c>
      <c r="I164" s="21">
        <f>IF($B164="","",IFERROR(VLOOKUP($B164,단가마스터!$A$4:$H$303,7,FALSE),0))</f>
        <v/>
      </c>
      <c r="J164" s="21">
        <f>IF($B164="","",N($F164)*N($G164))</f>
        <v/>
      </c>
      <c r="K164" s="21">
        <f>IF($B164="","",N($F164)*N($H164))</f>
        <v/>
      </c>
      <c r="L164" s="21">
        <f>IF($B164="","",N($F164)*N($I164))</f>
        <v/>
      </c>
    </row>
    <row r="165">
      <c r="A165" s="6" t="n"/>
      <c r="B165" s="6" t="n"/>
      <c r="C165" s="7">
        <f>IF($B165="","",IFERROR(VLOOKUP($B165,단가마스터!$A$4:$H$303,2,FALSE),"⚠️단가마스터에 없음"))</f>
        <v/>
      </c>
      <c r="D165" s="7">
        <f>IF($B165="","",IFERROR(VLOOKUP($B165,단가마스터!$A$4:$H$303,3,FALSE),""))</f>
        <v/>
      </c>
      <c r="E165" s="7">
        <f>IF($B165="","",IFERROR(VLOOKUP($B165,단가마스터!$A$4:$H$303,4,FALSE),""))</f>
        <v/>
      </c>
      <c r="F165" s="6" t="n"/>
      <c r="G165" s="21">
        <f>IF($B165="","",IFERROR(VLOOKUP($B165,단가마스터!$A$4:$H$303,5,FALSE),0))</f>
        <v/>
      </c>
      <c r="H165" s="21">
        <f>IF($B165="","",IFERROR(VLOOKUP($B165,단가마스터!$A$4:$H$303,6,FALSE),0))</f>
        <v/>
      </c>
      <c r="I165" s="21">
        <f>IF($B165="","",IFERROR(VLOOKUP($B165,단가마스터!$A$4:$H$303,7,FALSE),0))</f>
        <v/>
      </c>
      <c r="J165" s="21">
        <f>IF($B165="","",N($F165)*N($G165))</f>
        <v/>
      </c>
      <c r="K165" s="21">
        <f>IF($B165="","",N($F165)*N($H165))</f>
        <v/>
      </c>
      <c r="L165" s="21">
        <f>IF($B165="","",N($F165)*N($I165))</f>
        <v/>
      </c>
    </row>
    <row r="166">
      <c r="A166" s="6" t="n"/>
      <c r="B166" s="6" t="n"/>
      <c r="C166" s="7">
        <f>IF($B166="","",IFERROR(VLOOKUP($B166,단가마스터!$A$4:$H$303,2,FALSE),"⚠️단가마스터에 없음"))</f>
        <v/>
      </c>
      <c r="D166" s="7">
        <f>IF($B166="","",IFERROR(VLOOKUP($B166,단가마스터!$A$4:$H$303,3,FALSE),""))</f>
        <v/>
      </c>
      <c r="E166" s="7">
        <f>IF($B166="","",IFERROR(VLOOKUP($B166,단가마스터!$A$4:$H$303,4,FALSE),""))</f>
        <v/>
      </c>
      <c r="F166" s="6" t="n"/>
      <c r="G166" s="21">
        <f>IF($B166="","",IFERROR(VLOOKUP($B166,단가마스터!$A$4:$H$303,5,FALSE),0))</f>
        <v/>
      </c>
      <c r="H166" s="21">
        <f>IF($B166="","",IFERROR(VLOOKUP($B166,단가마스터!$A$4:$H$303,6,FALSE),0))</f>
        <v/>
      </c>
      <c r="I166" s="21">
        <f>IF($B166="","",IFERROR(VLOOKUP($B166,단가마스터!$A$4:$H$303,7,FALSE),0))</f>
        <v/>
      </c>
      <c r="J166" s="21">
        <f>IF($B166="","",N($F166)*N($G166))</f>
        <v/>
      </c>
      <c r="K166" s="21">
        <f>IF($B166="","",N($F166)*N($H166))</f>
        <v/>
      </c>
      <c r="L166" s="21">
        <f>IF($B166="","",N($F166)*N($I166))</f>
        <v/>
      </c>
    </row>
    <row r="167">
      <c r="A167" s="6" t="n"/>
      <c r="B167" s="6" t="n"/>
      <c r="C167" s="7">
        <f>IF($B167="","",IFERROR(VLOOKUP($B167,단가마스터!$A$4:$H$303,2,FALSE),"⚠️단가마스터에 없음"))</f>
        <v/>
      </c>
      <c r="D167" s="7">
        <f>IF($B167="","",IFERROR(VLOOKUP($B167,단가마스터!$A$4:$H$303,3,FALSE),""))</f>
        <v/>
      </c>
      <c r="E167" s="7">
        <f>IF($B167="","",IFERROR(VLOOKUP($B167,단가마스터!$A$4:$H$303,4,FALSE),""))</f>
        <v/>
      </c>
      <c r="F167" s="6" t="n"/>
      <c r="G167" s="21">
        <f>IF($B167="","",IFERROR(VLOOKUP($B167,단가마스터!$A$4:$H$303,5,FALSE),0))</f>
        <v/>
      </c>
      <c r="H167" s="21">
        <f>IF($B167="","",IFERROR(VLOOKUP($B167,단가마스터!$A$4:$H$303,6,FALSE),0))</f>
        <v/>
      </c>
      <c r="I167" s="21">
        <f>IF($B167="","",IFERROR(VLOOKUP($B167,단가마스터!$A$4:$H$303,7,FALSE),0))</f>
        <v/>
      </c>
      <c r="J167" s="21">
        <f>IF($B167="","",N($F167)*N($G167))</f>
        <v/>
      </c>
      <c r="K167" s="21">
        <f>IF($B167="","",N($F167)*N($H167))</f>
        <v/>
      </c>
      <c r="L167" s="21">
        <f>IF($B167="","",N($F167)*N($I167))</f>
        <v/>
      </c>
    </row>
    <row r="168">
      <c r="A168" s="6" t="n"/>
      <c r="B168" s="6" t="n"/>
      <c r="C168" s="7">
        <f>IF($B168="","",IFERROR(VLOOKUP($B168,단가마스터!$A$4:$H$303,2,FALSE),"⚠️단가마스터에 없음"))</f>
        <v/>
      </c>
      <c r="D168" s="7">
        <f>IF($B168="","",IFERROR(VLOOKUP($B168,단가마스터!$A$4:$H$303,3,FALSE),""))</f>
        <v/>
      </c>
      <c r="E168" s="7">
        <f>IF($B168="","",IFERROR(VLOOKUP($B168,단가마스터!$A$4:$H$303,4,FALSE),""))</f>
        <v/>
      </c>
      <c r="F168" s="6" t="n"/>
      <c r="G168" s="21">
        <f>IF($B168="","",IFERROR(VLOOKUP($B168,단가마스터!$A$4:$H$303,5,FALSE),0))</f>
        <v/>
      </c>
      <c r="H168" s="21">
        <f>IF($B168="","",IFERROR(VLOOKUP($B168,단가마스터!$A$4:$H$303,6,FALSE),0))</f>
        <v/>
      </c>
      <c r="I168" s="21">
        <f>IF($B168="","",IFERROR(VLOOKUP($B168,단가마스터!$A$4:$H$303,7,FALSE),0))</f>
        <v/>
      </c>
      <c r="J168" s="21">
        <f>IF($B168="","",N($F168)*N($G168))</f>
        <v/>
      </c>
      <c r="K168" s="21">
        <f>IF($B168="","",N($F168)*N($H168))</f>
        <v/>
      </c>
      <c r="L168" s="21">
        <f>IF($B168="","",N($F168)*N($I168))</f>
        <v/>
      </c>
    </row>
    <row r="169">
      <c r="A169" s="6" t="n"/>
      <c r="B169" s="6" t="n"/>
      <c r="C169" s="7">
        <f>IF($B169="","",IFERROR(VLOOKUP($B169,단가마스터!$A$4:$H$303,2,FALSE),"⚠️단가마스터에 없음"))</f>
        <v/>
      </c>
      <c r="D169" s="7">
        <f>IF($B169="","",IFERROR(VLOOKUP($B169,단가마스터!$A$4:$H$303,3,FALSE),""))</f>
        <v/>
      </c>
      <c r="E169" s="7">
        <f>IF($B169="","",IFERROR(VLOOKUP($B169,단가마스터!$A$4:$H$303,4,FALSE),""))</f>
        <v/>
      </c>
      <c r="F169" s="6" t="n"/>
      <c r="G169" s="21">
        <f>IF($B169="","",IFERROR(VLOOKUP($B169,단가마스터!$A$4:$H$303,5,FALSE),0))</f>
        <v/>
      </c>
      <c r="H169" s="21">
        <f>IF($B169="","",IFERROR(VLOOKUP($B169,단가마스터!$A$4:$H$303,6,FALSE),0))</f>
        <v/>
      </c>
      <c r="I169" s="21">
        <f>IF($B169="","",IFERROR(VLOOKUP($B169,단가마스터!$A$4:$H$303,7,FALSE),0))</f>
        <v/>
      </c>
      <c r="J169" s="21">
        <f>IF($B169="","",N($F169)*N($G169))</f>
        <v/>
      </c>
      <c r="K169" s="21">
        <f>IF($B169="","",N($F169)*N($H169))</f>
        <v/>
      </c>
      <c r="L169" s="21">
        <f>IF($B169="","",N($F169)*N($I169))</f>
        <v/>
      </c>
    </row>
    <row r="170">
      <c r="A170" s="6" t="n"/>
      <c r="B170" s="6" t="n"/>
      <c r="C170" s="7">
        <f>IF($B170="","",IFERROR(VLOOKUP($B170,단가마스터!$A$4:$H$303,2,FALSE),"⚠️단가마스터에 없음"))</f>
        <v/>
      </c>
      <c r="D170" s="7">
        <f>IF($B170="","",IFERROR(VLOOKUP($B170,단가마스터!$A$4:$H$303,3,FALSE),""))</f>
        <v/>
      </c>
      <c r="E170" s="7">
        <f>IF($B170="","",IFERROR(VLOOKUP($B170,단가마스터!$A$4:$H$303,4,FALSE),""))</f>
        <v/>
      </c>
      <c r="F170" s="6" t="n"/>
      <c r="G170" s="21">
        <f>IF($B170="","",IFERROR(VLOOKUP($B170,단가마스터!$A$4:$H$303,5,FALSE),0))</f>
        <v/>
      </c>
      <c r="H170" s="21">
        <f>IF($B170="","",IFERROR(VLOOKUP($B170,단가마스터!$A$4:$H$303,6,FALSE),0))</f>
        <v/>
      </c>
      <c r="I170" s="21">
        <f>IF($B170="","",IFERROR(VLOOKUP($B170,단가마스터!$A$4:$H$303,7,FALSE),0))</f>
        <v/>
      </c>
      <c r="J170" s="21">
        <f>IF($B170="","",N($F170)*N($G170))</f>
        <v/>
      </c>
      <c r="K170" s="21">
        <f>IF($B170="","",N($F170)*N($H170))</f>
        <v/>
      </c>
      <c r="L170" s="21">
        <f>IF($B170="","",N($F170)*N($I170))</f>
        <v/>
      </c>
    </row>
    <row r="171">
      <c r="A171" s="6" t="n"/>
      <c r="B171" s="6" t="n"/>
      <c r="C171" s="7">
        <f>IF($B171="","",IFERROR(VLOOKUP($B171,단가마스터!$A$4:$H$303,2,FALSE),"⚠️단가마스터에 없음"))</f>
        <v/>
      </c>
      <c r="D171" s="7">
        <f>IF($B171="","",IFERROR(VLOOKUP($B171,단가마스터!$A$4:$H$303,3,FALSE),""))</f>
        <v/>
      </c>
      <c r="E171" s="7">
        <f>IF($B171="","",IFERROR(VLOOKUP($B171,단가마스터!$A$4:$H$303,4,FALSE),""))</f>
        <v/>
      </c>
      <c r="F171" s="6" t="n"/>
      <c r="G171" s="21">
        <f>IF($B171="","",IFERROR(VLOOKUP($B171,단가마스터!$A$4:$H$303,5,FALSE),0))</f>
        <v/>
      </c>
      <c r="H171" s="21">
        <f>IF($B171="","",IFERROR(VLOOKUP($B171,단가마스터!$A$4:$H$303,6,FALSE),0))</f>
        <v/>
      </c>
      <c r="I171" s="21">
        <f>IF($B171="","",IFERROR(VLOOKUP($B171,단가마스터!$A$4:$H$303,7,FALSE),0))</f>
        <v/>
      </c>
      <c r="J171" s="21">
        <f>IF($B171="","",N($F171)*N($G171))</f>
        <v/>
      </c>
      <c r="K171" s="21">
        <f>IF($B171="","",N($F171)*N($H171))</f>
        <v/>
      </c>
      <c r="L171" s="21">
        <f>IF($B171="","",N($F171)*N($I171))</f>
        <v/>
      </c>
    </row>
    <row r="172">
      <c r="A172" s="6" t="n"/>
      <c r="B172" s="6" t="n"/>
      <c r="C172" s="7">
        <f>IF($B172="","",IFERROR(VLOOKUP($B172,단가마스터!$A$4:$H$303,2,FALSE),"⚠️단가마스터에 없음"))</f>
        <v/>
      </c>
      <c r="D172" s="7">
        <f>IF($B172="","",IFERROR(VLOOKUP($B172,단가마스터!$A$4:$H$303,3,FALSE),""))</f>
        <v/>
      </c>
      <c r="E172" s="7">
        <f>IF($B172="","",IFERROR(VLOOKUP($B172,단가마스터!$A$4:$H$303,4,FALSE),""))</f>
        <v/>
      </c>
      <c r="F172" s="6" t="n"/>
      <c r="G172" s="21">
        <f>IF($B172="","",IFERROR(VLOOKUP($B172,단가마스터!$A$4:$H$303,5,FALSE),0))</f>
        <v/>
      </c>
      <c r="H172" s="21">
        <f>IF($B172="","",IFERROR(VLOOKUP($B172,단가마스터!$A$4:$H$303,6,FALSE),0))</f>
        <v/>
      </c>
      <c r="I172" s="21">
        <f>IF($B172="","",IFERROR(VLOOKUP($B172,단가마스터!$A$4:$H$303,7,FALSE),0))</f>
        <v/>
      </c>
      <c r="J172" s="21">
        <f>IF($B172="","",N($F172)*N($G172))</f>
        <v/>
      </c>
      <c r="K172" s="21">
        <f>IF($B172="","",N($F172)*N($H172))</f>
        <v/>
      </c>
      <c r="L172" s="21">
        <f>IF($B172="","",N($F172)*N($I172))</f>
        <v/>
      </c>
    </row>
    <row r="173">
      <c r="A173" s="6" t="n"/>
      <c r="B173" s="6" t="n"/>
      <c r="C173" s="7">
        <f>IF($B173="","",IFERROR(VLOOKUP($B173,단가마스터!$A$4:$H$303,2,FALSE),"⚠️단가마스터에 없음"))</f>
        <v/>
      </c>
      <c r="D173" s="7">
        <f>IF($B173="","",IFERROR(VLOOKUP($B173,단가마스터!$A$4:$H$303,3,FALSE),""))</f>
        <v/>
      </c>
      <c r="E173" s="7">
        <f>IF($B173="","",IFERROR(VLOOKUP($B173,단가마스터!$A$4:$H$303,4,FALSE),""))</f>
        <v/>
      </c>
      <c r="F173" s="6" t="n"/>
      <c r="G173" s="21">
        <f>IF($B173="","",IFERROR(VLOOKUP($B173,단가마스터!$A$4:$H$303,5,FALSE),0))</f>
        <v/>
      </c>
      <c r="H173" s="21">
        <f>IF($B173="","",IFERROR(VLOOKUP($B173,단가마스터!$A$4:$H$303,6,FALSE),0))</f>
        <v/>
      </c>
      <c r="I173" s="21">
        <f>IF($B173="","",IFERROR(VLOOKUP($B173,단가마스터!$A$4:$H$303,7,FALSE),0))</f>
        <v/>
      </c>
      <c r="J173" s="21">
        <f>IF($B173="","",N($F173)*N($G173))</f>
        <v/>
      </c>
      <c r="K173" s="21">
        <f>IF($B173="","",N($F173)*N($H173))</f>
        <v/>
      </c>
      <c r="L173" s="21">
        <f>IF($B173="","",N($F173)*N($I173))</f>
        <v/>
      </c>
    </row>
    <row r="174">
      <c r="A174" s="6" t="n"/>
      <c r="B174" s="6" t="n"/>
      <c r="C174" s="7">
        <f>IF($B174="","",IFERROR(VLOOKUP($B174,단가마스터!$A$4:$H$303,2,FALSE),"⚠️단가마스터에 없음"))</f>
        <v/>
      </c>
      <c r="D174" s="7">
        <f>IF($B174="","",IFERROR(VLOOKUP($B174,단가마스터!$A$4:$H$303,3,FALSE),""))</f>
        <v/>
      </c>
      <c r="E174" s="7">
        <f>IF($B174="","",IFERROR(VLOOKUP($B174,단가마스터!$A$4:$H$303,4,FALSE),""))</f>
        <v/>
      </c>
      <c r="F174" s="6" t="n"/>
      <c r="G174" s="21">
        <f>IF($B174="","",IFERROR(VLOOKUP($B174,단가마스터!$A$4:$H$303,5,FALSE),0))</f>
        <v/>
      </c>
      <c r="H174" s="21">
        <f>IF($B174="","",IFERROR(VLOOKUP($B174,단가마스터!$A$4:$H$303,6,FALSE),0))</f>
        <v/>
      </c>
      <c r="I174" s="21">
        <f>IF($B174="","",IFERROR(VLOOKUP($B174,단가마스터!$A$4:$H$303,7,FALSE),0))</f>
        <v/>
      </c>
      <c r="J174" s="21">
        <f>IF($B174="","",N($F174)*N($G174))</f>
        <v/>
      </c>
      <c r="K174" s="21">
        <f>IF($B174="","",N($F174)*N($H174))</f>
        <v/>
      </c>
      <c r="L174" s="21">
        <f>IF($B174="","",N($F174)*N($I174))</f>
        <v/>
      </c>
    </row>
    <row r="175">
      <c r="A175" s="6" t="n"/>
      <c r="B175" s="6" t="n"/>
      <c r="C175" s="7">
        <f>IF($B175="","",IFERROR(VLOOKUP($B175,단가마스터!$A$4:$H$303,2,FALSE),"⚠️단가마스터에 없음"))</f>
        <v/>
      </c>
      <c r="D175" s="7">
        <f>IF($B175="","",IFERROR(VLOOKUP($B175,단가마스터!$A$4:$H$303,3,FALSE),""))</f>
        <v/>
      </c>
      <c r="E175" s="7">
        <f>IF($B175="","",IFERROR(VLOOKUP($B175,단가마스터!$A$4:$H$303,4,FALSE),""))</f>
        <v/>
      </c>
      <c r="F175" s="6" t="n"/>
      <c r="G175" s="21">
        <f>IF($B175="","",IFERROR(VLOOKUP($B175,단가마스터!$A$4:$H$303,5,FALSE),0))</f>
        <v/>
      </c>
      <c r="H175" s="21">
        <f>IF($B175="","",IFERROR(VLOOKUP($B175,단가마스터!$A$4:$H$303,6,FALSE),0))</f>
        <v/>
      </c>
      <c r="I175" s="21">
        <f>IF($B175="","",IFERROR(VLOOKUP($B175,단가마스터!$A$4:$H$303,7,FALSE),0))</f>
        <v/>
      </c>
      <c r="J175" s="21">
        <f>IF($B175="","",N($F175)*N($G175))</f>
        <v/>
      </c>
      <c r="K175" s="21">
        <f>IF($B175="","",N($F175)*N($H175))</f>
        <v/>
      </c>
      <c r="L175" s="21">
        <f>IF($B175="","",N($F175)*N($I175))</f>
        <v/>
      </c>
    </row>
    <row r="176">
      <c r="A176" s="6" t="n"/>
      <c r="B176" s="6" t="n"/>
      <c r="C176" s="7">
        <f>IF($B176="","",IFERROR(VLOOKUP($B176,단가마스터!$A$4:$H$303,2,FALSE),"⚠️단가마스터에 없음"))</f>
        <v/>
      </c>
      <c r="D176" s="7">
        <f>IF($B176="","",IFERROR(VLOOKUP($B176,단가마스터!$A$4:$H$303,3,FALSE),""))</f>
        <v/>
      </c>
      <c r="E176" s="7">
        <f>IF($B176="","",IFERROR(VLOOKUP($B176,단가마스터!$A$4:$H$303,4,FALSE),""))</f>
        <v/>
      </c>
      <c r="F176" s="6" t="n"/>
      <c r="G176" s="21">
        <f>IF($B176="","",IFERROR(VLOOKUP($B176,단가마스터!$A$4:$H$303,5,FALSE),0))</f>
        <v/>
      </c>
      <c r="H176" s="21">
        <f>IF($B176="","",IFERROR(VLOOKUP($B176,단가마스터!$A$4:$H$303,6,FALSE),0))</f>
        <v/>
      </c>
      <c r="I176" s="21">
        <f>IF($B176="","",IFERROR(VLOOKUP($B176,단가마스터!$A$4:$H$303,7,FALSE),0))</f>
        <v/>
      </c>
      <c r="J176" s="21">
        <f>IF($B176="","",N($F176)*N($G176))</f>
        <v/>
      </c>
      <c r="K176" s="21">
        <f>IF($B176="","",N($F176)*N($H176))</f>
        <v/>
      </c>
      <c r="L176" s="21">
        <f>IF($B176="","",N($F176)*N($I176))</f>
        <v/>
      </c>
    </row>
    <row r="177">
      <c r="A177" s="6" t="n"/>
      <c r="B177" s="6" t="n"/>
      <c r="C177" s="7">
        <f>IF($B177="","",IFERROR(VLOOKUP($B177,단가마스터!$A$4:$H$303,2,FALSE),"⚠️단가마스터에 없음"))</f>
        <v/>
      </c>
      <c r="D177" s="7">
        <f>IF($B177="","",IFERROR(VLOOKUP($B177,단가마스터!$A$4:$H$303,3,FALSE),""))</f>
        <v/>
      </c>
      <c r="E177" s="7">
        <f>IF($B177="","",IFERROR(VLOOKUP($B177,단가마스터!$A$4:$H$303,4,FALSE),""))</f>
        <v/>
      </c>
      <c r="F177" s="6" t="n"/>
      <c r="G177" s="21">
        <f>IF($B177="","",IFERROR(VLOOKUP($B177,단가마스터!$A$4:$H$303,5,FALSE),0))</f>
        <v/>
      </c>
      <c r="H177" s="21">
        <f>IF($B177="","",IFERROR(VLOOKUP($B177,단가마스터!$A$4:$H$303,6,FALSE),0))</f>
        <v/>
      </c>
      <c r="I177" s="21">
        <f>IF($B177="","",IFERROR(VLOOKUP($B177,단가마스터!$A$4:$H$303,7,FALSE),0))</f>
        <v/>
      </c>
      <c r="J177" s="21">
        <f>IF($B177="","",N($F177)*N($G177))</f>
        <v/>
      </c>
      <c r="K177" s="21">
        <f>IF($B177="","",N($F177)*N($H177))</f>
        <v/>
      </c>
      <c r="L177" s="21">
        <f>IF($B177="","",N($F177)*N($I177))</f>
        <v/>
      </c>
    </row>
    <row r="178">
      <c r="A178" s="6" t="n"/>
      <c r="B178" s="6" t="n"/>
      <c r="C178" s="7">
        <f>IF($B178="","",IFERROR(VLOOKUP($B178,단가마스터!$A$4:$H$303,2,FALSE),"⚠️단가마스터에 없음"))</f>
        <v/>
      </c>
      <c r="D178" s="7">
        <f>IF($B178="","",IFERROR(VLOOKUP($B178,단가마스터!$A$4:$H$303,3,FALSE),""))</f>
        <v/>
      </c>
      <c r="E178" s="7">
        <f>IF($B178="","",IFERROR(VLOOKUP($B178,단가마스터!$A$4:$H$303,4,FALSE),""))</f>
        <v/>
      </c>
      <c r="F178" s="6" t="n"/>
      <c r="G178" s="21">
        <f>IF($B178="","",IFERROR(VLOOKUP($B178,단가마스터!$A$4:$H$303,5,FALSE),0))</f>
        <v/>
      </c>
      <c r="H178" s="21">
        <f>IF($B178="","",IFERROR(VLOOKUP($B178,단가마스터!$A$4:$H$303,6,FALSE),0))</f>
        <v/>
      </c>
      <c r="I178" s="21">
        <f>IF($B178="","",IFERROR(VLOOKUP($B178,단가마스터!$A$4:$H$303,7,FALSE),0))</f>
        <v/>
      </c>
      <c r="J178" s="21">
        <f>IF($B178="","",N($F178)*N($G178))</f>
        <v/>
      </c>
      <c r="K178" s="21">
        <f>IF($B178="","",N($F178)*N($H178))</f>
        <v/>
      </c>
      <c r="L178" s="21">
        <f>IF($B178="","",N($F178)*N($I178))</f>
        <v/>
      </c>
    </row>
    <row r="179">
      <c r="A179" s="6" t="n"/>
      <c r="B179" s="6" t="n"/>
      <c r="C179" s="7">
        <f>IF($B179="","",IFERROR(VLOOKUP($B179,단가마스터!$A$4:$H$303,2,FALSE),"⚠️단가마스터에 없음"))</f>
        <v/>
      </c>
      <c r="D179" s="7">
        <f>IF($B179="","",IFERROR(VLOOKUP($B179,단가마스터!$A$4:$H$303,3,FALSE),""))</f>
        <v/>
      </c>
      <c r="E179" s="7">
        <f>IF($B179="","",IFERROR(VLOOKUP($B179,단가마스터!$A$4:$H$303,4,FALSE),""))</f>
        <v/>
      </c>
      <c r="F179" s="6" t="n"/>
      <c r="G179" s="21">
        <f>IF($B179="","",IFERROR(VLOOKUP($B179,단가마스터!$A$4:$H$303,5,FALSE),0))</f>
        <v/>
      </c>
      <c r="H179" s="21">
        <f>IF($B179="","",IFERROR(VLOOKUP($B179,단가마스터!$A$4:$H$303,6,FALSE),0))</f>
        <v/>
      </c>
      <c r="I179" s="21">
        <f>IF($B179="","",IFERROR(VLOOKUP($B179,단가마스터!$A$4:$H$303,7,FALSE),0))</f>
        <v/>
      </c>
      <c r="J179" s="21">
        <f>IF($B179="","",N($F179)*N($G179))</f>
        <v/>
      </c>
      <c r="K179" s="21">
        <f>IF($B179="","",N($F179)*N($H179))</f>
        <v/>
      </c>
      <c r="L179" s="21">
        <f>IF($B179="","",N($F179)*N($I179))</f>
        <v/>
      </c>
    </row>
    <row r="180">
      <c r="A180" s="6" t="n"/>
      <c r="B180" s="6" t="n"/>
      <c r="C180" s="7">
        <f>IF($B180="","",IFERROR(VLOOKUP($B180,단가마스터!$A$4:$H$303,2,FALSE),"⚠️단가마스터에 없음"))</f>
        <v/>
      </c>
      <c r="D180" s="7">
        <f>IF($B180="","",IFERROR(VLOOKUP($B180,단가마스터!$A$4:$H$303,3,FALSE),""))</f>
        <v/>
      </c>
      <c r="E180" s="7">
        <f>IF($B180="","",IFERROR(VLOOKUP($B180,단가마스터!$A$4:$H$303,4,FALSE),""))</f>
        <v/>
      </c>
      <c r="F180" s="6" t="n"/>
      <c r="G180" s="21">
        <f>IF($B180="","",IFERROR(VLOOKUP($B180,단가마스터!$A$4:$H$303,5,FALSE),0))</f>
        <v/>
      </c>
      <c r="H180" s="21">
        <f>IF($B180="","",IFERROR(VLOOKUP($B180,단가마스터!$A$4:$H$303,6,FALSE),0))</f>
        <v/>
      </c>
      <c r="I180" s="21">
        <f>IF($B180="","",IFERROR(VLOOKUP($B180,단가마스터!$A$4:$H$303,7,FALSE),0))</f>
        <v/>
      </c>
      <c r="J180" s="21">
        <f>IF($B180="","",N($F180)*N($G180))</f>
        <v/>
      </c>
      <c r="K180" s="21">
        <f>IF($B180="","",N($F180)*N($H180))</f>
        <v/>
      </c>
      <c r="L180" s="21">
        <f>IF($B180="","",N($F180)*N($I180))</f>
        <v/>
      </c>
    </row>
    <row r="181">
      <c r="A181" s="6" t="n"/>
      <c r="B181" s="6" t="n"/>
      <c r="C181" s="7">
        <f>IF($B181="","",IFERROR(VLOOKUP($B181,단가마스터!$A$4:$H$303,2,FALSE),"⚠️단가마스터에 없음"))</f>
        <v/>
      </c>
      <c r="D181" s="7">
        <f>IF($B181="","",IFERROR(VLOOKUP($B181,단가마스터!$A$4:$H$303,3,FALSE),""))</f>
        <v/>
      </c>
      <c r="E181" s="7">
        <f>IF($B181="","",IFERROR(VLOOKUP($B181,단가마스터!$A$4:$H$303,4,FALSE),""))</f>
        <v/>
      </c>
      <c r="F181" s="6" t="n"/>
      <c r="G181" s="21">
        <f>IF($B181="","",IFERROR(VLOOKUP($B181,단가마스터!$A$4:$H$303,5,FALSE),0))</f>
        <v/>
      </c>
      <c r="H181" s="21">
        <f>IF($B181="","",IFERROR(VLOOKUP($B181,단가마스터!$A$4:$H$303,6,FALSE),0))</f>
        <v/>
      </c>
      <c r="I181" s="21">
        <f>IF($B181="","",IFERROR(VLOOKUP($B181,단가마스터!$A$4:$H$303,7,FALSE),0))</f>
        <v/>
      </c>
      <c r="J181" s="21">
        <f>IF($B181="","",N($F181)*N($G181))</f>
        <v/>
      </c>
      <c r="K181" s="21">
        <f>IF($B181="","",N($F181)*N($H181))</f>
        <v/>
      </c>
      <c r="L181" s="21">
        <f>IF($B181="","",N($F181)*N($I181))</f>
        <v/>
      </c>
    </row>
    <row r="182">
      <c r="A182" s="6" t="n"/>
      <c r="B182" s="6" t="n"/>
      <c r="C182" s="7">
        <f>IF($B182="","",IFERROR(VLOOKUP($B182,단가마스터!$A$4:$H$303,2,FALSE),"⚠️단가마스터에 없음"))</f>
        <v/>
      </c>
      <c r="D182" s="7">
        <f>IF($B182="","",IFERROR(VLOOKUP($B182,단가마스터!$A$4:$H$303,3,FALSE),""))</f>
        <v/>
      </c>
      <c r="E182" s="7">
        <f>IF($B182="","",IFERROR(VLOOKUP($B182,단가마스터!$A$4:$H$303,4,FALSE),""))</f>
        <v/>
      </c>
      <c r="F182" s="6" t="n"/>
      <c r="G182" s="21">
        <f>IF($B182="","",IFERROR(VLOOKUP($B182,단가마스터!$A$4:$H$303,5,FALSE),0))</f>
        <v/>
      </c>
      <c r="H182" s="21">
        <f>IF($B182="","",IFERROR(VLOOKUP($B182,단가마스터!$A$4:$H$303,6,FALSE),0))</f>
        <v/>
      </c>
      <c r="I182" s="21">
        <f>IF($B182="","",IFERROR(VLOOKUP($B182,단가마스터!$A$4:$H$303,7,FALSE),0))</f>
        <v/>
      </c>
      <c r="J182" s="21">
        <f>IF($B182="","",N($F182)*N($G182))</f>
        <v/>
      </c>
      <c r="K182" s="21">
        <f>IF($B182="","",N($F182)*N($H182))</f>
        <v/>
      </c>
      <c r="L182" s="21">
        <f>IF($B182="","",N($F182)*N($I182))</f>
        <v/>
      </c>
    </row>
    <row r="183">
      <c r="A183" s="6" t="n"/>
      <c r="B183" s="6" t="n"/>
      <c r="C183" s="7">
        <f>IF($B183="","",IFERROR(VLOOKUP($B183,단가마스터!$A$4:$H$303,2,FALSE),"⚠️단가마스터에 없음"))</f>
        <v/>
      </c>
      <c r="D183" s="7">
        <f>IF($B183="","",IFERROR(VLOOKUP($B183,단가마스터!$A$4:$H$303,3,FALSE),""))</f>
        <v/>
      </c>
      <c r="E183" s="7">
        <f>IF($B183="","",IFERROR(VLOOKUP($B183,단가마스터!$A$4:$H$303,4,FALSE),""))</f>
        <v/>
      </c>
      <c r="F183" s="6" t="n"/>
      <c r="G183" s="21">
        <f>IF($B183="","",IFERROR(VLOOKUP($B183,단가마스터!$A$4:$H$303,5,FALSE),0))</f>
        <v/>
      </c>
      <c r="H183" s="21">
        <f>IF($B183="","",IFERROR(VLOOKUP($B183,단가마스터!$A$4:$H$303,6,FALSE),0))</f>
        <v/>
      </c>
      <c r="I183" s="21">
        <f>IF($B183="","",IFERROR(VLOOKUP($B183,단가마스터!$A$4:$H$303,7,FALSE),0))</f>
        <v/>
      </c>
      <c r="J183" s="21">
        <f>IF($B183="","",N($F183)*N($G183))</f>
        <v/>
      </c>
      <c r="K183" s="21">
        <f>IF($B183="","",N($F183)*N($H183))</f>
        <v/>
      </c>
      <c r="L183" s="21">
        <f>IF($B183="","",N($F183)*N($I183))</f>
        <v/>
      </c>
    </row>
    <row r="184">
      <c r="A184" s="6" t="n"/>
      <c r="B184" s="6" t="n"/>
      <c r="C184" s="7">
        <f>IF($B184="","",IFERROR(VLOOKUP($B184,단가마스터!$A$4:$H$303,2,FALSE),"⚠️단가마스터에 없음"))</f>
        <v/>
      </c>
      <c r="D184" s="7">
        <f>IF($B184="","",IFERROR(VLOOKUP($B184,단가마스터!$A$4:$H$303,3,FALSE),""))</f>
        <v/>
      </c>
      <c r="E184" s="7">
        <f>IF($B184="","",IFERROR(VLOOKUP($B184,단가마스터!$A$4:$H$303,4,FALSE),""))</f>
        <v/>
      </c>
      <c r="F184" s="6" t="n"/>
      <c r="G184" s="21">
        <f>IF($B184="","",IFERROR(VLOOKUP($B184,단가마스터!$A$4:$H$303,5,FALSE),0))</f>
        <v/>
      </c>
      <c r="H184" s="21">
        <f>IF($B184="","",IFERROR(VLOOKUP($B184,단가마스터!$A$4:$H$303,6,FALSE),0))</f>
        <v/>
      </c>
      <c r="I184" s="21">
        <f>IF($B184="","",IFERROR(VLOOKUP($B184,단가마스터!$A$4:$H$303,7,FALSE),0))</f>
        <v/>
      </c>
      <c r="J184" s="21">
        <f>IF($B184="","",N($F184)*N($G184))</f>
        <v/>
      </c>
      <c r="K184" s="21">
        <f>IF($B184="","",N($F184)*N($H184))</f>
        <v/>
      </c>
      <c r="L184" s="21">
        <f>IF($B184="","",N($F184)*N($I184))</f>
        <v/>
      </c>
    </row>
    <row r="185">
      <c r="A185" s="6" t="n"/>
      <c r="B185" s="6" t="n"/>
      <c r="C185" s="7">
        <f>IF($B185="","",IFERROR(VLOOKUP($B185,단가마스터!$A$4:$H$303,2,FALSE),"⚠️단가마스터에 없음"))</f>
        <v/>
      </c>
      <c r="D185" s="7">
        <f>IF($B185="","",IFERROR(VLOOKUP($B185,단가마스터!$A$4:$H$303,3,FALSE),""))</f>
        <v/>
      </c>
      <c r="E185" s="7">
        <f>IF($B185="","",IFERROR(VLOOKUP($B185,단가마스터!$A$4:$H$303,4,FALSE),""))</f>
        <v/>
      </c>
      <c r="F185" s="6" t="n"/>
      <c r="G185" s="21">
        <f>IF($B185="","",IFERROR(VLOOKUP($B185,단가마스터!$A$4:$H$303,5,FALSE),0))</f>
        <v/>
      </c>
      <c r="H185" s="21">
        <f>IF($B185="","",IFERROR(VLOOKUP($B185,단가마스터!$A$4:$H$303,6,FALSE),0))</f>
        <v/>
      </c>
      <c r="I185" s="21">
        <f>IF($B185="","",IFERROR(VLOOKUP($B185,단가마스터!$A$4:$H$303,7,FALSE),0))</f>
        <v/>
      </c>
      <c r="J185" s="21">
        <f>IF($B185="","",N($F185)*N($G185))</f>
        <v/>
      </c>
      <c r="K185" s="21">
        <f>IF($B185="","",N($F185)*N($H185))</f>
        <v/>
      </c>
      <c r="L185" s="21">
        <f>IF($B185="","",N($F185)*N($I185))</f>
        <v/>
      </c>
    </row>
    <row r="186">
      <c r="A186" s="6" t="n"/>
      <c r="B186" s="6" t="n"/>
      <c r="C186" s="7">
        <f>IF($B186="","",IFERROR(VLOOKUP($B186,단가마스터!$A$4:$H$303,2,FALSE),"⚠️단가마스터에 없음"))</f>
        <v/>
      </c>
      <c r="D186" s="7">
        <f>IF($B186="","",IFERROR(VLOOKUP($B186,단가마스터!$A$4:$H$303,3,FALSE),""))</f>
        <v/>
      </c>
      <c r="E186" s="7">
        <f>IF($B186="","",IFERROR(VLOOKUP($B186,단가마스터!$A$4:$H$303,4,FALSE),""))</f>
        <v/>
      </c>
      <c r="F186" s="6" t="n"/>
      <c r="G186" s="21">
        <f>IF($B186="","",IFERROR(VLOOKUP($B186,단가마스터!$A$4:$H$303,5,FALSE),0))</f>
        <v/>
      </c>
      <c r="H186" s="21">
        <f>IF($B186="","",IFERROR(VLOOKUP($B186,단가마스터!$A$4:$H$303,6,FALSE),0))</f>
        <v/>
      </c>
      <c r="I186" s="21">
        <f>IF($B186="","",IFERROR(VLOOKUP($B186,단가마스터!$A$4:$H$303,7,FALSE),0))</f>
        <v/>
      </c>
      <c r="J186" s="21">
        <f>IF($B186="","",N($F186)*N($G186))</f>
        <v/>
      </c>
      <c r="K186" s="21">
        <f>IF($B186="","",N($F186)*N($H186))</f>
        <v/>
      </c>
      <c r="L186" s="21">
        <f>IF($B186="","",N($F186)*N($I186))</f>
        <v/>
      </c>
    </row>
    <row r="187">
      <c r="A187" s="6" t="n"/>
      <c r="B187" s="6" t="n"/>
      <c r="C187" s="7">
        <f>IF($B187="","",IFERROR(VLOOKUP($B187,단가마스터!$A$4:$H$303,2,FALSE),"⚠️단가마스터에 없음"))</f>
        <v/>
      </c>
      <c r="D187" s="7">
        <f>IF($B187="","",IFERROR(VLOOKUP($B187,단가마스터!$A$4:$H$303,3,FALSE),""))</f>
        <v/>
      </c>
      <c r="E187" s="7">
        <f>IF($B187="","",IFERROR(VLOOKUP($B187,단가마스터!$A$4:$H$303,4,FALSE),""))</f>
        <v/>
      </c>
      <c r="F187" s="6" t="n"/>
      <c r="G187" s="21">
        <f>IF($B187="","",IFERROR(VLOOKUP($B187,단가마스터!$A$4:$H$303,5,FALSE),0))</f>
        <v/>
      </c>
      <c r="H187" s="21">
        <f>IF($B187="","",IFERROR(VLOOKUP($B187,단가마스터!$A$4:$H$303,6,FALSE),0))</f>
        <v/>
      </c>
      <c r="I187" s="21">
        <f>IF($B187="","",IFERROR(VLOOKUP($B187,단가마스터!$A$4:$H$303,7,FALSE),0))</f>
        <v/>
      </c>
      <c r="J187" s="21">
        <f>IF($B187="","",N($F187)*N($G187))</f>
        <v/>
      </c>
      <c r="K187" s="21">
        <f>IF($B187="","",N($F187)*N($H187))</f>
        <v/>
      </c>
      <c r="L187" s="21">
        <f>IF($B187="","",N($F187)*N($I187))</f>
        <v/>
      </c>
    </row>
    <row r="188">
      <c r="A188" s="6" t="n"/>
      <c r="B188" s="6" t="n"/>
      <c r="C188" s="7">
        <f>IF($B188="","",IFERROR(VLOOKUP($B188,단가마스터!$A$4:$H$303,2,FALSE),"⚠️단가마스터에 없음"))</f>
        <v/>
      </c>
      <c r="D188" s="7">
        <f>IF($B188="","",IFERROR(VLOOKUP($B188,단가마스터!$A$4:$H$303,3,FALSE),""))</f>
        <v/>
      </c>
      <c r="E188" s="7">
        <f>IF($B188="","",IFERROR(VLOOKUP($B188,단가마스터!$A$4:$H$303,4,FALSE),""))</f>
        <v/>
      </c>
      <c r="F188" s="6" t="n"/>
      <c r="G188" s="21">
        <f>IF($B188="","",IFERROR(VLOOKUP($B188,단가마스터!$A$4:$H$303,5,FALSE),0))</f>
        <v/>
      </c>
      <c r="H188" s="21">
        <f>IF($B188="","",IFERROR(VLOOKUP($B188,단가마스터!$A$4:$H$303,6,FALSE),0))</f>
        <v/>
      </c>
      <c r="I188" s="21">
        <f>IF($B188="","",IFERROR(VLOOKUP($B188,단가마스터!$A$4:$H$303,7,FALSE),0))</f>
        <v/>
      </c>
      <c r="J188" s="21">
        <f>IF($B188="","",N($F188)*N($G188))</f>
        <v/>
      </c>
      <c r="K188" s="21">
        <f>IF($B188="","",N($F188)*N($H188))</f>
        <v/>
      </c>
      <c r="L188" s="21">
        <f>IF($B188="","",N($F188)*N($I188))</f>
        <v/>
      </c>
    </row>
    <row r="189">
      <c r="A189" s="6" t="n"/>
      <c r="B189" s="6" t="n"/>
      <c r="C189" s="7">
        <f>IF($B189="","",IFERROR(VLOOKUP($B189,단가마스터!$A$4:$H$303,2,FALSE),"⚠️단가마스터에 없음"))</f>
        <v/>
      </c>
      <c r="D189" s="7">
        <f>IF($B189="","",IFERROR(VLOOKUP($B189,단가마스터!$A$4:$H$303,3,FALSE),""))</f>
        <v/>
      </c>
      <c r="E189" s="7">
        <f>IF($B189="","",IFERROR(VLOOKUP($B189,단가마스터!$A$4:$H$303,4,FALSE),""))</f>
        <v/>
      </c>
      <c r="F189" s="6" t="n"/>
      <c r="G189" s="21">
        <f>IF($B189="","",IFERROR(VLOOKUP($B189,단가마스터!$A$4:$H$303,5,FALSE),0))</f>
        <v/>
      </c>
      <c r="H189" s="21">
        <f>IF($B189="","",IFERROR(VLOOKUP($B189,단가마스터!$A$4:$H$303,6,FALSE),0))</f>
        <v/>
      </c>
      <c r="I189" s="21">
        <f>IF($B189="","",IFERROR(VLOOKUP($B189,단가마스터!$A$4:$H$303,7,FALSE),0))</f>
        <v/>
      </c>
      <c r="J189" s="21">
        <f>IF($B189="","",N($F189)*N($G189))</f>
        <v/>
      </c>
      <c r="K189" s="21">
        <f>IF($B189="","",N($F189)*N($H189))</f>
        <v/>
      </c>
      <c r="L189" s="21">
        <f>IF($B189="","",N($F189)*N($I189))</f>
        <v/>
      </c>
    </row>
    <row r="190">
      <c r="A190" s="6" t="n"/>
      <c r="B190" s="6" t="n"/>
      <c r="C190" s="7">
        <f>IF($B190="","",IFERROR(VLOOKUP($B190,단가마스터!$A$4:$H$303,2,FALSE),"⚠️단가마스터에 없음"))</f>
        <v/>
      </c>
      <c r="D190" s="7">
        <f>IF($B190="","",IFERROR(VLOOKUP($B190,단가마스터!$A$4:$H$303,3,FALSE),""))</f>
        <v/>
      </c>
      <c r="E190" s="7">
        <f>IF($B190="","",IFERROR(VLOOKUP($B190,단가마스터!$A$4:$H$303,4,FALSE),""))</f>
        <v/>
      </c>
      <c r="F190" s="6" t="n"/>
      <c r="G190" s="21">
        <f>IF($B190="","",IFERROR(VLOOKUP($B190,단가마스터!$A$4:$H$303,5,FALSE),0))</f>
        <v/>
      </c>
      <c r="H190" s="21">
        <f>IF($B190="","",IFERROR(VLOOKUP($B190,단가마스터!$A$4:$H$303,6,FALSE),0))</f>
        <v/>
      </c>
      <c r="I190" s="21">
        <f>IF($B190="","",IFERROR(VLOOKUP($B190,단가마스터!$A$4:$H$303,7,FALSE),0))</f>
        <v/>
      </c>
      <c r="J190" s="21">
        <f>IF($B190="","",N($F190)*N($G190))</f>
        <v/>
      </c>
      <c r="K190" s="21">
        <f>IF($B190="","",N($F190)*N($H190))</f>
        <v/>
      </c>
      <c r="L190" s="21">
        <f>IF($B190="","",N($F190)*N($I190))</f>
        <v/>
      </c>
    </row>
    <row r="191">
      <c r="A191" s="6" t="n"/>
      <c r="B191" s="6" t="n"/>
      <c r="C191" s="7">
        <f>IF($B191="","",IFERROR(VLOOKUP($B191,단가마스터!$A$4:$H$303,2,FALSE),"⚠️단가마스터에 없음"))</f>
        <v/>
      </c>
      <c r="D191" s="7">
        <f>IF($B191="","",IFERROR(VLOOKUP($B191,단가마스터!$A$4:$H$303,3,FALSE),""))</f>
        <v/>
      </c>
      <c r="E191" s="7">
        <f>IF($B191="","",IFERROR(VLOOKUP($B191,단가마스터!$A$4:$H$303,4,FALSE),""))</f>
        <v/>
      </c>
      <c r="F191" s="6" t="n"/>
      <c r="G191" s="21">
        <f>IF($B191="","",IFERROR(VLOOKUP($B191,단가마스터!$A$4:$H$303,5,FALSE),0))</f>
        <v/>
      </c>
      <c r="H191" s="21">
        <f>IF($B191="","",IFERROR(VLOOKUP($B191,단가마스터!$A$4:$H$303,6,FALSE),0))</f>
        <v/>
      </c>
      <c r="I191" s="21">
        <f>IF($B191="","",IFERROR(VLOOKUP($B191,단가마스터!$A$4:$H$303,7,FALSE),0))</f>
        <v/>
      </c>
      <c r="J191" s="21">
        <f>IF($B191="","",N($F191)*N($G191))</f>
        <v/>
      </c>
      <c r="K191" s="21">
        <f>IF($B191="","",N($F191)*N($H191))</f>
        <v/>
      </c>
      <c r="L191" s="21">
        <f>IF($B191="","",N($F191)*N($I191))</f>
        <v/>
      </c>
    </row>
    <row r="192">
      <c r="A192" s="6" t="n"/>
      <c r="B192" s="6" t="n"/>
      <c r="C192" s="7">
        <f>IF($B192="","",IFERROR(VLOOKUP($B192,단가마스터!$A$4:$H$303,2,FALSE),"⚠️단가마스터에 없음"))</f>
        <v/>
      </c>
      <c r="D192" s="7">
        <f>IF($B192="","",IFERROR(VLOOKUP($B192,단가마스터!$A$4:$H$303,3,FALSE),""))</f>
        <v/>
      </c>
      <c r="E192" s="7">
        <f>IF($B192="","",IFERROR(VLOOKUP($B192,단가마스터!$A$4:$H$303,4,FALSE),""))</f>
        <v/>
      </c>
      <c r="F192" s="6" t="n"/>
      <c r="G192" s="21">
        <f>IF($B192="","",IFERROR(VLOOKUP($B192,단가마스터!$A$4:$H$303,5,FALSE),0))</f>
        <v/>
      </c>
      <c r="H192" s="21">
        <f>IF($B192="","",IFERROR(VLOOKUP($B192,단가마스터!$A$4:$H$303,6,FALSE),0))</f>
        <v/>
      </c>
      <c r="I192" s="21">
        <f>IF($B192="","",IFERROR(VLOOKUP($B192,단가마스터!$A$4:$H$303,7,FALSE),0))</f>
        <v/>
      </c>
      <c r="J192" s="21">
        <f>IF($B192="","",N($F192)*N($G192))</f>
        <v/>
      </c>
      <c r="K192" s="21">
        <f>IF($B192="","",N($F192)*N($H192))</f>
        <v/>
      </c>
      <c r="L192" s="21">
        <f>IF($B192="","",N($F192)*N($I192))</f>
        <v/>
      </c>
    </row>
    <row r="193">
      <c r="A193" s="6" t="n"/>
      <c r="B193" s="6" t="n"/>
      <c r="C193" s="7">
        <f>IF($B193="","",IFERROR(VLOOKUP($B193,단가마스터!$A$4:$H$303,2,FALSE),"⚠️단가마스터에 없음"))</f>
        <v/>
      </c>
      <c r="D193" s="7">
        <f>IF($B193="","",IFERROR(VLOOKUP($B193,단가마스터!$A$4:$H$303,3,FALSE),""))</f>
        <v/>
      </c>
      <c r="E193" s="7">
        <f>IF($B193="","",IFERROR(VLOOKUP($B193,단가마스터!$A$4:$H$303,4,FALSE),""))</f>
        <v/>
      </c>
      <c r="F193" s="6" t="n"/>
      <c r="G193" s="21">
        <f>IF($B193="","",IFERROR(VLOOKUP($B193,단가마스터!$A$4:$H$303,5,FALSE),0))</f>
        <v/>
      </c>
      <c r="H193" s="21">
        <f>IF($B193="","",IFERROR(VLOOKUP($B193,단가마스터!$A$4:$H$303,6,FALSE),0))</f>
        <v/>
      </c>
      <c r="I193" s="21">
        <f>IF($B193="","",IFERROR(VLOOKUP($B193,단가마스터!$A$4:$H$303,7,FALSE),0))</f>
        <v/>
      </c>
      <c r="J193" s="21">
        <f>IF($B193="","",N($F193)*N($G193))</f>
        <v/>
      </c>
      <c r="K193" s="21">
        <f>IF($B193="","",N($F193)*N($H193))</f>
        <v/>
      </c>
      <c r="L193" s="21">
        <f>IF($B193="","",N($F193)*N($I193))</f>
        <v/>
      </c>
    </row>
    <row r="194">
      <c r="A194" s="6" t="n"/>
      <c r="B194" s="6" t="n"/>
      <c r="C194" s="7">
        <f>IF($B194="","",IFERROR(VLOOKUP($B194,단가마스터!$A$4:$H$303,2,FALSE),"⚠️단가마스터에 없음"))</f>
        <v/>
      </c>
      <c r="D194" s="7">
        <f>IF($B194="","",IFERROR(VLOOKUP($B194,단가마스터!$A$4:$H$303,3,FALSE),""))</f>
        <v/>
      </c>
      <c r="E194" s="7">
        <f>IF($B194="","",IFERROR(VLOOKUP($B194,단가마스터!$A$4:$H$303,4,FALSE),""))</f>
        <v/>
      </c>
      <c r="F194" s="6" t="n"/>
      <c r="G194" s="21">
        <f>IF($B194="","",IFERROR(VLOOKUP($B194,단가마스터!$A$4:$H$303,5,FALSE),0))</f>
        <v/>
      </c>
      <c r="H194" s="21">
        <f>IF($B194="","",IFERROR(VLOOKUP($B194,단가마스터!$A$4:$H$303,6,FALSE),0))</f>
        <v/>
      </c>
      <c r="I194" s="21">
        <f>IF($B194="","",IFERROR(VLOOKUP($B194,단가마스터!$A$4:$H$303,7,FALSE),0))</f>
        <v/>
      </c>
      <c r="J194" s="21">
        <f>IF($B194="","",N($F194)*N($G194))</f>
        <v/>
      </c>
      <c r="K194" s="21">
        <f>IF($B194="","",N($F194)*N($H194))</f>
        <v/>
      </c>
      <c r="L194" s="21">
        <f>IF($B194="","",N($F194)*N($I194))</f>
        <v/>
      </c>
    </row>
    <row r="195">
      <c r="A195" s="6" t="n"/>
      <c r="B195" s="6" t="n"/>
      <c r="C195" s="7">
        <f>IF($B195="","",IFERROR(VLOOKUP($B195,단가마스터!$A$4:$H$303,2,FALSE),"⚠️단가마스터에 없음"))</f>
        <v/>
      </c>
      <c r="D195" s="7">
        <f>IF($B195="","",IFERROR(VLOOKUP($B195,단가마스터!$A$4:$H$303,3,FALSE),""))</f>
        <v/>
      </c>
      <c r="E195" s="7">
        <f>IF($B195="","",IFERROR(VLOOKUP($B195,단가마스터!$A$4:$H$303,4,FALSE),""))</f>
        <v/>
      </c>
      <c r="F195" s="6" t="n"/>
      <c r="G195" s="21">
        <f>IF($B195="","",IFERROR(VLOOKUP($B195,단가마스터!$A$4:$H$303,5,FALSE),0))</f>
        <v/>
      </c>
      <c r="H195" s="21">
        <f>IF($B195="","",IFERROR(VLOOKUP($B195,단가마스터!$A$4:$H$303,6,FALSE),0))</f>
        <v/>
      </c>
      <c r="I195" s="21">
        <f>IF($B195="","",IFERROR(VLOOKUP($B195,단가마스터!$A$4:$H$303,7,FALSE),0))</f>
        <v/>
      </c>
      <c r="J195" s="21">
        <f>IF($B195="","",N($F195)*N($G195))</f>
        <v/>
      </c>
      <c r="K195" s="21">
        <f>IF($B195="","",N($F195)*N($H195))</f>
        <v/>
      </c>
      <c r="L195" s="21">
        <f>IF($B195="","",N($F195)*N($I195))</f>
        <v/>
      </c>
    </row>
    <row r="196">
      <c r="A196" s="6" t="n"/>
      <c r="B196" s="6" t="n"/>
      <c r="C196" s="7">
        <f>IF($B196="","",IFERROR(VLOOKUP($B196,단가마스터!$A$4:$H$303,2,FALSE),"⚠️단가마스터에 없음"))</f>
        <v/>
      </c>
      <c r="D196" s="7">
        <f>IF($B196="","",IFERROR(VLOOKUP($B196,단가마스터!$A$4:$H$303,3,FALSE),""))</f>
        <v/>
      </c>
      <c r="E196" s="7">
        <f>IF($B196="","",IFERROR(VLOOKUP($B196,단가마스터!$A$4:$H$303,4,FALSE),""))</f>
        <v/>
      </c>
      <c r="F196" s="6" t="n"/>
      <c r="G196" s="21">
        <f>IF($B196="","",IFERROR(VLOOKUP($B196,단가마스터!$A$4:$H$303,5,FALSE),0))</f>
        <v/>
      </c>
      <c r="H196" s="21">
        <f>IF($B196="","",IFERROR(VLOOKUP($B196,단가마스터!$A$4:$H$303,6,FALSE),0))</f>
        <v/>
      </c>
      <c r="I196" s="21">
        <f>IF($B196="","",IFERROR(VLOOKUP($B196,단가마스터!$A$4:$H$303,7,FALSE),0))</f>
        <v/>
      </c>
      <c r="J196" s="21">
        <f>IF($B196="","",N($F196)*N($G196))</f>
        <v/>
      </c>
      <c r="K196" s="21">
        <f>IF($B196="","",N($F196)*N($H196))</f>
        <v/>
      </c>
      <c r="L196" s="21">
        <f>IF($B196="","",N($F196)*N($I196))</f>
        <v/>
      </c>
    </row>
    <row r="197">
      <c r="A197" s="6" t="n"/>
      <c r="B197" s="6" t="n"/>
      <c r="C197" s="7">
        <f>IF($B197="","",IFERROR(VLOOKUP($B197,단가마스터!$A$4:$H$303,2,FALSE),"⚠️단가마스터에 없음"))</f>
        <v/>
      </c>
      <c r="D197" s="7">
        <f>IF($B197="","",IFERROR(VLOOKUP($B197,단가마스터!$A$4:$H$303,3,FALSE),""))</f>
        <v/>
      </c>
      <c r="E197" s="7">
        <f>IF($B197="","",IFERROR(VLOOKUP($B197,단가마스터!$A$4:$H$303,4,FALSE),""))</f>
        <v/>
      </c>
      <c r="F197" s="6" t="n"/>
      <c r="G197" s="21">
        <f>IF($B197="","",IFERROR(VLOOKUP($B197,단가마스터!$A$4:$H$303,5,FALSE),0))</f>
        <v/>
      </c>
      <c r="H197" s="21">
        <f>IF($B197="","",IFERROR(VLOOKUP($B197,단가마스터!$A$4:$H$303,6,FALSE),0))</f>
        <v/>
      </c>
      <c r="I197" s="21">
        <f>IF($B197="","",IFERROR(VLOOKUP($B197,단가마스터!$A$4:$H$303,7,FALSE),0))</f>
        <v/>
      </c>
      <c r="J197" s="21">
        <f>IF($B197="","",N($F197)*N($G197))</f>
        <v/>
      </c>
      <c r="K197" s="21">
        <f>IF($B197="","",N($F197)*N($H197))</f>
        <v/>
      </c>
      <c r="L197" s="21">
        <f>IF($B197="","",N($F197)*N($I197))</f>
        <v/>
      </c>
    </row>
    <row r="198">
      <c r="A198" s="6" t="n"/>
      <c r="B198" s="6" t="n"/>
      <c r="C198" s="7">
        <f>IF($B198="","",IFERROR(VLOOKUP($B198,단가마스터!$A$4:$H$303,2,FALSE),"⚠️단가마스터에 없음"))</f>
        <v/>
      </c>
      <c r="D198" s="7">
        <f>IF($B198="","",IFERROR(VLOOKUP($B198,단가마스터!$A$4:$H$303,3,FALSE),""))</f>
        <v/>
      </c>
      <c r="E198" s="7">
        <f>IF($B198="","",IFERROR(VLOOKUP($B198,단가마스터!$A$4:$H$303,4,FALSE),""))</f>
        <v/>
      </c>
      <c r="F198" s="6" t="n"/>
      <c r="G198" s="21">
        <f>IF($B198="","",IFERROR(VLOOKUP($B198,단가마스터!$A$4:$H$303,5,FALSE),0))</f>
        <v/>
      </c>
      <c r="H198" s="21">
        <f>IF($B198="","",IFERROR(VLOOKUP($B198,단가마스터!$A$4:$H$303,6,FALSE),0))</f>
        <v/>
      </c>
      <c r="I198" s="21">
        <f>IF($B198="","",IFERROR(VLOOKUP($B198,단가마스터!$A$4:$H$303,7,FALSE),0))</f>
        <v/>
      </c>
      <c r="J198" s="21">
        <f>IF($B198="","",N($F198)*N($G198))</f>
        <v/>
      </c>
      <c r="K198" s="21">
        <f>IF($B198="","",N($F198)*N($H198))</f>
        <v/>
      </c>
      <c r="L198" s="21">
        <f>IF($B198="","",N($F198)*N($I198))</f>
        <v/>
      </c>
    </row>
    <row r="199">
      <c r="A199" s="6" t="n"/>
      <c r="B199" s="6" t="n"/>
      <c r="C199" s="7">
        <f>IF($B199="","",IFERROR(VLOOKUP($B199,단가마스터!$A$4:$H$303,2,FALSE),"⚠️단가마스터에 없음"))</f>
        <v/>
      </c>
      <c r="D199" s="7">
        <f>IF($B199="","",IFERROR(VLOOKUP($B199,단가마스터!$A$4:$H$303,3,FALSE),""))</f>
        <v/>
      </c>
      <c r="E199" s="7">
        <f>IF($B199="","",IFERROR(VLOOKUP($B199,단가마스터!$A$4:$H$303,4,FALSE),""))</f>
        <v/>
      </c>
      <c r="F199" s="6" t="n"/>
      <c r="G199" s="21">
        <f>IF($B199="","",IFERROR(VLOOKUP($B199,단가마스터!$A$4:$H$303,5,FALSE),0))</f>
        <v/>
      </c>
      <c r="H199" s="21">
        <f>IF($B199="","",IFERROR(VLOOKUP($B199,단가마스터!$A$4:$H$303,6,FALSE),0))</f>
        <v/>
      </c>
      <c r="I199" s="21">
        <f>IF($B199="","",IFERROR(VLOOKUP($B199,단가마스터!$A$4:$H$303,7,FALSE),0))</f>
        <v/>
      </c>
      <c r="J199" s="21">
        <f>IF($B199="","",N($F199)*N($G199))</f>
        <v/>
      </c>
      <c r="K199" s="21">
        <f>IF($B199="","",N($F199)*N($H199))</f>
        <v/>
      </c>
      <c r="L199" s="21">
        <f>IF($B199="","",N($F199)*N($I199))</f>
        <v/>
      </c>
    </row>
    <row r="200">
      <c r="A200" s="6" t="n"/>
      <c r="B200" s="6" t="n"/>
      <c r="C200" s="7">
        <f>IF($B200="","",IFERROR(VLOOKUP($B200,단가마스터!$A$4:$H$303,2,FALSE),"⚠️단가마스터에 없음"))</f>
        <v/>
      </c>
      <c r="D200" s="7">
        <f>IF($B200="","",IFERROR(VLOOKUP($B200,단가마스터!$A$4:$H$303,3,FALSE),""))</f>
        <v/>
      </c>
      <c r="E200" s="7">
        <f>IF($B200="","",IFERROR(VLOOKUP($B200,단가마스터!$A$4:$H$303,4,FALSE),""))</f>
        <v/>
      </c>
      <c r="F200" s="6" t="n"/>
      <c r="G200" s="21">
        <f>IF($B200="","",IFERROR(VLOOKUP($B200,단가마스터!$A$4:$H$303,5,FALSE),0))</f>
        <v/>
      </c>
      <c r="H200" s="21">
        <f>IF($B200="","",IFERROR(VLOOKUP($B200,단가마스터!$A$4:$H$303,6,FALSE),0))</f>
        <v/>
      </c>
      <c r="I200" s="21">
        <f>IF($B200="","",IFERROR(VLOOKUP($B200,단가마스터!$A$4:$H$303,7,FALSE),0))</f>
        <v/>
      </c>
      <c r="J200" s="21">
        <f>IF($B200="","",N($F200)*N($G200))</f>
        <v/>
      </c>
      <c r="K200" s="21">
        <f>IF($B200="","",N($F200)*N($H200))</f>
        <v/>
      </c>
      <c r="L200" s="21">
        <f>IF($B200="","",N($F200)*N($I200))</f>
        <v/>
      </c>
    </row>
    <row r="201">
      <c r="A201" s="6" t="n"/>
      <c r="B201" s="6" t="n"/>
      <c r="C201" s="7">
        <f>IF($B201="","",IFERROR(VLOOKUP($B201,단가마스터!$A$4:$H$303,2,FALSE),"⚠️단가마스터에 없음"))</f>
        <v/>
      </c>
      <c r="D201" s="7">
        <f>IF($B201="","",IFERROR(VLOOKUP($B201,단가마스터!$A$4:$H$303,3,FALSE),""))</f>
        <v/>
      </c>
      <c r="E201" s="7">
        <f>IF($B201="","",IFERROR(VLOOKUP($B201,단가마스터!$A$4:$H$303,4,FALSE),""))</f>
        <v/>
      </c>
      <c r="F201" s="6" t="n"/>
      <c r="G201" s="21">
        <f>IF($B201="","",IFERROR(VLOOKUP($B201,단가마스터!$A$4:$H$303,5,FALSE),0))</f>
        <v/>
      </c>
      <c r="H201" s="21">
        <f>IF($B201="","",IFERROR(VLOOKUP($B201,단가마스터!$A$4:$H$303,6,FALSE),0))</f>
        <v/>
      </c>
      <c r="I201" s="21">
        <f>IF($B201="","",IFERROR(VLOOKUP($B201,단가마스터!$A$4:$H$303,7,FALSE),0))</f>
        <v/>
      </c>
      <c r="J201" s="21">
        <f>IF($B201="","",N($F201)*N($G201))</f>
        <v/>
      </c>
      <c r="K201" s="21">
        <f>IF($B201="","",N($F201)*N($H201))</f>
        <v/>
      </c>
      <c r="L201" s="21">
        <f>IF($B201="","",N($F201)*N($I201))</f>
        <v/>
      </c>
    </row>
    <row r="202">
      <c r="A202" s="6" t="n"/>
      <c r="B202" s="6" t="n"/>
      <c r="C202" s="7">
        <f>IF($B202="","",IFERROR(VLOOKUP($B202,단가마스터!$A$4:$H$303,2,FALSE),"⚠️단가마스터에 없음"))</f>
        <v/>
      </c>
      <c r="D202" s="7">
        <f>IF($B202="","",IFERROR(VLOOKUP($B202,단가마스터!$A$4:$H$303,3,FALSE),""))</f>
        <v/>
      </c>
      <c r="E202" s="7">
        <f>IF($B202="","",IFERROR(VLOOKUP($B202,단가마스터!$A$4:$H$303,4,FALSE),""))</f>
        <v/>
      </c>
      <c r="F202" s="6" t="n"/>
      <c r="G202" s="21">
        <f>IF($B202="","",IFERROR(VLOOKUP($B202,단가마스터!$A$4:$H$303,5,FALSE),0))</f>
        <v/>
      </c>
      <c r="H202" s="21">
        <f>IF($B202="","",IFERROR(VLOOKUP($B202,단가마스터!$A$4:$H$303,6,FALSE),0))</f>
        <v/>
      </c>
      <c r="I202" s="21">
        <f>IF($B202="","",IFERROR(VLOOKUP($B202,단가마스터!$A$4:$H$303,7,FALSE),0))</f>
        <v/>
      </c>
      <c r="J202" s="21">
        <f>IF($B202="","",N($F202)*N($G202))</f>
        <v/>
      </c>
      <c r="K202" s="21">
        <f>IF($B202="","",N($F202)*N($H202))</f>
        <v/>
      </c>
      <c r="L202" s="21">
        <f>IF($B202="","",N($F202)*N($I202))</f>
        <v/>
      </c>
    </row>
    <row r="203">
      <c r="A203" s="6" t="n"/>
      <c r="B203" s="6" t="n"/>
      <c r="C203" s="7">
        <f>IF($B203="","",IFERROR(VLOOKUP($B203,단가마스터!$A$4:$H$303,2,FALSE),"⚠️단가마스터에 없음"))</f>
        <v/>
      </c>
      <c r="D203" s="7">
        <f>IF($B203="","",IFERROR(VLOOKUP($B203,단가마스터!$A$4:$H$303,3,FALSE),""))</f>
        <v/>
      </c>
      <c r="E203" s="7">
        <f>IF($B203="","",IFERROR(VLOOKUP($B203,단가마스터!$A$4:$H$303,4,FALSE),""))</f>
        <v/>
      </c>
      <c r="F203" s="6" t="n"/>
      <c r="G203" s="21">
        <f>IF($B203="","",IFERROR(VLOOKUP($B203,단가마스터!$A$4:$H$303,5,FALSE),0))</f>
        <v/>
      </c>
      <c r="H203" s="21">
        <f>IF($B203="","",IFERROR(VLOOKUP($B203,단가마스터!$A$4:$H$303,6,FALSE),0))</f>
        <v/>
      </c>
      <c r="I203" s="21">
        <f>IF($B203="","",IFERROR(VLOOKUP($B203,단가마스터!$A$4:$H$303,7,FALSE),0))</f>
        <v/>
      </c>
      <c r="J203" s="21">
        <f>IF($B203="","",N($F203)*N($G203))</f>
        <v/>
      </c>
      <c r="K203" s="21">
        <f>IF($B203="","",N($F203)*N($H203))</f>
        <v/>
      </c>
      <c r="L203" s="21">
        <f>IF($B203="","",N($F203)*N($I203))</f>
        <v/>
      </c>
    </row>
    <row r="204">
      <c r="A204" s="6" t="n"/>
      <c r="B204" s="6" t="n"/>
      <c r="C204" s="7">
        <f>IF($B204="","",IFERROR(VLOOKUP($B204,단가마스터!$A$4:$H$303,2,FALSE),"⚠️단가마스터에 없음"))</f>
        <v/>
      </c>
      <c r="D204" s="7">
        <f>IF($B204="","",IFERROR(VLOOKUP($B204,단가마스터!$A$4:$H$303,3,FALSE),""))</f>
        <v/>
      </c>
      <c r="E204" s="7">
        <f>IF($B204="","",IFERROR(VLOOKUP($B204,단가마스터!$A$4:$H$303,4,FALSE),""))</f>
        <v/>
      </c>
      <c r="F204" s="6" t="n"/>
      <c r="G204" s="21">
        <f>IF($B204="","",IFERROR(VLOOKUP($B204,단가마스터!$A$4:$H$303,5,FALSE),0))</f>
        <v/>
      </c>
      <c r="H204" s="21">
        <f>IF($B204="","",IFERROR(VLOOKUP($B204,단가마스터!$A$4:$H$303,6,FALSE),0))</f>
        <v/>
      </c>
      <c r="I204" s="21">
        <f>IF($B204="","",IFERROR(VLOOKUP($B204,단가마스터!$A$4:$H$303,7,FALSE),0))</f>
        <v/>
      </c>
      <c r="J204" s="21">
        <f>IF($B204="","",N($F204)*N($G204))</f>
        <v/>
      </c>
      <c r="K204" s="21">
        <f>IF($B204="","",N($F204)*N($H204))</f>
        <v/>
      </c>
      <c r="L204" s="21">
        <f>IF($B204="","",N($F204)*N($I204))</f>
        <v/>
      </c>
    </row>
    <row r="205">
      <c r="A205" s="6" t="n"/>
      <c r="B205" s="6" t="n"/>
      <c r="C205" s="7">
        <f>IF($B205="","",IFERROR(VLOOKUP($B205,단가마스터!$A$4:$H$303,2,FALSE),"⚠️단가마스터에 없음"))</f>
        <v/>
      </c>
      <c r="D205" s="7">
        <f>IF($B205="","",IFERROR(VLOOKUP($B205,단가마스터!$A$4:$H$303,3,FALSE),""))</f>
        <v/>
      </c>
      <c r="E205" s="7">
        <f>IF($B205="","",IFERROR(VLOOKUP($B205,단가마스터!$A$4:$H$303,4,FALSE),""))</f>
        <v/>
      </c>
      <c r="F205" s="6" t="n"/>
      <c r="G205" s="21">
        <f>IF($B205="","",IFERROR(VLOOKUP($B205,단가마스터!$A$4:$H$303,5,FALSE),0))</f>
        <v/>
      </c>
      <c r="H205" s="21">
        <f>IF($B205="","",IFERROR(VLOOKUP($B205,단가마스터!$A$4:$H$303,6,FALSE),0))</f>
        <v/>
      </c>
      <c r="I205" s="21">
        <f>IF($B205="","",IFERROR(VLOOKUP($B205,단가마스터!$A$4:$H$303,7,FALSE),0))</f>
        <v/>
      </c>
      <c r="J205" s="21">
        <f>IF($B205="","",N($F205)*N($G205))</f>
        <v/>
      </c>
      <c r="K205" s="21">
        <f>IF($B205="","",N($F205)*N($H205))</f>
        <v/>
      </c>
      <c r="L205" s="21">
        <f>IF($B205="","",N($F205)*N($I205))</f>
        <v/>
      </c>
    </row>
    <row r="206">
      <c r="A206" s="6" t="n"/>
      <c r="B206" s="6" t="n"/>
      <c r="C206" s="7">
        <f>IF($B206="","",IFERROR(VLOOKUP($B206,단가마스터!$A$4:$H$303,2,FALSE),"⚠️단가마스터에 없음"))</f>
        <v/>
      </c>
      <c r="D206" s="7">
        <f>IF($B206="","",IFERROR(VLOOKUP($B206,단가마스터!$A$4:$H$303,3,FALSE),""))</f>
        <v/>
      </c>
      <c r="E206" s="7">
        <f>IF($B206="","",IFERROR(VLOOKUP($B206,단가마스터!$A$4:$H$303,4,FALSE),""))</f>
        <v/>
      </c>
      <c r="F206" s="6" t="n"/>
      <c r="G206" s="21">
        <f>IF($B206="","",IFERROR(VLOOKUP($B206,단가마스터!$A$4:$H$303,5,FALSE),0))</f>
        <v/>
      </c>
      <c r="H206" s="21">
        <f>IF($B206="","",IFERROR(VLOOKUP($B206,단가마스터!$A$4:$H$303,6,FALSE),0))</f>
        <v/>
      </c>
      <c r="I206" s="21">
        <f>IF($B206="","",IFERROR(VLOOKUP($B206,단가마스터!$A$4:$H$303,7,FALSE),0))</f>
        <v/>
      </c>
      <c r="J206" s="21">
        <f>IF($B206="","",N($F206)*N($G206))</f>
        <v/>
      </c>
      <c r="K206" s="21">
        <f>IF($B206="","",N($F206)*N($H206))</f>
        <v/>
      </c>
      <c r="L206" s="21">
        <f>IF($B206="","",N($F206)*N($I206))</f>
        <v/>
      </c>
    </row>
    <row r="207">
      <c r="A207" s="6" t="n"/>
      <c r="B207" s="6" t="n"/>
      <c r="C207" s="7">
        <f>IF($B207="","",IFERROR(VLOOKUP($B207,단가마스터!$A$4:$H$303,2,FALSE),"⚠️단가마스터에 없음"))</f>
        <v/>
      </c>
      <c r="D207" s="7">
        <f>IF($B207="","",IFERROR(VLOOKUP($B207,단가마스터!$A$4:$H$303,3,FALSE),""))</f>
        <v/>
      </c>
      <c r="E207" s="7">
        <f>IF($B207="","",IFERROR(VLOOKUP($B207,단가마스터!$A$4:$H$303,4,FALSE),""))</f>
        <v/>
      </c>
      <c r="F207" s="6" t="n"/>
      <c r="G207" s="21">
        <f>IF($B207="","",IFERROR(VLOOKUP($B207,단가마스터!$A$4:$H$303,5,FALSE),0))</f>
        <v/>
      </c>
      <c r="H207" s="21">
        <f>IF($B207="","",IFERROR(VLOOKUP($B207,단가마스터!$A$4:$H$303,6,FALSE),0))</f>
        <v/>
      </c>
      <c r="I207" s="21">
        <f>IF($B207="","",IFERROR(VLOOKUP($B207,단가마스터!$A$4:$H$303,7,FALSE),0))</f>
        <v/>
      </c>
      <c r="J207" s="21">
        <f>IF($B207="","",N($F207)*N($G207))</f>
        <v/>
      </c>
      <c r="K207" s="21">
        <f>IF($B207="","",N($F207)*N($H207))</f>
        <v/>
      </c>
      <c r="L207" s="21">
        <f>IF($B207="","",N($F207)*N($I207))</f>
        <v/>
      </c>
    </row>
    <row r="208">
      <c r="A208" s="6" t="n"/>
      <c r="B208" s="6" t="n"/>
      <c r="C208" s="7">
        <f>IF($B208="","",IFERROR(VLOOKUP($B208,단가마스터!$A$4:$H$303,2,FALSE),"⚠️단가마스터에 없음"))</f>
        <v/>
      </c>
      <c r="D208" s="7">
        <f>IF($B208="","",IFERROR(VLOOKUP($B208,단가마스터!$A$4:$H$303,3,FALSE),""))</f>
        <v/>
      </c>
      <c r="E208" s="7">
        <f>IF($B208="","",IFERROR(VLOOKUP($B208,단가마스터!$A$4:$H$303,4,FALSE),""))</f>
        <v/>
      </c>
      <c r="F208" s="6" t="n"/>
      <c r="G208" s="21">
        <f>IF($B208="","",IFERROR(VLOOKUP($B208,단가마스터!$A$4:$H$303,5,FALSE),0))</f>
        <v/>
      </c>
      <c r="H208" s="21">
        <f>IF($B208="","",IFERROR(VLOOKUP($B208,단가마스터!$A$4:$H$303,6,FALSE),0))</f>
        <v/>
      </c>
      <c r="I208" s="21">
        <f>IF($B208="","",IFERROR(VLOOKUP($B208,단가마스터!$A$4:$H$303,7,FALSE),0))</f>
        <v/>
      </c>
      <c r="J208" s="21">
        <f>IF($B208="","",N($F208)*N($G208))</f>
        <v/>
      </c>
      <c r="K208" s="21">
        <f>IF($B208="","",N($F208)*N($H208))</f>
        <v/>
      </c>
      <c r="L208" s="21">
        <f>IF($B208="","",N($F208)*N($I208))</f>
        <v/>
      </c>
    </row>
    <row r="209">
      <c r="A209" s="6" t="n"/>
      <c r="B209" s="6" t="n"/>
      <c r="C209" s="7">
        <f>IF($B209="","",IFERROR(VLOOKUP($B209,단가마스터!$A$4:$H$303,2,FALSE),"⚠️단가마스터에 없음"))</f>
        <v/>
      </c>
      <c r="D209" s="7">
        <f>IF($B209="","",IFERROR(VLOOKUP($B209,단가마스터!$A$4:$H$303,3,FALSE),""))</f>
        <v/>
      </c>
      <c r="E209" s="7">
        <f>IF($B209="","",IFERROR(VLOOKUP($B209,단가마스터!$A$4:$H$303,4,FALSE),""))</f>
        <v/>
      </c>
      <c r="F209" s="6" t="n"/>
      <c r="G209" s="21">
        <f>IF($B209="","",IFERROR(VLOOKUP($B209,단가마스터!$A$4:$H$303,5,FALSE),0))</f>
        <v/>
      </c>
      <c r="H209" s="21">
        <f>IF($B209="","",IFERROR(VLOOKUP($B209,단가마스터!$A$4:$H$303,6,FALSE),0))</f>
        <v/>
      </c>
      <c r="I209" s="21">
        <f>IF($B209="","",IFERROR(VLOOKUP($B209,단가마스터!$A$4:$H$303,7,FALSE),0))</f>
        <v/>
      </c>
      <c r="J209" s="21">
        <f>IF($B209="","",N($F209)*N($G209))</f>
        <v/>
      </c>
      <c r="K209" s="21">
        <f>IF($B209="","",N($F209)*N($H209))</f>
        <v/>
      </c>
      <c r="L209" s="21">
        <f>IF($B209="","",N($F209)*N($I209))</f>
        <v/>
      </c>
    </row>
    <row r="210">
      <c r="A210" s="6" t="n"/>
      <c r="B210" s="6" t="n"/>
      <c r="C210" s="7">
        <f>IF($B210="","",IFERROR(VLOOKUP($B210,단가마스터!$A$4:$H$303,2,FALSE),"⚠️단가마스터에 없음"))</f>
        <v/>
      </c>
      <c r="D210" s="7">
        <f>IF($B210="","",IFERROR(VLOOKUP($B210,단가마스터!$A$4:$H$303,3,FALSE),""))</f>
        <v/>
      </c>
      <c r="E210" s="7">
        <f>IF($B210="","",IFERROR(VLOOKUP($B210,단가마스터!$A$4:$H$303,4,FALSE),""))</f>
        <v/>
      </c>
      <c r="F210" s="6" t="n"/>
      <c r="G210" s="21">
        <f>IF($B210="","",IFERROR(VLOOKUP($B210,단가마스터!$A$4:$H$303,5,FALSE),0))</f>
        <v/>
      </c>
      <c r="H210" s="21">
        <f>IF($B210="","",IFERROR(VLOOKUP($B210,단가마스터!$A$4:$H$303,6,FALSE),0))</f>
        <v/>
      </c>
      <c r="I210" s="21">
        <f>IF($B210="","",IFERROR(VLOOKUP($B210,단가마스터!$A$4:$H$303,7,FALSE),0))</f>
        <v/>
      </c>
      <c r="J210" s="21">
        <f>IF($B210="","",N($F210)*N($G210))</f>
        <v/>
      </c>
      <c r="K210" s="21">
        <f>IF($B210="","",N($F210)*N($H210))</f>
        <v/>
      </c>
      <c r="L210" s="21">
        <f>IF($B210="","",N($F210)*N($I210))</f>
        <v/>
      </c>
    </row>
    <row r="211">
      <c r="A211" s="6" t="n"/>
      <c r="B211" s="6" t="n"/>
      <c r="C211" s="7">
        <f>IF($B211="","",IFERROR(VLOOKUP($B211,단가마스터!$A$4:$H$303,2,FALSE),"⚠️단가마스터에 없음"))</f>
        <v/>
      </c>
      <c r="D211" s="7">
        <f>IF($B211="","",IFERROR(VLOOKUP($B211,단가마스터!$A$4:$H$303,3,FALSE),""))</f>
        <v/>
      </c>
      <c r="E211" s="7">
        <f>IF($B211="","",IFERROR(VLOOKUP($B211,단가마스터!$A$4:$H$303,4,FALSE),""))</f>
        <v/>
      </c>
      <c r="F211" s="6" t="n"/>
      <c r="G211" s="21">
        <f>IF($B211="","",IFERROR(VLOOKUP($B211,단가마스터!$A$4:$H$303,5,FALSE),0))</f>
        <v/>
      </c>
      <c r="H211" s="21">
        <f>IF($B211="","",IFERROR(VLOOKUP($B211,단가마스터!$A$4:$H$303,6,FALSE),0))</f>
        <v/>
      </c>
      <c r="I211" s="21">
        <f>IF($B211="","",IFERROR(VLOOKUP($B211,단가마스터!$A$4:$H$303,7,FALSE),0))</f>
        <v/>
      </c>
      <c r="J211" s="21">
        <f>IF($B211="","",N($F211)*N($G211))</f>
        <v/>
      </c>
      <c r="K211" s="21">
        <f>IF($B211="","",N($F211)*N($H211))</f>
        <v/>
      </c>
      <c r="L211" s="21">
        <f>IF($B211="","",N($F211)*N($I211))</f>
        <v/>
      </c>
    </row>
    <row r="212">
      <c r="A212" s="6" t="n"/>
      <c r="B212" s="6" t="n"/>
      <c r="C212" s="7">
        <f>IF($B212="","",IFERROR(VLOOKUP($B212,단가마스터!$A$4:$H$303,2,FALSE),"⚠️단가마스터에 없음"))</f>
        <v/>
      </c>
      <c r="D212" s="7">
        <f>IF($B212="","",IFERROR(VLOOKUP($B212,단가마스터!$A$4:$H$303,3,FALSE),""))</f>
        <v/>
      </c>
      <c r="E212" s="7">
        <f>IF($B212="","",IFERROR(VLOOKUP($B212,단가마스터!$A$4:$H$303,4,FALSE),""))</f>
        <v/>
      </c>
      <c r="F212" s="6" t="n"/>
      <c r="G212" s="21">
        <f>IF($B212="","",IFERROR(VLOOKUP($B212,단가마스터!$A$4:$H$303,5,FALSE),0))</f>
        <v/>
      </c>
      <c r="H212" s="21">
        <f>IF($B212="","",IFERROR(VLOOKUP($B212,단가마스터!$A$4:$H$303,6,FALSE),0))</f>
        <v/>
      </c>
      <c r="I212" s="21">
        <f>IF($B212="","",IFERROR(VLOOKUP($B212,단가마스터!$A$4:$H$303,7,FALSE),0))</f>
        <v/>
      </c>
      <c r="J212" s="21">
        <f>IF($B212="","",N($F212)*N($G212))</f>
        <v/>
      </c>
      <c r="K212" s="21">
        <f>IF($B212="","",N($F212)*N($H212))</f>
        <v/>
      </c>
      <c r="L212" s="21">
        <f>IF($B212="","",N($F212)*N($I212))</f>
        <v/>
      </c>
    </row>
    <row r="213">
      <c r="A213" s="6" t="n"/>
      <c r="B213" s="6" t="n"/>
      <c r="C213" s="7">
        <f>IF($B213="","",IFERROR(VLOOKUP($B213,단가마스터!$A$4:$H$303,2,FALSE),"⚠️단가마스터에 없음"))</f>
        <v/>
      </c>
      <c r="D213" s="7">
        <f>IF($B213="","",IFERROR(VLOOKUP($B213,단가마스터!$A$4:$H$303,3,FALSE),""))</f>
        <v/>
      </c>
      <c r="E213" s="7">
        <f>IF($B213="","",IFERROR(VLOOKUP($B213,단가마스터!$A$4:$H$303,4,FALSE),""))</f>
        <v/>
      </c>
      <c r="F213" s="6" t="n"/>
      <c r="G213" s="21">
        <f>IF($B213="","",IFERROR(VLOOKUP($B213,단가마스터!$A$4:$H$303,5,FALSE),0))</f>
        <v/>
      </c>
      <c r="H213" s="21">
        <f>IF($B213="","",IFERROR(VLOOKUP($B213,단가마스터!$A$4:$H$303,6,FALSE),0))</f>
        <v/>
      </c>
      <c r="I213" s="21">
        <f>IF($B213="","",IFERROR(VLOOKUP($B213,단가마스터!$A$4:$H$303,7,FALSE),0))</f>
        <v/>
      </c>
      <c r="J213" s="21">
        <f>IF($B213="","",N($F213)*N($G213))</f>
        <v/>
      </c>
      <c r="K213" s="21">
        <f>IF($B213="","",N($F213)*N($H213))</f>
        <v/>
      </c>
      <c r="L213" s="21">
        <f>IF($B213="","",N($F213)*N($I213))</f>
        <v/>
      </c>
    </row>
    <row r="214">
      <c r="A214" s="6" t="n"/>
      <c r="B214" s="6" t="n"/>
      <c r="C214" s="7">
        <f>IF($B214="","",IFERROR(VLOOKUP($B214,단가마스터!$A$4:$H$303,2,FALSE),"⚠️단가마스터에 없음"))</f>
        <v/>
      </c>
      <c r="D214" s="7">
        <f>IF($B214="","",IFERROR(VLOOKUP($B214,단가마스터!$A$4:$H$303,3,FALSE),""))</f>
        <v/>
      </c>
      <c r="E214" s="7">
        <f>IF($B214="","",IFERROR(VLOOKUP($B214,단가마스터!$A$4:$H$303,4,FALSE),""))</f>
        <v/>
      </c>
      <c r="F214" s="6" t="n"/>
      <c r="G214" s="21">
        <f>IF($B214="","",IFERROR(VLOOKUP($B214,단가마스터!$A$4:$H$303,5,FALSE),0))</f>
        <v/>
      </c>
      <c r="H214" s="21">
        <f>IF($B214="","",IFERROR(VLOOKUP($B214,단가마스터!$A$4:$H$303,6,FALSE),0))</f>
        <v/>
      </c>
      <c r="I214" s="21">
        <f>IF($B214="","",IFERROR(VLOOKUP($B214,단가마스터!$A$4:$H$303,7,FALSE),0))</f>
        <v/>
      </c>
      <c r="J214" s="21">
        <f>IF($B214="","",N($F214)*N($G214))</f>
        <v/>
      </c>
      <c r="K214" s="21">
        <f>IF($B214="","",N($F214)*N($H214))</f>
        <v/>
      </c>
      <c r="L214" s="21">
        <f>IF($B214="","",N($F214)*N($I214))</f>
        <v/>
      </c>
    </row>
    <row r="215">
      <c r="A215" s="6" t="n"/>
      <c r="B215" s="6" t="n"/>
      <c r="C215" s="7">
        <f>IF($B215="","",IFERROR(VLOOKUP($B215,단가마스터!$A$4:$H$303,2,FALSE),"⚠️단가마스터에 없음"))</f>
        <v/>
      </c>
      <c r="D215" s="7">
        <f>IF($B215="","",IFERROR(VLOOKUP($B215,단가마스터!$A$4:$H$303,3,FALSE),""))</f>
        <v/>
      </c>
      <c r="E215" s="7">
        <f>IF($B215="","",IFERROR(VLOOKUP($B215,단가마스터!$A$4:$H$303,4,FALSE),""))</f>
        <v/>
      </c>
      <c r="F215" s="6" t="n"/>
      <c r="G215" s="21">
        <f>IF($B215="","",IFERROR(VLOOKUP($B215,단가마스터!$A$4:$H$303,5,FALSE),0))</f>
        <v/>
      </c>
      <c r="H215" s="21">
        <f>IF($B215="","",IFERROR(VLOOKUP($B215,단가마스터!$A$4:$H$303,6,FALSE),0))</f>
        <v/>
      </c>
      <c r="I215" s="21">
        <f>IF($B215="","",IFERROR(VLOOKUP($B215,단가마스터!$A$4:$H$303,7,FALSE),0))</f>
        <v/>
      </c>
      <c r="J215" s="21">
        <f>IF($B215="","",N($F215)*N($G215))</f>
        <v/>
      </c>
      <c r="K215" s="21">
        <f>IF($B215="","",N($F215)*N($H215))</f>
        <v/>
      </c>
      <c r="L215" s="21">
        <f>IF($B215="","",N($F215)*N($I215))</f>
        <v/>
      </c>
    </row>
    <row r="216">
      <c r="A216" s="6" t="n"/>
      <c r="B216" s="6" t="n"/>
      <c r="C216" s="7">
        <f>IF($B216="","",IFERROR(VLOOKUP($B216,단가마스터!$A$4:$H$303,2,FALSE),"⚠️단가마스터에 없음"))</f>
        <v/>
      </c>
      <c r="D216" s="7">
        <f>IF($B216="","",IFERROR(VLOOKUP($B216,단가마스터!$A$4:$H$303,3,FALSE),""))</f>
        <v/>
      </c>
      <c r="E216" s="7">
        <f>IF($B216="","",IFERROR(VLOOKUP($B216,단가마스터!$A$4:$H$303,4,FALSE),""))</f>
        <v/>
      </c>
      <c r="F216" s="6" t="n"/>
      <c r="G216" s="21">
        <f>IF($B216="","",IFERROR(VLOOKUP($B216,단가마스터!$A$4:$H$303,5,FALSE),0))</f>
        <v/>
      </c>
      <c r="H216" s="21">
        <f>IF($B216="","",IFERROR(VLOOKUP($B216,단가마스터!$A$4:$H$303,6,FALSE),0))</f>
        <v/>
      </c>
      <c r="I216" s="21">
        <f>IF($B216="","",IFERROR(VLOOKUP($B216,단가마스터!$A$4:$H$303,7,FALSE),0))</f>
        <v/>
      </c>
      <c r="J216" s="21">
        <f>IF($B216="","",N($F216)*N($G216))</f>
        <v/>
      </c>
      <c r="K216" s="21">
        <f>IF($B216="","",N($F216)*N($H216))</f>
        <v/>
      </c>
      <c r="L216" s="21">
        <f>IF($B216="","",N($F216)*N($I216))</f>
        <v/>
      </c>
    </row>
    <row r="217">
      <c r="A217" s="6" t="n"/>
      <c r="B217" s="6" t="n"/>
      <c r="C217" s="7">
        <f>IF($B217="","",IFERROR(VLOOKUP($B217,단가마스터!$A$4:$H$303,2,FALSE),"⚠️단가마스터에 없음"))</f>
        <v/>
      </c>
      <c r="D217" s="7">
        <f>IF($B217="","",IFERROR(VLOOKUP($B217,단가마스터!$A$4:$H$303,3,FALSE),""))</f>
        <v/>
      </c>
      <c r="E217" s="7">
        <f>IF($B217="","",IFERROR(VLOOKUP($B217,단가마스터!$A$4:$H$303,4,FALSE),""))</f>
        <v/>
      </c>
      <c r="F217" s="6" t="n"/>
      <c r="G217" s="21">
        <f>IF($B217="","",IFERROR(VLOOKUP($B217,단가마스터!$A$4:$H$303,5,FALSE),0))</f>
        <v/>
      </c>
      <c r="H217" s="21">
        <f>IF($B217="","",IFERROR(VLOOKUP($B217,단가마스터!$A$4:$H$303,6,FALSE),0))</f>
        <v/>
      </c>
      <c r="I217" s="21">
        <f>IF($B217="","",IFERROR(VLOOKUP($B217,단가마스터!$A$4:$H$303,7,FALSE),0))</f>
        <v/>
      </c>
      <c r="J217" s="21">
        <f>IF($B217="","",N($F217)*N($G217))</f>
        <v/>
      </c>
      <c r="K217" s="21">
        <f>IF($B217="","",N($F217)*N($H217))</f>
        <v/>
      </c>
      <c r="L217" s="21">
        <f>IF($B217="","",N($F217)*N($I217))</f>
        <v/>
      </c>
    </row>
    <row r="218">
      <c r="A218" s="6" t="n"/>
      <c r="B218" s="6" t="n"/>
      <c r="C218" s="7">
        <f>IF($B218="","",IFERROR(VLOOKUP($B218,단가마스터!$A$4:$H$303,2,FALSE),"⚠️단가마스터에 없음"))</f>
        <v/>
      </c>
      <c r="D218" s="7">
        <f>IF($B218="","",IFERROR(VLOOKUP($B218,단가마스터!$A$4:$H$303,3,FALSE),""))</f>
        <v/>
      </c>
      <c r="E218" s="7">
        <f>IF($B218="","",IFERROR(VLOOKUP($B218,단가마스터!$A$4:$H$303,4,FALSE),""))</f>
        <v/>
      </c>
      <c r="F218" s="6" t="n"/>
      <c r="G218" s="21">
        <f>IF($B218="","",IFERROR(VLOOKUP($B218,단가마스터!$A$4:$H$303,5,FALSE),0))</f>
        <v/>
      </c>
      <c r="H218" s="21">
        <f>IF($B218="","",IFERROR(VLOOKUP($B218,단가마스터!$A$4:$H$303,6,FALSE),0))</f>
        <v/>
      </c>
      <c r="I218" s="21">
        <f>IF($B218="","",IFERROR(VLOOKUP($B218,단가마스터!$A$4:$H$303,7,FALSE),0))</f>
        <v/>
      </c>
      <c r="J218" s="21">
        <f>IF($B218="","",N($F218)*N($G218))</f>
        <v/>
      </c>
      <c r="K218" s="21">
        <f>IF($B218="","",N($F218)*N($H218))</f>
        <v/>
      </c>
      <c r="L218" s="21">
        <f>IF($B218="","",N($F218)*N($I218))</f>
        <v/>
      </c>
    </row>
    <row r="219">
      <c r="A219" s="6" t="n"/>
      <c r="B219" s="6" t="n"/>
      <c r="C219" s="7">
        <f>IF($B219="","",IFERROR(VLOOKUP($B219,단가마스터!$A$4:$H$303,2,FALSE),"⚠️단가마스터에 없음"))</f>
        <v/>
      </c>
      <c r="D219" s="7">
        <f>IF($B219="","",IFERROR(VLOOKUP($B219,단가마스터!$A$4:$H$303,3,FALSE),""))</f>
        <v/>
      </c>
      <c r="E219" s="7">
        <f>IF($B219="","",IFERROR(VLOOKUP($B219,단가마스터!$A$4:$H$303,4,FALSE),""))</f>
        <v/>
      </c>
      <c r="F219" s="6" t="n"/>
      <c r="G219" s="21">
        <f>IF($B219="","",IFERROR(VLOOKUP($B219,단가마스터!$A$4:$H$303,5,FALSE),0))</f>
        <v/>
      </c>
      <c r="H219" s="21">
        <f>IF($B219="","",IFERROR(VLOOKUP($B219,단가마스터!$A$4:$H$303,6,FALSE),0))</f>
        <v/>
      </c>
      <c r="I219" s="21">
        <f>IF($B219="","",IFERROR(VLOOKUP($B219,단가마스터!$A$4:$H$303,7,FALSE),0))</f>
        <v/>
      </c>
      <c r="J219" s="21">
        <f>IF($B219="","",N($F219)*N($G219))</f>
        <v/>
      </c>
      <c r="K219" s="21">
        <f>IF($B219="","",N($F219)*N($H219))</f>
        <v/>
      </c>
      <c r="L219" s="21">
        <f>IF($B219="","",N($F219)*N($I219))</f>
        <v/>
      </c>
    </row>
    <row r="220">
      <c r="A220" s="6" t="n"/>
      <c r="B220" s="6" t="n"/>
      <c r="C220" s="7">
        <f>IF($B220="","",IFERROR(VLOOKUP($B220,단가마스터!$A$4:$H$303,2,FALSE),"⚠️단가마스터에 없음"))</f>
        <v/>
      </c>
      <c r="D220" s="7">
        <f>IF($B220="","",IFERROR(VLOOKUP($B220,단가마스터!$A$4:$H$303,3,FALSE),""))</f>
        <v/>
      </c>
      <c r="E220" s="7">
        <f>IF($B220="","",IFERROR(VLOOKUP($B220,단가마스터!$A$4:$H$303,4,FALSE),""))</f>
        <v/>
      </c>
      <c r="F220" s="6" t="n"/>
      <c r="G220" s="21">
        <f>IF($B220="","",IFERROR(VLOOKUP($B220,단가마스터!$A$4:$H$303,5,FALSE),0))</f>
        <v/>
      </c>
      <c r="H220" s="21">
        <f>IF($B220="","",IFERROR(VLOOKUP($B220,단가마스터!$A$4:$H$303,6,FALSE),0))</f>
        <v/>
      </c>
      <c r="I220" s="21">
        <f>IF($B220="","",IFERROR(VLOOKUP($B220,단가마스터!$A$4:$H$303,7,FALSE),0))</f>
        <v/>
      </c>
      <c r="J220" s="21">
        <f>IF($B220="","",N($F220)*N($G220))</f>
        <v/>
      </c>
      <c r="K220" s="21">
        <f>IF($B220="","",N($F220)*N($H220))</f>
        <v/>
      </c>
      <c r="L220" s="21">
        <f>IF($B220="","",N($F220)*N($I220))</f>
        <v/>
      </c>
    </row>
    <row r="221">
      <c r="A221" s="6" t="n"/>
      <c r="B221" s="6" t="n"/>
      <c r="C221" s="7">
        <f>IF($B221="","",IFERROR(VLOOKUP($B221,단가마스터!$A$4:$H$303,2,FALSE),"⚠️단가마스터에 없음"))</f>
        <v/>
      </c>
      <c r="D221" s="7">
        <f>IF($B221="","",IFERROR(VLOOKUP($B221,단가마스터!$A$4:$H$303,3,FALSE),""))</f>
        <v/>
      </c>
      <c r="E221" s="7">
        <f>IF($B221="","",IFERROR(VLOOKUP($B221,단가마스터!$A$4:$H$303,4,FALSE),""))</f>
        <v/>
      </c>
      <c r="F221" s="6" t="n"/>
      <c r="G221" s="21">
        <f>IF($B221="","",IFERROR(VLOOKUP($B221,단가마스터!$A$4:$H$303,5,FALSE),0))</f>
        <v/>
      </c>
      <c r="H221" s="21">
        <f>IF($B221="","",IFERROR(VLOOKUP($B221,단가마스터!$A$4:$H$303,6,FALSE),0))</f>
        <v/>
      </c>
      <c r="I221" s="21">
        <f>IF($B221="","",IFERROR(VLOOKUP($B221,단가마스터!$A$4:$H$303,7,FALSE),0))</f>
        <v/>
      </c>
      <c r="J221" s="21">
        <f>IF($B221="","",N($F221)*N($G221))</f>
        <v/>
      </c>
      <c r="K221" s="21">
        <f>IF($B221="","",N($F221)*N($H221))</f>
        <v/>
      </c>
      <c r="L221" s="21">
        <f>IF($B221="","",N($F221)*N($I221))</f>
        <v/>
      </c>
    </row>
    <row r="222">
      <c r="A222" s="6" t="n"/>
      <c r="B222" s="6" t="n"/>
      <c r="C222" s="7">
        <f>IF($B222="","",IFERROR(VLOOKUP($B222,단가마스터!$A$4:$H$303,2,FALSE),"⚠️단가마스터에 없음"))</f>
        <v/>
      </c>
      <c r="D222" s="7">
        <f>IF($B222="","",IFERROR(VLOOKUP($B222,단가마스터!$A$4:$H$303,3,FALSE),""))</f>
        <v/>
      </c>
      <c r="E222" s="7">
        <f>IF($B222="","",IFERROR(VLOOKUP($B222,단가마스터!$A$4:$H$303,4,FALSE),""))</f>
        <v/>
      </c>
      <c r="F222" s="6" t="n"/>
      <c r="G222" s="21">
        <f>IF($B222="","",IFERROR(VLOOKUP($B222,단가마스터!$A$4:$H$303,5,FALSE),0))</f>
        <v/>
      </c>
      <c r="H222" s="21">
        <f>IF($B222="","",IFERROR(VLOOKUP($B222,단가마스터!$A$4:$H$303,6,FALSE),0))</f>
        <v/>
      </c>
      <c r="I222" s="21">
        <f>IF($B222="","",IFERROR(VLOOKUP($B222,단가마스터!$A$4:$H$303,7,FALSE),0))</f>
        <v/>
      </c>
      <c r="J222" s="21">
        <f>IF($B222="","",N($F222)*N($G222))</f>
        <v/>
      </c>
      <c r="K222" s="21">
        <f>IF($B222="","",N($F222)*N($H222))</f>
        <v/>
      </c>
      <c r="L222" s="21">
        <f>IF($B222="","",N($F222)*N($I222))</f>
        <v/>
      </c>
    </row>
    <row r="223">
      <c r="A223" s="6" t="n"/>
      <c r="B223" s="6" t="n"/>
      <c r="C223" s="7">
        <f>IF($B223="","",IFERROR(VLOOKUP($B223,단가마스터!$A$4:$H$303,2,FALSE),"⚠️단가마스터에 없음"))</f>
        <v/>
      </c>
      <c r="D223" s="7">
        <f>IF($B223="","",IFERROR(VLOOKUP($B223,단가마스터!$A$4:$H$303,3,FALSE),""))</f>
        <v/>
      </c>
      <c r="E223" s="7">
        <f>IF($B223="","",IFERROR(VLOOKUP($B223,단가마스터!$A$4:$H$303,4,FALSE),""))</f>
        <v/>
      </c>
      <c r="F223" s="6" t="n"/>
      <c r="G223" s="21">
        <f>IF($B223="","",IFERROR(VLOOKUP($B223,단가마스터!$A$4:$H$303,5,FALSE),0))</f>
        <v/>
      </c>
      <c r="H223" s="21">
        <f>IF($B223="","",IFERROR(VLOOKUP($B223,단가마스터!$A$4:$H$303,6,FALSE),0))</f>
        <v/>
      </c>
      <c r="I223" s="21">
        <f>IF($B223="","",IFERROR(VLOOKUP($B223,단가마스터!$A$4:$H$303,7,FALSE),0))</f>
        <v/>
      </c>
      <c r="J223" s="21">
        <f>IF($B223="","",N($F223)*N($G223))</f>
        <v/>
      </c>
      <c r="K223" s="21">
        <f>IF($B223="","",N($F223)*N($H223))</f>
        <v/>
      </c>
      <c r="L223" s="21">
        <f>IF($B223="","",N($F223)*N($I223))</f>
        <v/>
      </c>
    </row>
    <row r="224">
      <c r="A224" s="6" t="n"/>
      <c r="B224" s="6" t="n"/>
      <c r="C224" s="7">
        <f>IF($B224="","",IFERROR(VLOOKUP($B224,단가마스터!$A$4:$H$303,2,FALSE),"⚠️단가마스터에 없음"))</f>
        <v/>
      </c>
      <c r="D224" s="7">
        <f>IF($B224="","",IFERROR(VLOOKUP($B224,단가마스터!$A$4:$H$303,3,FALSE),""))</f>
        <v/>
      </c>
      <c r="E224" s="7">
        <f>IF($B224="","",IFERROR(VLOOKUP($B224,단가마스터!$A$4:$H$303,4,FALSE),""))</f>
        <v/>
      </c>
      <c r="F224" s="6" t="n"/>
      <c r="G224" s="21">
        <f>IF($B224="","",IFERROR(VLOOKUP($B224,단가마스터!$A$4:$H$303,5,FALSE),0))</f>
        <v/>
      </c>
      <c r="H224" s="21">
        <f>IF($B224="","",IFERROR(VLOOKUP($B224,단가마스터!$A$4:$H$303,6,FALSE),0))</f>
        <v/>
      </c>
      <c r="I224" s="21">
        <f>IF($B224="","",IFERROR(VLOOKUP($B224,단가마스터!$A$4:$H$303,7,FALSE),0))</f>
        <v/>
      </c>
      <c r="J224" s="21">
        <f>IF($B224="","",N($F224)*N($G224))</f>
        <v/>
      </c>
      <c r="K224" s="21">
        <f>IF($B224="","",N($F224)*N($H224))</f>
        <v/>
      </c>
      <c r="L224" s="21">
        <f>IF($B224="","",N($F224)*N($I224))</f>
        <v/>
      </c>
    </row>
    <row r="225">
      <c r="A225" s="6" t="n"/>
      <c r="B225" s="6" t="n"/>
      <c r="C225" s="7">
        <f>IF($B225="","",IFERROR(VLOOKUP($B225,단가마스터!$A$4:$H$303,2,FALSE),"⚠️단가마스터에 없음"))</f>
        <v/>
      </c>
      <c r="D225" s="7">
        <f>IF($B225="","",IFERROR(VLOOKUP($B225,단가마스터!$A$4:$H$303,3,FALSE),""))</f>
        <v/>
      </c>
      <c r="E225" s="7">
        <f>IF($B225="","",IFERROR(VLOOKUP($B225,단가마스터!$A$4:$H$303,4,FALSE),""))</f>
        <v/>
      </c>
      <c r="F225" s="6" t="n"/>
      <c r="G225" s="21">
        <f>IF($B225="","",IFERROR(VLOOKUP($B225,단가마스터!$A$4:$H$303,5,FALSE),0))</f>
        <v/>
      </c>
      <c r="H225" s="21">
        <f>IF($B225="","",IFERROR(VLOOKUP($B225,단가마스터!$A$4:$H$303,6,FALSE),0))</f>
        <v/>
      </c>
      <c r="I225" s="21">
        <f>IF($B225="","",IFERROR(VLOOKUP($B225,단가마스터!$A$4:$H$303,7,FALSE),0))</f>
        <v/>
      </c>
      <c r="J225" s="21">
        <f>IF($B225="","",N($F225)*N($G225))</f>
        <v/>
      </c>
      <c r="K225" s="21">
        <f>IF($B225="","",N($F225)*N($H225))</f>
        <v/>
      </c>
      <c r="L225" s="21">
        <f>IF($B225="","",N($F225)*N($I225))</f>
        <v/>
      </c>
    </row>
    <row r="226">
      <c r="A226" s="6" t="n"/>
      <c r="B226" s="6" t="n"/>
      <c r="C226" s="7">
        <f>IF($B226="","",IFERROR(VLOOKUP($B226,단가마스터!$A$4:$H$303,2,FALSE),"⚠️단가마스터에 없음"))</f>
        <v/>
      </c>
      <c r="D226" s="7">
        <f>IF($B226="","",IFERROR(VLOOKUP($B226,단가마스터!$A$4:$H$303,3,FALSE),""))</f>
        <v/>
      </c>
      <c r="E226" s="7">
        <f>IF($B226="","",IFERROR(VLOOKUP($B226,단가마스터!$A$4:$H$303,4,FALSE),""))</f>
        <v/>
      </c>
      <c r="F226" s="6" t="n"/>
      <c r="G226" s="21">
        <f>IF($B226="","",IFERROR(VLOOKUP($B226,단가마스터!$A$4:$H$303,5,FALSE),0))</f>
        <v/>
      </c>
      <c r="H226" s="21">
        <f>IF($B226="","",IFERROR(VLOOKUP($B226,단가마스터!$A$4:$H$303,6,FALSE),0))</f>
        <v/>
      </c>
      <c r="I226" s="21">
        <f>IF($B226="","",IFERROR(VLOOKUP($B226,단가마스터!$A$4:$H$303,7,FALSE),0))</f>
        <v/>
      </c>
      <c r="J226" s="21">
        <f>IF($B226="","",N($F226)*N($G226))</f>
        <v/>
      </c>
      <c r="K226" s="21">
        <f>IF($B226="","",N($F226)*N($H226))</f>
        <v/>
      </c>
      <c r="L226" s="21">
        <f>IF($B226="","",N($F226)*N($I226))</f>
        <v/>
      </c>
    </row>
    <row r="227">
      <c r="A227" s="6" t="n"/>
      <c r="B227" s="6" t="n"/>
      <c r="C227" s="7">
        <f>IF($B227="","",IFERROR(VLOOKUP($B227,단가마스터!$A$4:$H$303,2,FALSE),"⚠️단가마스터에 없음"))</f>
        <v/>
      </c>
      <c r="D227" s="7">
        <f>IF($B227="","",IFERROR(VLOOKUP($B227,단가마스터!$A$4:$H$303,3,FALSE),""))</f>
        <v/>
      </c>
      <c r="E227" s="7">
        <f>IF($B227="","",IFERROR(VLOOKUP($B227,단가마스터!$A$4:$H$303,4,FALSE),""))</f>
        <v/>
      </c>
      <c r="F227" s="6" t="n"/>
      <c r="G227" s="21">
        <f>IF($B227="","",IFERROR(VLOOKUP($B227,단가마스터!$A$4:$H$303,5,FALSE),0))</f>
        <v/>
      </c>
      <c r="H227" s="21">
        <f>IF($B227="","",IFERROR(VLOOKUP($B227,단가마스터!$A$4:$H$303,6,FALSE),0))</f>
        <v/>
      </c>
      <c r="I227" s="21">
        <f>IF($B227="","",IFERROR(VLOOKUP($B227,단가마스터!$A$4:$H$303,7,FALSE),0))</f>
        <v/>
      </c>
      <c r="J227" s="21">
        <f>IF($B227="","",N($F227)*N($G227))</f>
        <v/>
      </c>
      <c r="K227" s="21">
        <f>IF($B227="","",N($F227)*N($H227))</f>
        <v/>
      </c>
      <c r="L227" s="21">
        <f>IF($B227="","",N($F227)*N($I227))</f>
        <v/>
      </c>
    </row>
    <row r="228">
      <c r="A228" s="6" t="n"/>
      <c r="B228" s="6" t="n"/>
      <c r="C228" s="7">
        <f>IF($B228="","",IFERROR(VLOOKUP($B228,단가마스터!$A$4:$H$303,2,FALSE),"⚠️단가마스터에 없음"))</f>
        <v/>
      </c>
      <c r="D228" s="7">
        <f>IF($B228="","",IFERROR(VLOOKUP($B228,단가마스터!$A$4:$H$303,3,FALSE),""))</f>
        <v/>
      </c>
      <c r="E228" s="7">
        <f>IF($B228="","",IFERROR(VLOOKUP($B228,단가마스터!$A$4:$H$303,4,FALSE),""))</f>
        <v/>
      </c>
      <c r="F228" s="6" t="n"/>
      <c r="G228" s="21">
        <f>IF($B228="","",IFERROR(VLOOKUP($B228,단가마스터!$A$4:$H$303,5,FALSE),0))</f>
        <v/>
      </c>
      <c r="H228" s="21">
        <f>IF($B228="","",IFERROR(VLOOKUP($B228,단가마스터!$A$4:$H$303,6,FALSE),0))</f>
        <v/>
      </c>
      <c r="I228" s="21">
        <f>IF($B228="","",IFERROR(VLOOKUP($B228,단가마스터!$A$4:$H$303,7,FALSE),0))</f>
        <v/>
      </c>
      <c r="J228" s="21">
        <f>IF($B228="","",N($F228)*N($G228))</f>
        <v/>
      </c>
      <c r="K228" s="21">
        <f>IF($B228="","",N($F228)*N($H228))</f>
        <v/>
      </c>
      <c r="L228" s="21">
        <f>IF($B228="","",N($F228)*N($I228))</f>
        <v/>
      </c>
    </row>
    <row r="229">
      <c r="A229" s="6" t="n"/>
      <c r="B229" s="6" t="n"/>
      <c r="C229" s="7">
        <f>IF($B229="","",IFERROR(VLOOKUP($B229,단가마스터!$A$4:$H$303,2,FALSE),"⚠️단가마스터에 없음"))</f>
        <v/>
      </c>
      <c r="D229" s="7">
        <f>IF($B229="","",IFERROR(VLOOKUP($B229,단가마스터!$A$4:$H$303,3,FALSE),""))</f>
        <v/>
      </c>
      <c r="E229" s="7">
        <f>IF($B229="","",IFERROR(VLOOKUP($B229,단가마스터!$A$4:$H$303,4,FALSE),""))</f>
        <v/>
      </c>
      <c r="F229" s="6" t="n"/>
      <c r="G229" s="21">
        <f>IF($B229="","",IFERROR(VLOOKUP($B229,단가마스터!$A$4:$H$303,5,FALSE),0))</f>
        <v/>
      </c>
      <c r="H229" s="21">
        <f>IF($B229="","",IFERROR(VLOOKUP($B229,단가마스터!$A$4:$H$303,6,FALSE),0))</f>
        <v/>
      </c>
      <c r="I229" s="21">
        <f>IF($B229="","",IFERROR(VLOOKUP($B229,단가마스터!$A$4:$H$303,7,FALSE),0))</f>
        <v/>
      </c>
      <c r="J229" s="21">
        <f>IF($B229="","",N($F229)*N($G229))</f>
        <v/>
      </c>
      <c r="K229" s="21">
        <f>IF($B229="","",N($F229)*N($H229))</f>
        <v/>
      </c>
      <c r="L229" s="21">
        <f>IF($B229="","",N($F229)*N($I229))</f>
        <v/>
      </c>
    </row>
    <row r="230">
      <c r="A230" s="6" t="n"/>
      <c r="B230" s="6" t="n"/>
      <c r="C230" s="7">
        <f>IF($B230="","",IFERROR(VLOOKUP($B230,단가마스터!$A$4:$H$303,2,FALSE),"⚠️단가마스터에 없음"))</f>
        <v/>
      </c>
      <c r="D230" s="7">
        <f>IF($B230="","",IFERROR(VLOOKUP($B230,단가마스터!$A$4:$H$303,3,FALSE),""))</f>
        <v/>
      </c>
      <c r="E230" s="7">
        <f>IF($B230="","",IFERROR(VLOOKUP($B230,단가마스터!$A$4:$H$303,4,FALSE),""))</f>
        <v/>
      </c>
      <c r="F230" s="6" t="n"/>
      <c r="G230" s="21">
        <f>IF($B230="","",IFERROR(VLOOKUP($B230,단가마스터!$A$4:$H$303,5,FALSE),0))</f>
        <v/>
      </c>
      <c r="H230" s="21">
        <f>IF($B230="","",IFERROR(VLOOKUP($B230,단가마스터!$A$4:$H$303,6,FALSE),0))</f>
        <v/>
      </c>
      <c r="I230" s="21">
        <f>IF($B230="","",IFERROR(VLOOKUP($B230,단가마스터!$A$4:$H$303,7,FALSE),0))</f>
        <v/>
      </c>
      <c r="J230" s="21">
        <f>IF($B230="","",N($F230)*N($G230))</f>
        <v/>
      </c>
      <c r="K230" s="21">
        <f>IF($B230="","",N($F230)*N($H230))</f>
        <v/>
      </c>
      <c r="L230" s="21">
        <f>IF($B230="","",N($F230)*N($I230))</f>
        <v/>
      </c>
    </row>
    <row r="231">
      <c r="A231" s="6" t="n"/>
      <c r="B231" s="6" t="n"/>
      <c r="C231" s="7">
        <f>IF($B231="","",IFERROR(VLOOKUP($B231,단가마스터!$A$4:$H$303,2,FALSE),"⚠️단가마스터에 없음"))</f>
        <v/>
      </c>
      <c r="D231" s="7">
        <f>IF($B231="","",IFERROR(VLOOKUP($B231,단가마스터!$A$4:$H$303,3,FALSE),""))</f>
        <v/>
      </c>
      <c r="E231" s="7">
        <f>IF($B231="","",IFERROR(VLOOKUP($B231,단가마스터!$A$4:$H$303,4,FALSE),""))</f>
        <v/>
      </c>
      <c r="F231" s="6" t="n"/>
      <c r="G231" s="21">
        <f>IF($B231="","",IFERROR(VLOOKUP($B231,단가마스터!$A$4:$H$303,5,FALSE),0))</f>
        <v/>
      </c>
      <c r="H231" s="21">
        <f>IF($B231="","",IFERROR(VLOOKUP($B231,단가마스터!$A$4:$H$303,6,FALSE),0))</f>
        <v/>
      </c>
      <c r="I231" s="21">
        <f>IF($B231="","",IFERROR(VLOOKUP($B231,단가마스터!$A$4:$H$303,7,FALSE),0))</f>
        <v/>
      </c>
      <c r="J231" s="21">
        <f>IF($B231="","",N($F231)*N($G231))</f>
        <v/>
      </c>
      <c r="K231" s="21">
        <f>IF($B231="","",N($F231)*N($H231))</f>
        <v/>
      </c>
      <c r="L231" s="21">
        <f>IF($B231="","",N($F231)*N($I231))</f>
        <v/>
      </c>
    </row>
    <row r="232">
      <c r="A232" s="6" t="n"/>
      <c r="B232" s="6" t="n"/>
      <c r="C232" s="7">
        <f>IF($B232="","",IFERROR(VLOOKUP($B232,단가마스터!$A$4:$H$303,2,FALSE),"⚠️단가마스터에 없음"))</f>
        <v/>
      </c>
      <c r="D232" s="7">
        <f>IF($B232="","",IFERROR(VLOOKUP($B232,단가마스터!$A$4:$H$303,3,FALSE),""))</f>
        <v/>
      </c>
      <c r="E232" s="7">
        <f>IF($B232="","",IFERROR(VLOOKUP($B232,단가마스터!$A$4:$H$303,4,FALSE),""))</f>
        <v/>
      </c>
      <c r="F232" s="6" t="n"/>
      <c r="G232" s="21">
        <f>IF($B232="","",IFERROR(VLOOKUP($B232,단가마스터!$A$4:$H$303,5,FALSE),0))</f>
        <v/>
      </c>
      <c r="H232" s="21">
        <f>IF($B232="","",IFERROR(VLOOKUP($B232,단가마스터!$A$4:$H$303,6,FALSE),0))</f>
        <v/>
      </c>
      <c r="I232" s="21">
        <f>IF($B232="","",IFERROR(VLOOKUP($B232,단가마스터!$A$4:$H$303,7,FALSE),0))</f>
        <v/>
      </c>
      <c r="J232" s="21">
        <f>IF($B232="","",N($F232)*N($G232))</f>
        <v/>
      </c>
      <c r="K232" s="21">
        <f>IF($B232="","",N($F232)*N($H232))</f>
        <v/>
      </c>
      <c r="L232" s="21">
        <f>IF($B232="","",N($F232)*N($I232))</f>
        <v/>
      </c>
    </row>
    <row r="233">
      <c r="A233" s="6" t="n"/>
      <c r="B233" s="6" t="n"/>
      <c r="C233" s="7">
        <f>IF($B233="","",IFERROR(VLOOKUP($B233,단가마스터!$A$4:$H$303,2,FALSE),"⚠️단가마스터에 없음"))</f>
        <v/>
      </c>
      <c r="D233" s="7">
        <f>IF($B233="","",IFERROR(VLOOKUP($B233,단가마스터!$A$4:$H$303,3,FALSE),""))</f>
        <v/>
      </c>
      <c r="E233" s="7">
        <f>IF($B233="","",IFERROR(VLOOKUP($B233,단가마스터!$A$4:$H$303,4,FALSE),""))</f>
        <v/>
      </c>
      <c r="F233" s="6" t="n"/>
      <c r="G233" s="21">
        <f>IF($B233="","",IFERROR(VLOOKUP($B233,단가마스터!$A$4:$H$303,5,FALSE),0))</f>
        <v/>
      </c>
      <c r="H233" s="21">
        <f>IF($B233="","",IFERROR(VLOOKUP($B233,단가마스터!$A$4:$H$303,6,FALSE),0))</f>
        <v/>
      </c>
      <c r="I233" s="21">
        <f>IF($B233="","",IFERROR(VLOOKUP($B233,단가마스터!$A$4:$H$303,7,FALSE),0))</f>
        <v/>
      </c>
      <c r="J233" s="21">
        <f>IF($B233="","",N($F233)*N($G233))</f>
        <v/>
      </c>
      <c r="K233" s="21">
        <f>IF($B233="","",N($F233)*N($H233))</f>
        <v/>
      </c>
      <c r="L233" s="21">
        <f>IF($B233="","",N($F233)*N($I233))</f>
        <v/>
      </c>
    </row>
    <row r="234">
      <c r="A234" s="6" t="n"/>
      <c r="B234" s="6" t="n"/>
      <c r="C234" s="7">
        <f>IF($B234="","",IFERROR(VLOOKUP($B234,단가마스터!$A$4:$H$303,2,FALSE),"⚠️단가마스터에 없음"))</f>
        <v/>
      </c>
      <c r="D234" s="7">
        <f>IF($B234="","",IFERROR(VLOOKUP($B234,단가마스터!$A$4:$H$303,3,FALSE),""))</f>
        <v/>
      </c>
      <c r="E234" s="7">
        <f>IF($B234="","",IFERROR(VLOOKUP($B234,단가마스터!$A$4:$H$303,4,FALSE),""))</f>
        <v/>
      </c>
      <c r="F234" s="6" t="n"/>
      <c r="G234" s="21">
        <f>IF($B234="","",IFERROR(VLOOKUP($B234,단가마스터!$A$4:$H$303,5,FALSE),0))</f>
        <v/>
      </c>
      <c r="H234" s="21">
        <f>IF($B234="","",IFERROR(VLOOKUP($B234,단가마스터!$A$4:$H$303,6,FALSE),0))</f>
        <v/>
      </c>
      <c r="I234" s="21">
        <f>IF($B234="","",IFERROR(VLOOKUP($B234,단가마스터!$A$4:$H$303,7,FALSE),0))</f>
        <v/>
      </c>
      <c r="J234" s="21">
        <f>IF($B234="","",N($F234)*N($G234))</f>
        <v/>
      </c>
      <c r="K234" s="21">
        <f>IF($B234="","",N($F234)*N($H234))</f>
        <v/>
      </c>
      <c r="L234" s="21">
        <f>IF($B234="","",N($F234)*N($I234))</f>
        <v/>
      </c>
    </row>
    <row r="235">
      <c r="A235" s="6" t="n"/>
      <c r="B235" s="6" t="n"/>
      <c r="C235" s="7">
        <f>IF($B235="","",IFERROR(VLOOKUP($B235,단가마스터!$A$4:$H$303,2,FALSE),"⚠️단가마스터에 없음"))</f>
        <v/>
      </c>
      <c r="D235" s="7">
        <f>IF($B235="","",IFERROR(VLOOKUP($B235,단가마스터!$A$4:$H$303,3,FALSE),""))</f>
        <v/>
      </c>
      <c r="E235" s="7">
        <f>IF($B235="","",IFERROR(VLOOKUP($B235,단가마스터!$A$4:$H$303,4,FALSE),""))</f>
        <v/>
      </c>
      <c r="F235" s="6" t="n"/>
      <c r="G235" s="21">
        <f>IF($B235="","",IFERROR(VLOOKUP($B235,단가마스터!$A$4:$H$303,5,FALSE),0))</f>
        <v/>
      </c>
      <c r="H235" s="21">
        <f>IF($B235="","",IFERROR(VLOOKUP($B235,단가마스터!$A$4:$H$303,6,FALSE),0))</f>
        <v/>
      </c>
      <c r="I235" s="21">
        <f>IF($B235="","",IFERROR(VLOOKUP($B235,단가마스터!$A$4:$H$303,7,FALSE),0))</f>
        <v/>
      </c>
      <c r="J235" s="21">
        <f>IF($B235="","",N($F235)*N($G235))</f>
        <v/>
      </c>
      <c r="K235" s="21">
        <f>IF($B235="","",N($F235)*N($H235))</f>
        <v/>
      </c>
      <c r="L235" s="21">
        <f>IF($B235="","",N($F235)*N($I235))</f>
        <v/>
      </c>
    </row>
    <row r="236">
      <c r="A236" s="6" t="n"/>
      <c r="B236" s="6" t="n"/>
      <c r="C236" s="7">
        <f>IF($B236="","",IFERROR(VLOOKUP($B236,단가마스터!$A$4:$H$303,2,FALSE),"⚠️단가마스터에 없음"))</f>
        <v/>
      </c>
      <c r="D236" s="7">
        <f>IF($B236="","",IFERROR(VLOOKUP($B236,단가마스터!$A$4:$H$303,3,FALSE),""))</f>
        <v/>
      </c>
      <c r="E236" s="7">
        <f>IF($B236="","",IFERROR(VLOOKUP($B236,단가마스터!$A$4:$H$303,4,FALSE),""))</f>
        <v/>
      </c>
      <c r="F236" s="6" t="n"/>
      <c r="G236" s="21">
        <f>IF($B236="","",IFERROR(VLOOKUP($B236,단가마스터!$A$4:$H$303,5,FALSE),0))</f>
        <v/>
      </c>
      <c r="H236" s="21">
        <f>IF($B236="","",IFERROR(VLOOKUP($B236,단가마스터!$A$4:$H$303,6,FALSE),0))</f>
        <v/>
      </c>
      <c r="I236" s="21">
        <f>IF($B236="","",IFERROR(VLOOKUP($B236,단가마스터!$A$4:$H$303,7,FALSE),0))</f>
        <v/>
      </c>
      <c r="J236" s="21">
        <f>IF($B236="","",N($F236)*N($G236))</f>
        <v/>
      </c>
      <c r="K236" s="21">
        <f>IF($B236="","",N($F236)*N($H236))</f>
        <v/>
      </c>
      <c r="L236" s="21">
        <f>IF($B236="","",N($F236)*N($I236))</f>
        <v/>
      </c>
    </row>
    <row r="237">
      <c r="A237" s="6" t="n"/>
      <c r="B237" s="6" t="n"/>
      <c r="C237" s="7">
        <f>IF($B237="","",IFERROR(VLOOKUP($B237,단가마스터!$A$4:$H$303,2,FALSE),"⚠️단가마스터에 없음"))</f>
        <v/>
      </c>
      <c r="D237" s="7">
        <f>IF($B237="","",IFERROR(VLOOKUP($B237,단가마스터!$A$4:$H$303,3,FALSE),""))</f>
        <v/>
      </c>
      <c r="E237" s="7">
        <f>IF($B237="","",IFERROR(VLOOKUP($B237,단가마스터!$A$4:$H$303,4,FALSE),""))</f>
        <v/>
      </c>
      <c r="F237" s="6" t="n"/>
      <c r="G237" s="21">
        <f>IF($B237="","",IFERROR(VLOOKUP($B237,단가마스터!$A$4:$H$303,5,FALSE),0))</f>
        <v/>
      </c>
      <c r="H237" s="21">
        <f>IF($B237="","",IFERROR(VLOOKUP($B237,단가마스터!$A$4:$H$303,6,FALSE),0))</f>
        <v/>
      </c>
      <c r="I237" s="21">
        <f>IF($B237="","",IFERROR(VLOOKUP($B237,단가마스터!$A$4:$H$303,7,FALSE),0))</f>
        <v/>
      </c>
      <c r="J237" s="21">
        <f>IF($B237="","",N($F237)*N($G237))</f>
        <v/>
      </c>
      <c r="K237" s="21">
        <f>IF($B237="","",N($F237)*N($H237))</f>
        <v/>
      </c>
      <c r="L237" s="21">
        <f>IF($B237="","",N($F237)*N($I237))</f>
        <v/>
      </c>
    </row>
    <row r="238">
      <c r="A238" s="6" t="n"/>
      <c r="B238" s="6" t="n"/>
      <c r="C238" s="7">
        <f>IF($B238="","",IFERROR(VLOOKUP($B238,단가마스터!$A$4:$H$303,2,FALSE),"⚠️단가마스터에 없음"))</f>
        <v/>
      </c>
      <c r="D238" s="7">
        <f>IF($B238="","",IFERROR(VLOOKUP($B238,단가마스터!$A$4:$H$303,3,FALSE),""))</f>
        <v/>
      </c>
      <c r="E238" s="7">
        <f>IF($B238="","",IFERROR(VLOOKUP($B238,단가마스터!$A$4:$H$303,4,FALSE),""))</f>
        <v/>
      </c>
      <c r="F238" s="6" t="n"/>
      <c r="G238" s="21">
        <f>IF($B238="","",IFERROR(VLOOKUP($B238,단가마스터!$A$4:$H$303,5,FALSE),0))</f>
        <v/>
      </c>
      <c r="H238" s="21">
        <f>IF($B238="","",IFERROR(VLOOKUP($B238,단가마스터!$A$4:$H$303,6,FALSE),0))</f>
        <v/>
      </c>
      <c r="I238" s="21">
        <f>IF($B238="","",IFERROR(VLOOKUP($B238,단가마스터!$A$4:$H$303,7,FALSE),0))</f>
        <v/>
      </c>
      <c r="J238" s="21">
        <f>IF($B238="","",N($F238)*N($G238))</f>
        <v/>
      </c>
      <c r="K238" s="21">
        <f>IF($B238="","",N($F238)*N($H238))</f>
        <v/>
      </c>
      <c r="L238" s="21">
        <f>IF($B238="","",N($F238)*N($I238))</f>
        <v/>
      </c>
    </row>
    <row r="239">
      <c r="A239" s="6" t="n"/>
      <c r="B239" s="6" t="n"/>
      <c r="C239" s="7">
        <f>IF($B239="","",IFERROR(VLOOKUP($B239,단가마스터!$A$4:$H$303,2,FALSE),"⚠️단가마스터에 없음"))</f>
        <v/>
      </c>
      <c r="D239" s="7">
        <f>IF($B239="","",IFERROR(VLOOKUP($B239,단가마스터!$A$4:$H$303,3,FALSE),""))</f>
        <v/>
      </c>
      <c r="E239" s="7">
        <f>IF($B239="","",IFERROR(VLOOKUP($B239,단가마스터!$A$4:$H$303,4,FALSE),""))</f>
        <v/>
      </c>
      <c r="F239" s="6" t="n"/>
      <c r="G239" s="21">
        <f>IF($B239="","",IFERROR(VLOOKUP($B239,단가마스터!$A$4:$H$303,5,FALSE),0))</f>
        <v/>
      </c>
      <c r="H239" s="21">
        <f>IF($B239="","",IFERROR(VLOOKUP($B239,단가마스터!$A$4:$H$303,6,FALSE),0))</f>
        <v/>
      </c>
      <c r="I239" s="21">
        <f>IF($B239="","",IFERROR(VLOOKUP($B239,단가마스터!$A$4:$H$303,7,FALSE),0))</f>
        <v/>
      </c>
      <c r="J239" s="21">
        <f>IF($B239="","",N($F239)*N($G239))</f>
        <v/>
      </c>
      <c r="K239" s="21">
        <f>IF($B239="","",N($F239)*N($H239))</f>
        <v/>
      </c>
      <c r="L239" s="21">
        <f>IF($B239="","",N($F239)*N($I239))</f>
        <v/>
      </c>
    </row>
    <row r="240">
      <c r="A240" s="6" t="n"/>
      <c r="B240" s="6" t="n"/>
      <c r="C240" s="7">
        <f>IF($B240="","",IFERROR(VLOOKUP($B240,단가마스터!$A$4:$H$303,2,FALSE),"⚠️단가마스터에 없음"))</f>
        <v/>
      </c>
      <c r="D240" s="7">
        <f>IF($B240="","",IFERROR(VLOOKUP($B240,단가마스터!$A$4:$H$303,3,FALSE),""))</f>
        <v/>
      </c>
      <c r="E240" s="7">
        <f>IF($B240="","",IFERROR(VLOOKUP($B240,단가마스터!$A$4:$H$303,4,FALSE),""))</f>
        <v/>
      </c>
      <c r="F240" s="6" t="n"/>
      <c r="G240" s="21">
        <f>IF($B240="","",IFERROR(VLOOKUP($B240,단가마스터!$A$4:$H$303,5,FALSE),0))</f>
        <v/>
      </c>
      <c r="H240" s="21">
        <f>IF($B240="","",IFERROR(VLOOKUP($B240,단가마스터!$A$4:$H$303,6,FALSE),0))</f>
        <v/>
      </c>
      <c r="I240" s="21">
        <f>IF($B240="","",IFERROR(VLOOKUP($B240,단가마스터!$A$4:$H$303,7,FALSE),0))</f>
        <v/>
      </c>
      <c r="J240" s="21">
        <f>IF($B240="","",N($F240)*N($G240))</f>
        <v/>
      </c>
      <c r="K240" s="21">
        <f>IF($B240="","",N($F240)*N($H240))</f>
        <v/>
      </c>
      <c r="L240" s="21">
        <f>IF($B240="","",N($F240)*N($I240))</f>
        <v/>
      </c>
    </row>
    <row r="241">
      <c r="A241" s="6" t="n"/>
      <c r="B241" s="6" t="n"/>
      <c r="C241" s="7">
        <f>IF($B241="","",IFERROR(VLOOKUP($B241,단가마스터!$A$4:$H$303,2,FALSE),"⚠️단가마스터에 없음"))</f>
        <v/>
      </c>
      <c r="D241" s="7">
        <f>IF($B241="","",IFERROR(VLOOKUP($B241,단가마스터!$A$4:$H$303,3,FALSE),""))</f>
        <v/>
      </c>
      <c r="E241" s="7">
        <f>IF($B241="","",IFERROR(VLOOKUP($B241,단가마스터!$A$4:$H$303,4,FALSE),""))</f>
        <v/>
      </c>
      <c r="F241" s="6" t="n"/>
      <c r="G241" s="21">
        <f>IF($B241="","",IFERROR(VLOOKUP($B241,단가마스터!$A$4:$H$303,5,FALSE),0))</f>
        <v/>
      </c>
      <c r="H241" s="21">
        <f>IF($B241="","",IFERROR(VLOOKUP($B241,단가마스터!$A$4:$H$303,6,FALSE),0))</f>
        <v/>
      </c>
      <c r="I241" s="21">
        <f>IF($B241="","",IFERROR(VLOOKUP($B241,단가마스터!$A$4:$H$303,7,FALSE),0))</f>
        <v/>
      </c>
      <c r="J241" s="21">
        <f>IF($B241="","",N($F241)*N($G241))</f>
        <v/>
      </c>
      <c r="K241" s="21">
        <f>IF($B241="","",N($F241)*N($H241))</f>
        <v/>
      </c>
      <c r="L241" s="21">
        <f>IF($B241="","",N($F241)*N($I241))</f>
        <v/>
      </c>
    </row>
    <row r="242">
      <c r="A242" s="6" t="n"/>
      <c r="B242" s="6" t="n"/>
      <c r="C242" s="7">
        <f>IF($B242="","",IFERROR(VLOOKUP($B242,단가마스터!$A$4:$H$303,2,FALSE),"⚠️단가마스터에 없음"))</f>
        <v/>
      </c>
      <c r="D242" s="7">
        <f>IF($B242="","",IFERROR(VLOOKUP($B242,단가마스터!$A$4:$H$303,3,FALSE),""))</f>
        <v/>
      </c>
      <c r="E242" s="7">
        <f>IF($B242="","",IFERROR(VLOOKUP($B242,단가마스터!$A$4:$H$303,4,FALSE),""))</f>
        <v/>
      </c>
      <c r="F242" s="6" t="n"/>
      <c r="G242" s="21">
        <f>IF($B242="","",IFERROR(VLOOKUP($B242,단가마스터!$A$4:$H$303,5,FALSE),0))</f>
        <v/>
      </c>
      <c r="H242" s="21">
        <f>IF($B242="","",IFERROR(VLOOKUP($B242,단가마스터!$A$4:$H$303,6,FALSE),0))</f>
        <v/>
      </c>
      <c r="I242" s="21">
        <f>IF($B242="","",IFERROR(VLOOKUP($B242,단가마스터!$A$4:$H$303,7,FALSE),0))</f>
        <v/>
      </c>
      <c r="J242" s="21">
        <f>IF($B242="","",N($F242)*N($G242))</f>
        <v/>
      </c>
      <c r="K242" s="21">
        <f>IF($B242="","",N($F242)*N($H242))</f>
        <v/>
      </c>
      <c r="L242" s="21">
        <f>IF($B242="","",N($F242)*N($I242))</f>
        <v/>
      </c>
    </row>
    <row r="243">
      <c r="A243" s="6" t="n"/>
      <c r="B243" s="6" t="n"/>
      <c r="C243" s="7">
        <f>IF($B243="","",IFERROR(VLOOKUP($B243,단가마스터!$A$4:$H$303,2,FALSE),"⚠️단가마스터에 없음"))</f>
        <v/>
      </c>
      <c r="D243" s="7">
        <f>IF($B243="","",IFERROR(VLOOKUP($B243,단가마스터!$A$4:$H$303,3,FALSE),""))</f>
        <v/>
      </c>
      <c r="E243" s="7">
        <f>IF($B243="","",IFERROR(VLOOKUP($B243,단가마스터!$A$4:$H$303,4,FALSE),""))</f>
        <v/>
      </c>
      <c r="F243" s="6" t="n"/>
      <c r="G243" s="21">
        <f>IF($B243="","",IFERROR(VLOOKUP($B243,단가마스터!$A$4:$H$303,5,FALSE),0))</f>
        <v/>
      </c>
      <c r="H243" s="21">
        <f>IF($B243="","",IFERROR(VLOOKUP($B243,단가마스터!$A$4:$H$303,6,FALSE),0))</f>
        <v/>
      </c>
      <c r="I243" s="21">
        <f>IF($B243="","",IFERROR(VLOOKUP($B243,단가마스터!$A$4:$H$303,7,FALSE),0))</f>
        <v/>
      </c>
      <c r="J243" s="21">
        <f>IF($B243="","",N($F243)*N($G243))</f>
        <v/>
      </c>
      <c r="K243" s="21">
        <f>IF($B243="","",N($F243)*N($H243))</f>
        <v/>
      </c>
      <c r="L243" s="21">
        <f>IF($B243="","",N($F243)*N($I243))</f>
        <v/>
      </c>
    </row>
    <row r="244">
      <c r="A244" s="6" t="n"/>
      <c r="B244" s="6" t="n"/>
      <c r="C244" s="7">
        <f>IF($B244="","",IFERROR(VLOOKUP($B244,단가마스터!$A$4:$H$303,2,FALSE),"⚠️단가마스터에 없음"))</f>
        <v/>
      </c>
      <c r="D244" s="7">
        <f>IF($B244="","",IFERROR(VLOOKUP($B244,단가마스터!$A$4:$H$303,3,FALSE),""))</f>
        <v/>
      </c>
      <c r="E244" s="7">
        <f>IF($B244="","",IFERROR(VLOOKUP($B244,단가마스터!$A$4:$H$303,4,FALSE),""))</f>
        <v/>
      </c>
      <c r="F244" s="6" t="n"/>
      <c r="G244" s="21">
        <f>IF($B244="","",IFERROR(VLOOKUP($B244,단가마스터!$A$4:$H$303,5,FALSE),0))</f>
        <v/>
      </c>
      <c r="H244" s="21">
        <f>IF($B244="","",IFERROR(VLOOKUP($B244,단가마스터!$A$4:$H$303,6,FALSE),0))</f>
        <v/>
      </c>
      <c r="I244" s="21">
        <f>IF($B244="","",IFERROR(VLOOKUP($B244,단가마스터!$A$4:$H$303,7,FALSE),0))</f>
        <v/>
      </c>
      <c r="J244" s="21">
        <f>IF($B244="","",N($F244)*N($G244))</f>
        <v/>
      </c>
      <c r="K244" s="21">
        <f>IF($B244="","",N($F244)*N($H244))</f>
        <v/>
      </c>
      <c r="L244" s="21">
        <f>IF($B244="","",N($F244)*N($I244))</f>
        <v/>
      </c>
    </row>
    <row r="245">
      <c r="A245" s="6" t="n"/>
      <c r="B245" s="6" t="n"/>
      <c r="C245" s="7">
        <f>IF($B245="","",IFERROR(VLOOKUP($B245,단가마스터!$A$4:$H$303,2,FALSE),"⚠️단가마스터에 없음"))</f>
        <v/>
      </c>
      <c r="D245" s="7">
        <f>IF($B245="","",IFERROR(VLOOKUP($B245,단가마스터!$A$4:$H$303,3,FALSE),""))</f>
        <v/>
      </c>
      <c r="E245" s="7">
        <f>IF($B245="","",IFERROR(VLOOKUP($B245,단가마스터!$A$4:$H$303,4,FALSE),""))</f>
        <v/>
      </c>
      <c r="F245" s="6" t="n"/>
      <c r="G245" s="21">
        <f>IF($B245="","",IFERROR(VLOOKUP($B245,단가마스터!$A$4:$H$303,5,FALSE),0))</f>
        <v/>
      </c>
      <c r="H245" s="21">
        <f>IF($B245="","",IFERROR(VLOOKUP($B245,단가마스터!$A$4:$H$303,6,FALSE),0))</f>
        <v/>
      </c>
      <c r="I245" s="21">
        <f>IF($B245="","",IFERROR(VLOOKUP($B245,단가마스터!$A$4:$H$303,7,FALSE),0))</f>
        <v/>
      </c>
      <c r="J245" s="21">
        <f>IF($B245="","",N($F245)*N($G245))</f>
        <v/>
      </c>
      <c r="K245" s="21">
        <f>IF($B245="","",N($F245)*N($H245))</f>
        <v/>
      </c>
      <c r="L245" s="21">
        <f>IF($B245="","",N($F245)*N($I245))</f>
        <v/>
      </c>
    </row>
    <row r="246">
      <c r="A246" s="6" t="n"/>
      <c r="B246" s="6" t="n"/>
      <c r="C246" s="7">
        <f>IF($B246="","",IFERROR(VLOOKUP($B246,단가마스터!$A$4:$H$303,2,FALSE),"⚠️단가마스터에 없음"))</f>
        <v/>
      </c>
      <c r="D246" s="7">
        <f>IF($B246="","",IFERROR(VLOOKUP($B246,단가마스터!$A$4:$H$303,3,FALSE),""))</f>
        <v/>
      </c>
      <c r="E246" s="7">
        <f>IF($B246="","",IFERROR(VLOOKUP($B246,단가마스터!$A$4:$H$303,4,FALSE),""))</f>
        <v/>
      </c>
      <c r="F246" s="6" t="n"/>
      <c r="G246" s="21">
        <f>IF($B246="","",IFERROR(VLOOKUP($B246,단가마스터!$A$4:$H$303,5,FALSE),0))</f>
        <v/>
      </c>
      <c r="H246" s="21">
        <f>IF($B246="","",IFERROR(VLOOKUP($B246,단가마스터!$A$4:$H$303,6,FALSE),0))</f>
        <v/>
      </c>
      <c r="I246" s="21">
        <f>IF($B246="","",IFERROR(VLOOKUP($B246,단가마스터!$A$4:$H$303,7,FALSE),0))</f>
        <v/>
      </c>
      <c r="J246" s="21">
        <f>IF($B246="","",N($F246)*N($G246))</f>
        <v/>
      </c>
      <c r="K246" s="21">
        <f>IF($B246="","",N($F246)*N($H246))</f>
        <v/>
      </c>
      <c r="L246" s="21">
        <f>IF($B246="","",N($F246)*N($I246))</f>
        <v/>
      </c>
    </row>
    <row r="247">
      <c r="A247" s="6" t="n"/>
      <c r="B247" s="6" t="n"/>
      <c r="C247" s="7">
        <f>IF($B247="","",IFERROR(VLOOKUP($B247,단가마스터!$A$4:$H$303,2,FALSE),"⚠️단가마스터에 없음"))</f>
        <v/>
      </c>
      <c r="D247" s="7">
        <f>IF($B247="","",IFERROR(VLOOKUP($B247,단가마스터!$A$4:$H$303,3,FALSE),""))</f>
        <v/>
      </c>
      <c r="E247" s="7">
        <f>IF($B247="","",IFERROR(VLOOKUP($B247,단가마스터!$A$4:$H$303,4,FALSE),""))</f>
        <v/>
      </c>
      <c r="F247" s="6" t="n"/>
      <c r="G247" s="21">
        <f>IF($B247="","",IFERROR(VLOOKUP($B247,단가마스터!$A$4:$H$303,5,FALSE),0))</f>
        <v/>
      </c>
      <c r="H247" s="21">
        <f>IF($B247="","",IFERROR(VLOOKUP($B247,단가마스터!$A$4:$H$303,6,FALSE),0))</f>
        <v/>
      </c>
      <c r="I247" s="21">
        <f>IF($B247="","",IFERROR(VLOOKUP($B247,단가마스터!$A$4:$H$303,7,FALSE),0))</f>
        <v/>
      </c>
      <c r="J247" s="21">
        <f>IF($B247="","",N($F247)*N($G247))</f>
        <v/>
      </c>
      <c r="K247" s="21">
        <f>IF($B247="","",N($F247)*N($H247))</f>
        <v/>
      </c>
      <c r="L247" s="21">
        <f>IF($B247="","",N($F247)*N($I247))</f>
        <v/>
      </c>
    </row>
    <row r="248">
      <c r="A248" s="6" t="n"/>
      <c r="B248" s="6" t="n"/>
      <c r="C248" s="7">
        <f>IF($B248="","",IFERROR(VLOOKUP($B248,단가마스터!$A$4:$H$303,2,FALSE),"⚠️단가마스터에 없음"))</f>
        <v/>
      </c>
      <c r="D248" s="7">
        <f>IF($B248="","",IFERROR(VLOOKUP($B248,단가마스터!$A$4:$H$303,3,FALSE),""))</f>
        <v/>
      </c>
      <c r="E248" s="7">
        <f>IF($B248="","",IFERROR(VLOOKUP($B248,단가마스터!$A$4:$H$303,4,FALSE),""))</f>
        <v/>
      </c>
      <c r="F248" s="6" t="n"/>
      <c r="G248" s="21">
        <f>IF($B248="","",IFERROR(VLOOKUP($B248,단가마스터!$A$4:$H$303,5,FALSE),0))</f>
        <v/>
      </c>
      <c r="H248" s="21">
        <f>IF($B248="","",IFERROR(VLOOKUP($B248,단가마스터!$A$4:$H$303,6,FALSE),0))</f>
        <v/>
      </c>
      <c r="I248" s="21">
        <f>IF($B248="","",IFERROR(VLOOKUP($B248,단가마스터!$A$4:$H$303,7,FALSE),0))</f>
        <v/>
      </c>
      <c r="J248" s="21">
        <f>IF($B248="","",N($F248)*N($G248))</f>
        <v/>
      </c>
      <c r="K248" s="21">
        <f>IF($B248="","",N($F248)*N($H248))</f>
        <v/>
      </c>
      <c r="L248" s="21">
        <f>IF($B248="","",N($F248)*N($I248))</f>
        <v/>
      </c>
    </row>
    <row r="249">
      <c r="A249" s="6" t="n"/>
      <c r="B249" s="6" t="n"/>
      <c r="C249" s="7">
        <f>IF($B249="","",IFERROR(VLOOKUP($B249,단가마스터!$A$4:$H$303,2,FALSE),"⚠️단가마스터에 없음"))</f>
        <v/>
      </c>
      <c r="D249" s="7">
        <f>IF($B249="","",IFERROR(VLOOKUP($B249,단가마스터!$A$4:$H$303,3,FALSE),""))</f>
        <v/>
      </c>
      <c r="E249" s="7">
        <f>IF($B249="","",IFERROR(VLOOKUP($B249,단가마스터!$A$4:$H$303,4,FALSE),""))</f>
        <v/>
      </c>
      <c r="F249" s="6" t="n"/>
      <c r="G249" s="21">
        <f>IF($B249="","",IFERROR(VLOOKUP($B249,단가마스터!$A$4:$H$303,5,FALSE),0))</f>
        <v/>
      </c>
      <c r="H249" s="21">
        <f>IF($B249="","",IFERROR(VLOOKUP($B249,단가마스터!$A$4:$H$303,6,FALSE),0))</f>
        <v/>
      </c>
      <c r="I249" s="21">
        <f>IF($B249="","",IFERROR(VLOOKUP($B249,단가마스터!$A$4:$H$303,7,FALSE),0))</f>
        <v/>
      </c>
      <c r="J249" s="21">
        <f>IF($B249="","",N($F249)*N($G249))</f>
        <v/>
      </c>
      <c r="K249" s="21">
        <f>IF($B249="","",N($F249)*N($H249))</f>
        <v/>
      </c>
      <c r="L249" s="21">
        <f>IF($B249="","",N($F249)*N($I249))</f>
        <v/>
      </c>
    </row>
    <row r="250">
      <c r="A250" s="6" t="n"/>
      <c r="B250" s="6" t="n"/>
      <c r="C250" s="7">
        <f>IF($B250="","",IFERROR(VLOOKUP($B250,단가마스터!$A$4:$H$303,2,FALSE),"⚠️단가마스터에 없음"))</f>
        <v/>
      </c>
      <c r="D250" s="7">
        <f>IF($B250="","",IFERROR(VLOOKUP($B250,단가마스터!$A$4:$H$303,3,FALSE),""))</f>
        <v/>
      </c>
      <c r="E250" s="7">
        <f>IF($B250="","",IFERROR(VLOOKUP($B250,단가마스터!$A$4:$H$303,4,FALSE),""))</f>
        <v/>
      </c>
      <c r="F250" s="6" t="n"/>
      <c r="G250" s="21">
        <f>IF($B250="","",IFERROR(VLOOKUP($B250,단가마스터!$A$4:$H$303,5,FALSE),0))</f>
        <v/>
      </c>
      <c r="H250" s="21">
        <f>IF($B250="","",IFERROR(VLOOKUP($B250,단가마스터!$A$4:$H$303,6,FALSE),0))</f>
        <v/>
      </c>
      <c r="I250" s="21">
        <f>IF($B250="","",IFERROR(VLOOKUP($B250,단가마스터!$A$4:$H$303,7,FALSE),0))</f>
        <v/>
      </c>
      <c r="J250" s="21">
        <f>IF($B250="","",N($F250)*N($G250))</f>
        <v/>
      </c>
      <c r="K250" s="21">
        <f>IF($B250="","",N($F250)*N($H250))</f>
        <v/>
      </c>
      <c r="L250" s="21">
        <f>IF($B250="","",N($F250)*N($I250))</f>
        <v/>
      </c>
    </row>
    <row r="251">
      <c r="A251" s="6" t="n"/>
      <c r="B251" s="6" t="n"/>
      <c r="C251" s="7">
        <f>IF($B251="","",IFERROR(VLOOKUP($B251,단가마스터!$A$4:$H$303,2,FALSE),"⚠️단가마스터에 없음"))</f>
        <v/>
      </c>
      <c r="D251" s="7">
        <f>IF($B251="","",IFERROR(VLOOKUP($B251,단가마스터!$A$4:$H$303,3,FALSE),""))</f>
        <v/>
      </c>
      <c r="E251" s="7">
        <f>IF($B251="","",IFERROR(VLOOKUP($B251,단가마스터!$A$4:$H$303,4,FALSE),""))</f>
        <v/>
      </c>
      <c r="F251" s="6" t="n"/>
      <c r="G251" s="21">
        <f>IF($B251="","",IFERROR(VLOOKUP($B251,단가마스터!$A$4:$H$303,5,FALSE),0))</f>
        <v/>
      </c>
      <c r="H251" s="21">
        <f>IF($B251="","",IFERROR(VLOOKUP($B251,단가마스터!$A$4:$H$303,6,FALSE),0))</f>
        <v/>
      </c>
      <c r="I251" s="21">
        <f>IF($B251="","",IFERROR(VLOOKUP($B251,단가마스터!$A$4:$H$303,7,FALSE),0))</f>
        <v/>
      </c>
      <c r="J251" s="21">
        <f>IF($B251="","",N($F251)*N($G251))</f>
        <v/>
      </c>
      <c r="K251" s="21">
        <f>IF($B251="","",N($F251)*N($H251))</f>
        <v/>
      </c>
      <c r="L251" s="21">
        <f>IF($B251="","",N($F251)*N($I251))</f>
        <v/>
      </c>
    </row>
    <row r="252">
      <c r="A252" s="6" t="n"/>
      <c r="B252" s="6" t="n"/>
      <c r="C252" s="7">
        <f>IF($B252="","",IFERROR(VLOOKUP($B252,단가마스터!$A$4:$H$303,2,FALSE),"⚠️단가마스터에 없음"))</f>
        <v/>
      </c>
      <c r="D252" s="7">
        <f>IF($B252="","",IFERROR(VLOOKUP($B252,단가마스터!$A$4:$H$303,3,FALSE),""))</f>
        <v/>
      </c>
      <c r="E252" s="7">
        <f>IF($B252="","",IFERROR(VLOOKUP($B252,단가마스터!$A$4:$H$303,4,FALSE),""))</f>
        <v/>
      </c>
      <c r="F252" s="6" t="n"/>
      <c r="G252" s="21">
        <f>IF($B252="","",IFERROR(VLOOKUP($B252,단가마스터!$A$4:$H$303,5,FALSE),0))</f>
        <v/>
      </c>
      <c r="H252" s="21">
        <f>IF($B252="","",IFERROR(VLOOKUP($B252,단가마스터!$A$4:$H$303,6,FALSE),0))</f>
        <v/>
      </c>
      <c r="I252" s="21">
        <f>IF($B252="","",IFERROR(VLOOKUP($B252,단가마스터!$A$4:$H$303,7,FALSE),0))</f>
        <v/>
      </c>
      <c r="J252" s="21">
        <f>IF($B252="","",N($F252)*N($G252))</f>
        <v/>
      </c>
      <c r="K252" s="21">
        <f>IF($B252="","",N($F252)*N($H252))</f>
        <v/>
      </c>
      <c r="L252" s="21">
        <f>IF($B252="","",N($F252)*N($I252))</f>
        <v/>
      </c>
    </row>
    <row r="253">
      <c r="A253" s="6" t="n"/>
      <c r="B253" s="6" t="n"/>
      <c r="C253" s="7">
        <f>IF($B253="","",IFERROR(VLOOKUP($B253,단가마스터!$A$4:$H$303,2,FALSE),"⚠️단가마스터에 없음"))</f>
        <v/>
      </c>
      <c r="D253" s="7">
        <f>IF($B253="","",IFERROR(VLOOKUP($B253,단가마스터!$A$4:$H$303,3,FALSE),""))</f>
        <v/>
      </c>
      <c r="E253" s="7">
        <f>IF($B253="","",IFERROR(VLOOKUP($B253,단가마스터!$A$4:$H$303,4,FALSE),""))</f>
        <v/>
      </c>
      <c r="F253" s="6" t="n"/>
      <c r="G253" s="21">
        <f>IF($B253="","",IFERROR(VLOOKUP($B253,단가마스터!$A$4:$H$303,5,FALSE),0))</f>
        <v/>
      </c>
      <c r="H253" s="21">
        <f>IF($B253="","",IFERROR(VLOOKUP($B253,단가마스터!$A$4:$H$303,6,FALSE),0))</f>
        <v/>
      </c>
      <c r="I253" s="21">
        <f>IF($B253="","",IFERROR(VLOOKUP($B253,단가마스터!$A$4:$H$303,7,FALSE),0))</f>
        <v/>
      </c>
      <c r="J253" s="21">
        <f>IF($B253="","",N($F253)*N($G253))</f>
        <v/>
      </c>
      <c r="K253" s="21">
        <f>IF($B253="","",N($F253)*N($H253))</f>
        <v/>
      </c>
      <c r="L253" s="21">
        <f>IF($B253="","",N($F253)*N($I253))</f>
        <v/>
      </c>
    </row>
    <row r="254">
      <c r="A254" s="6" t="n"/>
      <c r="B254" s="6" t="n"/>
      <c r="C254" s="7">
        <f>IF($B254="","",IFERROR(VLOOKUP($B254,단가마스터!$A$4:$H$303,2,FALSE),"⚠️단가마스터에 없음"))</f>
        <v/>
      </c>
      <c r="D254" s="7">
        <f>IF($B254="","",IFERROR(VLOOKUP($B254,단가마스터!$A$4:$H$303,3,FALSE),""))</f>
        <v/>
      </c>
      <c r="E254" s="7">
        <f>IF($B254="","",IFERROR(VLOOKUP($B254,단가마스터!$A$4:$H$303,4,FALSE),""))</f>
        <v/>
      </c>
      <c r="F254" s="6" t="n"/>
      <c r="G254" s="21">
        <f>IF($B254="","",IFERROR(VLOOKUP($B254,단가마스터!$A$4:$H$303,5,FALSE),0))</f>
        <v/>
      </c>
      <c r="H254" s="21">
        <f>IF($B254="","",IFERROR(VLOOKUP($B254,단가마스터!$A$4:$H$303,6,FALSE),0))</f>
        <v/>
      </c>
      <c r="I254" s="21">
        <f>IF($B254="","",IFERROR(VLOOKUP($B254,단가마스터!$A$4:$H$303,7,FALSE),0))</f>
        <v/>
      </c>
      <c r="J254" s="21">
        <f>IF($B254="","",N($F254)*N($G254))</f>
        <v/>
      </c>
      <c r="K254" s="21">
        <f>IF($B254="","",N($F254)*N($H254))</f>
        <v/>
      </c>
      <c r="L254" s="21">
        <f>IF($B254="","",N($F254)*N($I254))</f>
        <v/>
      </c>
    </row>
    <row r="255">
      <c r="A255" s="6" t="n"/>
      <c r="B255" s="6" t="n"/>
      <c r="C255" s="7">
        <f>IF($B255="","",IFERROR(VLOOKUP($B255,단가마스터!$A$4:$H$303,2,FALSE),"⚠️단가마스터에 없음"))</f>
        <v/>
      </c>
      <c r="D255" s="7">
        <f>IF($B255="","",IFERROR(VLOOKUP($B255,단가마스터!$A$4:$H$303,3,FALSE),""))</f>
        <v/>
      </c>
      <c r="E255" s="7">
        <f>IF($B255="","",IFERROR(VLOOKUP($B255,단가마스터!$A$4:$H$303,4,FALSE),""))</f>
        <v/>
      </c>
      <c r="F255" s="6" t="n"/>
      <c r="G255" s="21">
        <f>IF($B255="","",IFERROR(VLOOKUP($B255,단가마스터!$A$4:$H$303,5,FALSE),0))</f>
        <v/>
      </c>
      <c r="H255" s="21">
        <f>IF($B255="","",IFERROR(VLOOKUP($B255,단가마스터!$A$4:$H$303,6,FALSE),0))</f>
        <v/>
      </c>
      <c r="I255" s="21">
        <f>IF($B255="","",IFERROR(VLOOKUP($B255,단가마스터!$A$4:$H$303,7,FALSE),0))</f>
        <v/>
      </c>
      <c r="J255" s="21">
        <f>IF($B255="","",N($F255)*N($G255))</f>
        <v/>
      </c>
      <c r="K255" s="21">
        <f>IF($B255="","",N($F255)*N($H255))</f>
        <v/>
      </c>
      <c r="L255" s="21">
        <f>IF($B255="","",N($F255)*N($I255))</f>
        <v/>
      </c>
    </row>
    <row r="256">
      <c r="A256" s="6" t="n"/>
      <c r="B256" s="6" t="n"/>
      <c r="C256" s="7">
        <f>IF($B256="","",IFERROR(VLOOKUP($B256,단가마스터!$A$4:$H$303,2,FALSE),"⚠️단가마스터에 없음"))</f>
        <v/>
      </c>
      <c r="D256" s="7">
        <f>IF($B256="","",IFERROR(VLOOKUP($B256,단가마스터!$A$4:$H$303,3,FALSE),""))</f>
        <v/>
      </c>
      <c r="E256" s="7">
        <f>IF($B256="","",IFERROR(VLOOKUP($B256,단가마스터!$A$4:$H$303,4,FALSE),""))</f>
        <v/>
      </c>
      <c r="F256" s="6" t="n"/>
      <c r="G256" s="21">
        <f>IF($B256="","",IFERROR(VLOOKUP($B256,단가마스터!$A$4:$H$303,5,FALSE),0))</f>
        <v/>
      </c>
      <c r="H256" s="21">
        <f>IF($B256="","",IFERROR(VLOOKUP($B256,단가마스터!$A$4:$H$303,6,FALSE),0))</f>
        <v/>
      </c>
      <c r="I256" s="21">
        <f>IF($B256="","",IFERROR(VLOOKUP($B256,단가마스터!$A$4:$H$303,7,FALSE),0))</f>
        <v/>
      </c>
      <c r="J256" s="21">
        <f>IF($B256="","",N($F256)*N($G256))</f>
        <v/>
      </c>
      <c r="K256" s="21">
        <f>IF($B256="","",N($F256)*N($H256))</f>
        <v/>
      </c>
      <c r="L256" s="21">
        <f>IF($B256="","",N($F256)*N($I256))</f>
        <v/>
      </c>
    </row>
    <row r="257">
      <c r="A257" s="6" t="n"/>
      <c r="B257" s="6" t="n"/>
      <c r="C257" s="7">
        <f>IF($B257="","",IFERROR(VLOOKUP($B257,단가마스터!$A$4:$H$303,2,FALSE),"⚠️단가마스터에 없음"))</f>
        <v/>
      </c>
      <c r="D257" s="7">
        <f>IF($B257="","",IFERROR(VLOOKUP($B257,단가마스터!$A$4:$H$303,3,FALSE),""))</f>
        <v/>
      </c>
      <c r="E257" s="7">
        <f>IF($B257="","",IFERROR(VLOOKUP($B257,단가마스터!$A$4:$H$303,4,FALSE),""))</f>
        <v/>
      </c>
      <c r="F257" s="6" t="n"/>
      <c r="G257" s="21">
        <f>IF($B257="","",IFERROR(VLOOKUP($B257,단가마스터!$A$4:$H$303,5,FALSE),0))</f>
        <v/>
      </c>
      <c r="H257" s="21">
        <f>IF($B257="","",IFERROR(VLOOKUP($B257,단가마스터!$A$4:$H$303,6,FALSE),0))</f>
        <v/>
      </c>
      <c r="I257" s="21">
        <f>IF($B257="","",IFERROR(VLOOKUP($B257,단가마스터!$A$4:$H$303,7,FALSE),0))</f>
        <v/>
      </c>
      <c r="J257" s="21">
        <f>IF($B257="","",N($F257)*N($G257))</f>
        <v/>
      </c>
      <c r="K257" s="21">
        <f>IF($B257="","",N($F257)*N($H257))</f>
        <v/>
      </c>
      <c r="L257" s="21">
        <f>IF($B257="","",N($F257)*N($I257))</f>
        <v/>
      </c>
    </row>
    <row r="258">
      <c r="A258" s="6" t="n"/>
      <c r="B258" s="6" t="n"/>
      <c r="C258" s="7">
        <f>IF($B258="","",IFERROR(VLOOKUP($B258,단가마스터!$A$4:$H$303,2,FALSE),"⚠️단가마스터에 없음"))</f>
        <v/>
      </c>
      <c r="D258" s="7">
        <f>IF($B258="","",IFERROR(VLOOKUP($B258,단가마스터!$A$4:$H$303,3,FALSE),""))</f>
        <v/>
      </c>
      <c r="E258" s="7">
        <f>IF($B258="","",IFERROR(VLOOKUP($B258,단가마스터!$A$4:$H$303,4,FALSE),""))</f>
        <v/>
      </c>
      <c r="F258" s="6" t="n"/>
      <c r="G258" s="21">
        <f>IF($B258="","",IFERROR(VLOOKUP($B258,단가마스터!$A$4:$H$303,5,FALSE),0))</f>
        <v/>
      </c>
      <c r="H258" s="21">
        <f>IF($B258="","",IFERROR(VLOOKUP($B258,단가마스터!$A$4:$H$303,6,FALSE),0))</f>
        <v/>
      </c>
      <c r="I258" s="21">
        <f>IF($B258="","",IFERROR(VLOOKUP($B258,단가마스터!$A$4:$H$303,7,FALSE),0))</f>
        <v/>
      </c>
      <c r="J258" s="21">
        <f>IF($B258="","",N($F258)*N($G258))</f>
        <v/>
      </c>
      <c r="K258" s="21">
        <f>IF($B258="","",N($F258)*N($H258))</f>
        <v/>
      </c>
      <c r="L258" s="21">
        <f>IF($B258="","",N($F258)*N($I258))</f>
        <v/>
      </c>
    </row>
    <row r="259">
      <c r="A259" s="6" t="n"/>
      <c r="B259" s="6" t="n"/>
      <c r="C259" s="7">
        <f>IF($B259="","",IFERROR(VLOOKUP($B259,단가마스터!$A$4:$H$303,2,FALSE),"⚠️단가마스터에 없음"))</f>
        <v/>
      </c>
      <c r="D259" s="7">
        <f>IF($B259="","",IFERROR(VLOOKUP($B259,단가마스터!$A$4:$H$303,3,FALSE),""))</f>
        <v/>
      </c>
      <c r="E259" s="7">
        <f>IF($B259="","",IFERROR(VLOOKUP($B259,단가마스터!$A$4:$H$303,4,FALSE),""))</f>
        <v/>
      </c>
      <c r="F259" s="6" t="n"/>
      <c r="G259" s="21">
        <f>IF($B259="","",IFERROR(VLOOKUP($B259,단가마스터!$A$4:$H$303,5,FALSE),0))</f>
        <v/>
      </c>
      <c r="H259" s="21">
        <f>IF($B259="","",IFERROR(VLOOKUP($B259,단가마스터!$A$4:$H$303,6,FALSE),0))</f>
        <v/>
      </c>
      <c r="I259" s="21">
        <f>IF($B259="","",IFERROR(VLOOKUP($B259,단가마스터!$A$4:$H$303,7,FALSE),0))</f>
        <v/>
      </c>
      <c r="J259" s="21">
        <f>IF($B259="","",N($F259)*N($G259))</f>
        <v/>
      </c>
      <c r="K259" s="21">
        <f>IF($B259="","",N($F259)*N($H259))</f>
        <v/>
      </c>
      <c r="L259" s="21">
        <f>IF($B259="","",N($F259)*N($I259))</f>
        <v/>
      </c>
    </row>
    <row r="260">
      <c r="A260" s="6" t="n"/>
      <c r="B260" s="6" t="n"/>
      <c r="C260" s="7">
        <f>IF($B260="","",IFERROR(VLOOKUP($B260,단가마스터!$A$4:$H$303,2,FALSE),"⚠️단가마스터에 없음"))</f>
        <v/>
      </c>
      <c r="D260" s="7">
        <f>IF($B260="","",IFERROR(VLOOKUP($B260,단가마스터!$A$4:$H$303,3,FALSE),""))</f>
        <v/>
      </c>
      <c r="E260" s="7">
        <f>IF($B260="","",IFERROR(VLOOKUP($B260,단가마스터!$A$4:$H$303,4,FALSE),""))</f>
        <v/>
      </c>
      <c r="F260" s="6" t="n"/>
      <c r="G260" s="21">
        <f>IF($B260="","",IFERROR(VLOOKUP($B260,단가마스터!$A$4:$H$303,5,FALSE),0))</f>
        <v/>
      </c>
      <c r="H260" s="21">
        <f>IF($B260="","",IFERROR(VLOOKUP($B260,단가마스터!$A$4:$H$303,6,FALSE),0))</f>
        <v/>
      </c>
      <c r="I260" s="21">
        <f>IF($B260="","",IFERROR(VLOOKUP($B260,단가마스터!$A$4:$H$303,7,FALSE),0))</f>
        <v/>
      </c>
      <c r="J260" s="21">
        <f>IF($B260="","",N($F260)*N($G260))</f>
        <v/>
      </c>
      <c r="K260" s="21">
        <f>IF($B260="","",N($F260)*N($H260))</f>
        <v/>
      </c>
      <c r="L260" s="21">
        <f>IF($B260="","",N($F260)*N($I260))</f>
        <v/>
      </c>
    </row>
    <row r="261">
      <c r="A261" s="6" t="n"/>
      <c r="B261" s="6" t="n"/>
      <c r="C261" s="7">
        <f>IF($B261="","",IFERROR(VLOOKUP($B261,단가마스터!$A$4:$H$303,2,FALSE),"⚠️단가마스터에 없음"))</f>
        <v/>
      </c>
      <c r="D261" s="7">
        <f>IF($B261="","",IFERROR(VLOOKUP($B261,단가마스터!$A$4:$H$303,3,FALSE),""))</f>
        <v/>
      </c>
      <c r="E261" s="7">
        <f>IF($B261="","",IFERROR(VLOOKUP($B261,단가마스터!$A$4:$H$303,4,FALSE),""))</f>
        <v/>
      </c>
      <c r="F261" s="6" t="n"/>
      <c r="G261" s="21">
        <f>IF($B261="","",IFERROR(VLOOKUP($B261,단가마스터!$A$4:$H$303,5,FALSE),0))</f>
        <v/>
      </c>
      <c r="H261" s="21">
        <f>IF($B261="","",IFERROR(VLOOKUP($B261,단가마스터!$A$4:$H$303,6,FALSE),0))</f>
        <v/>
      </c>
      <c r="I261" s="21">
        <f>IF($B261="","",IFERROR(VLOOKUP($B261,단가마스터!$A$4:$H$303,7,FALSE),0))</f>
        <v/>
      </c>
      <c r="J261" s="21">
        <f>IF($B261="","",N($F261)*N($G261))</f>
        <v/>
      </c>
      <c r="K261" s="21">
        <f>IF($B261="","",N($F261)*N($H261))</f>
        <v/>
      </c>
      <c r="L261" s="21">
        <f>IF($B261="","",N($F261)*N($I261))</f>
        <v/>
      </c>
    </row>
    <row r="262">
      <c r="A262" s="6" t="n"/>
      <c r="B262" s="6" t="n"/>
      <c r="C262" s="7">
        <f>IF($B262="","",IFERROR(VLOOKUP($B262,단가마스터!$A$4:$H$303,2,FALSE),"⚠️단가마스터에 없음"))</f>
        <v/>
      </c>
      <c r="D262" s="7">
        <f>IF($B262="","",IFERROR(VLOOKUP($B262,단가마스터!$A$4:$H$303,3,FALSE),""))</f>
        <v/>
      </c>
      <c r="E262" s="7">
        <f>IF($B262="","",IFERROR(VLOOKUP($B262,단가마스터!$A$4:$H$303,4,FALSE),""))</f>
        <v/>
      </c>
      <c r="F262" s="6" t="n"/>
      <c r="G262" s="21">
        <f>IF($B262="","",IFERROR(VLOOKUP($B262,단가마스터!$A$4:$H$303,5,FALSE),0))</f>
        <v/>
      </c>
      <c r="H262" s="21">
        <f>IF($B262="","",IFERROR(VLOOKUP($B262,단가마스터!$A$4:$H$303,6,FALSE),0))</f>
        <v/>
      </c>
      <c r="I262" s="21">
        <f>IF($B262="","",IFERROR(VLOOKUP($B262,단가마스터!$A$4:$H$303,7,FALSE),0))</f>
        <v/>
      </c>
      <c r="J262" s="21">
        <f>IF($B262="","",N($F262)*N($G262))</f>
        <v/>
      </c>
      <c r="K262" s="21">
        <f>IF($B262="","",N($F262)*N($H262))</f>
        <v/>
      </c>
      <c r="L262" s="21">
        <f>IF($B262="","",N($F262)*N($I262))</f>
        <v/>
      </c>
    </row>
    <row r="263">
      <c r="A263" s="6" t="n"/>
      <c r="B263" s="6" t="n"/>
      <c r="C263" s="7">
        <f>IF($B263="","",IFERROR(VLOOKUP($B263,단가마스터!$A$4:$H$303,2,FALSE),"⚠️단가마스터에 없음"))</f>
        <v/>
      </c>
      <c r="D263" s="7">
        <f>IF($B263="","",IFERROR(VLOOKUP($B263,단가마스터!$A$4:$H$303,3,FALSE),""))</f>
        <v/>
      </c>
      <c r="E263" s="7">
        <f>IF($B263="","",IFERROR(VLOOKUP($B263,단가마스터!$A$4:$H$303,4,FALSE),""))</f>
        <v/>
      </c>
      <c r="F263" s="6" t="n"/>
      <c r="G263" s="21">
        <f>IF($B263="","",IFERROR(VLOOKUP($B263,단가마스터!$A$4:$H$303,5,FALSE),0))</f>
        <v/>
      </c>
      <c r="H263" s="21">
        <f>IF($B263="","",IFERROR(VLOOKUP($B263,단가마스터!$A$4:$H$303,6,FALSE),0))</f>
        <v/>
      </c>
      <c r="I263" s="21">
        <f>IF($B263="","",IFERROR(VLOOKUP($B263,단가마스터!$A$4:$H$303,7,FALSE),0))</f>
        <v/>
      </c>
      <c r="J263" s="21">
        <f>IF($B263="","",N($F263)*N($G263))</f>
        <v/>
      </c>
      <c r="K263" s="21">
        <f>IF($B263="","",N($F263)*N($H263))</f>
        <v/>
      </c>
      <c r="L263" s="21">
        <f>IF($B263="","",N($F263)*N($I263))</f>
        <v/>
      </c>
    </row>
    <row r="264">
      <c r="A264" s="6" t="n"/>
      <c r="B264" s="6" t="n"/>
      <c r="C264" s="7">
        <f>IF($B264="","",IFERROR(VLOOKUP($B264,단가마스터!$A$4:$H$303,2,FALSE),"⚠️단가마스터에 없음"))</f>
        <v/>
      </c>
      <c r="D264" s="7">
        <f>IF($B264="","",IFERROR(VLOOKUP($B264,단가마스터!$A$4:$H$303,3,FALSE),""))</f>
        <v/>
      </c>
      <c r="E264" s="7">
        <f>IF($B264="","",IFERROR(VLOOKUP($B264,단가마스터!$A$4:$H$303,4,FALSE),""))</f>
        <v/>
      </c>
      <c r="F264" s="6" t="n"/>
      <c r="G264" s="21">
        <f>IF($B264="","",IFERROR(VLOOKUP($B264,단가마스터!$A$4:$H$303,5,FALSE),0))</f>
        <v/>
      </c>
      <c r="H264" s="21">
        <f>IF($B264="","",IFERROR(VLOOKUP($B264,단가마스터!$A$4:$H$303,6,FALSE),0))</f>
        <v/>
      </c>
      <c r="I264" s="21">
        <f>IF($B264="","",IFERROR(VLOOKUP($B264,단가마스터!$A$4:$H$303,7,FALSE),0))</f>
        <v/>
      </c>
      <c r="J264" s="21">
        <f>IF($B264="","",N($F264)*N($G264))</f>
        <v/>
      </c>
      <c r="K264" s="21">
        <f>IF($B264="","",N($F264)*N($H264))</f>
        <v/>
      </c>
      <c r="L264" s="21">
        <f>IF($B264="","",N($F264)*N($I264))</f>
        <v/>
      </c>
    </row>
    <row r="265">
      <c r="A265" s="6" t="n"/>
      <c r="B265" s="6" t="n"/>
      <c r="C265" s="7">
        <f>IF($B265="","",IFERROR(VLOOKUP($B265,단가마스터!$A$4:$H$303,2,FALSE),"⚠️단가마스터에 없음"))</f>
        <v/>
      </c>
      <c r="D265" s="7">
        <f>IF($B265="","",IFERROR(VLOOKUP($B265,단가마스터!$A$4:$H$303,3,FALSE),""))</f>
        <v/>
      </c>
      <c r="E265" s="7">
        <f>IF($B265="","",IFERROR(VLOOKUP($B265,단가마스터!$A$4:$H$303,4,FALSE),""))</f>
        <v/>
      </c>
      <c r="F265" s="6" t="n"/>
      <c r="G265" s="21">
        <f>IF($B265="","",IFERROR(VLOOKUP($B265,단가마스터!$A$4:$H$303,5,FALSE),0))</f>
        <v/>
      </c>
      <c r="H265" s="21">
        <f>IF($B265="","",IFERROR(VLOOKUP($B265,단가마스터!$A$4:$H$303,6,FALSE),0))</f>
        <v/>
      </c>
      <c r="I265" s="21">
        <f>IF($B265="","",IFERROR(VLOOKUP($B265,단가마스터!$A$4:$H$303,7,FALSE),0))</f>
        <v/>
      </c>
      <c r="J265" s="21">
        <f>IF($B265="","",N($F265)*N($G265))</f>
        <v/>
      </c>
      <c r="K265" s="21">
        <f>IF($B265="","",N($F265)*N($H265))</f>
        <v/>
      </c>
      <c r="L265" s="21">
        <f>IF($B265="","",N($F265)*N($I265))</f>
        <v/>
      </c>
    </row>
    <row r="266">
      <c r="A266" s="6" t="n"/>
      <c r="B266" s="6" t="n"/>
      <c r="C266" s="7">
        <f>IF($B266="","",IFERROR(VLOOKUP($B266,단가마스터!$A$4:$H$303,2,FALSE),"⚠️단가마스터에 없음"))</f>
        <v/>
      </c>
      <c r="D266" s="7">
        <f>IF($B266="","",IFERROR(VLOOKUP($B266,단가마스터!$A$4:$H$303,3,FALSE),""))</f>
        <v/>
      </c>
      <c r="E266" s="7">
        <f>IF($B266="","",IFERROR(VLOOKUP($B266,단가마스터!$A$4:$H$303,4,FALSE),""))</f>
        <v/>
      </c>
      <c r="F266" s="6" t="n"/>
      <c r="G266" s="21">
        <f>IF($B266="","",IFERROR(VLOOKUP($B266,단가마스터!$A$4:$H$303,5,FALSE),0))</f>
        <v/>
      </c>
      <c r="H266" s="21">
        <f>IF($B266="","",IFERROR(VLOOKUP($B266,단가마스터!$A$4:$H$303,6,FALSE),0))</f>
        <v/>
      </c>
      <c r="I266" s="21">
        <f>IF($B266="","",IFERROR(VLOOKUP($B266,단가마스터!$A$4:$H$303,7,FALSE),0))</f>
        <v/>
      </c>
      <c r="J266" s="21">
        <f>IF($B266="","",N($F266)*N($G266))</f>
        <v/>
      </c>
      <c r="K266" s="21">
        <f>IF($B266="","",N($F266)*N($H266))</f>
        <v/>
      </c>
      <c r="L266" s="21">
        <f>IF($B266="","",N($F266)*N($I266))</f>
        <v/>
      </c>
    </row>
    <row r="267">
      <c r="A267" s="6" t="n"/>
      <c r="B267" s="6" t="n"/>
      <c r="C267" s="7">
        <f>IF($B267="","",IFERROR(VLOOKUP($B267,단가마스터!$A$4:$H$303,2,FALSE),"⚠️단가마스터에 없음"))</f>
        <v/>
      </c>
      <c r="D267" s="7">
        <f>IF($B267="","",IFERROR(VLOOKUP($B267,단가마스터!$A$4:$H$303,3,FALSE),""))</f>
        <v/>
      </c>
      <c r="E267" s="7">
        <f>IF($B267="","",IFERROR(VLOOKUP($B267,단가마스터!$A$4:$H$303,4,FALSE),""))</f>
        <v/>
      </c>
      <c r="F267" s="6" t="n"/>
      <c r="G267" s="21">
        <f>IF($B267="","",IFERROR(VLOOKUP($B267,단가마스터!$A$4:$H$303,5,FALSE),0))</f>
        <v/>
      </c>
      <c r="H267" s="21">
        <f>IF($B267="","",IFERROR(VLOOKUP($B267,단가마스터!$A$4:$H$303,6,FALSE),0))</f>
        <v/>
      </c>
      <c r="I267" s="21">
        <f>IF($B267="","",IFERROR(VLOOKUP($B267,단가마스터!$A$4:$H$303,7,FALSE),0))</f>
        <v/>
      </c>
      <c r="J267" s="21">
        <f>IF($B267="","",N($F267)*N($G267))</f>
        <v/>
      </c>
      <c r="K267" s="21">
        <f>IF($B267="","",N($F267)*N($H267))</f>
        <v/>
      </c>
      <c r="L267" s="21">
        <f>IF($B267="","",N($F267)*N($I267))</f>
        <v/>
      </c>
    </row>
    <row r="268">
      <c r="A268" s="6" t="n"/>
      <c r="B268" s="6" t="n"/>
      <c r="C268" s="7">
        <f>IF($B268="","",IFERROR(VLOOKUP($B268,단가마스터!$A$4:$H$303,2,FALSE),"⚠️단가마스터에 없음"))</f>
        <v/>
      </c>
      <c r="D268" s="7">
        <f>IF($B268="","",IFERROR(VLOOKUP($B268,단가마스터!$A$4:$H$303,3,FALSE),""))</f>
        <v/>
      </c>
      <c r="E268" s="7">
        <f>IF($B268="","",IFERROR(VLOOKUP($B268,단가마스터!$A$4:$H$303,4,FALSE),""))</f>
        <v/>
      </c>
      <c r="F268" s="6" t="n"/>
      <c r="G268" s="21">
        <f>IF($B268="","",IFERROR(VLOOKUP($B268,단가마스터!$A$4:$H$303,5,FALSE),0))</f>
        <v/>
      </c>
      <c r="H268" s="21">
        <f>IF($B268="","",IFERROR(VLOOKUP($B268,단가마스터!$A$4:$H$303,6,FALSE),0))</f>
        <v/>
      </c>
      <c r="I268" s="21">
        <f>IF($B268="","",IFERROR(VLOOKUP($B268,단가마스터!$A$4:$H$303,7,FALSE),0))</f>
        <v/>
      </c>
      <c r="J268" s="21">
        <f>IF($B268="","",N($F268)*N($G268))</f>
        <v/>
      </c>
      <c r="K268" s="21">
        <f>IF($B268="","",N($F268)*N($H268))</f>
        <v/>
      </c>
      <c r="L268" s="21">
        <f>IF($B268="","",N($F268)*N($I268))</f>
        <v/>
      </c>
    </row>
    <row r="269">
      <c r="A269" s="6" t="n"/>
      <c r="B269" s="6" t="n"/>
      <c r="C269" s="7">
        <f>IF($B269="","",IFERROR(VLOOKUP($B269,단가마스터!$A$4:$H$303,2,FALSE),"⚠️단가마스터에 없음"))</f>
        <v/>
      </c>
      <c r="D269" s="7">
        <f>IF($B269="","",IFERROR(VLOOKUP($B269,단가마스터!$A$4:$H$303,3,FALSE),""))</f>
        <v/>
      </c>
      <c r="E269" s="7">
        <f>IF($B269="","",IFERROR(VLOOKUP($B269,단가마스터!$A$4:$H$303,4,FALSE),""))</f>
        <v/>
      </c>
      <c r="F269" s="6" t="n"/>
      <c r="G269" s="21">
        <f>IF($B269="","",IFERROR(VLOOKUP($B269,단가마스터!$A$4:$H$303,5,FALSE),0))</f>
        <v/>
      </c>
      <c r="H269" s="21">
        <f>IF($B269="","",IFERROR(VLOOKUP($B269,단가마스터!$A$4:$H$303,6,FALSE),0))</f>
        <v/>
      </c>
      <c r="I269" s="21">
        <f>IF($B269="","",IFERROR(VLOOKUP($B269,단가마스터!$A$4:$H$303,7,FALSE),0))</f>
        <v/>
      </c>
      <c r="J269" s="21">
        <f>IF($B269="","",N($F269)*N($G269))</f>
        <v/>
      </c>
      <c r="K269" s="21">
        <f>IF($B269="","",N($F269)*N($H269))</f>
        <v/>
      </c>
      <c r="L269" s="21">
        <f>IF($B269="","",N($F269)*N($I269))</f>
        <v/>
      </c>
    </row>
    <row r="270">
      <c r="A270" s="6" t="n"/>
      <c r="B270" s="6" t="n"/>
      <c r="C270" s="7">
        <f>IF($B270="","",IFERROR(VLOOKUP($B270,단가마스터!$A$4:$H$303,2,FALSE),"⚠️단가마스터에 없음"))</f>
        <v/>
      </c>
      <c r="D270" s="7">
        <f>IF($B270="","",IFERROR(VLOOKUP($B270,단가마스터!$A$4:$H$303,3,FALSE),""))</f>
        <v/>
      </c>
      <c r="E270" s="7">
        <f>IF($B270="","",IFERROR(VLOOKUP($B270,단가마스터!$A$4:$H$303,4,FALSE),""))</f>
        <v/>
      </c>
      <c r="F270" s="6" t="n"/>
      <c r="G270" s="21">
        <f>IF($B270="","",IFERROR(VLOOKUP($B270,단가마스터!$A$4:$H$303,5,FALSE),0))</f>
        <v/>
      </c>
      <c r="H270" s="21">
        <f>IF($B270="","",IFERROR(VLOOKUP($B270,단가마스터!$A$4:$H$303,6,FALSE),0))</f>
        <v/>
      </c>
      <c r="I270" s="21">
        <f>IF($B270="","",IFERROR(VLOOKUP($B270,단가마스터!$A$4:$H$303,7,FALSE),0))</f>
        <v/>
      </c>
      <c r="J270" s="21">
        <f>IF($B270="","",N($F270)*N($G270))</f>
        <v/>
      </c>
      <c r="K270" s="21">
        <f>IF($B270="","",N($F270)*N($H270))</f>
        <v/>
      </c>
      <c r="L270" s="21">
        <f>IF($B270="","",N($F270)*N($I270))</f>
        <v/>
      </c>
    </row>
    <row r="271">
      <c r="A271" s="6" t="n"/>
      <c r="B271" s="6" t="n"/>
      <c r="C271" s="7">
        <f>IF($B271="","",IFERROR(VLOOKUP($B271,단가마스터!$A$4:$H$303,2,FALSE),"⚠️단가마스터에 없음"))</f>
        <v/>
      </c>
      <c r="D271" s="7">
        <f>IF($B271="","",IFERROR(VLOOKUP($B271,단가마스터!$A$4:$H$303,3,FALSE),""))</f>
        <v/>
      </c>
      <c r="E271" s="7">
        <f>IF($B271="","",IFERROR(VLOOKUP($B271,단가마스터!$A$4:$H$303,4,FALSE),""))</f>
        <v/>
      </c>
      <c r="F271" s="6" t="n"/>
      <c r="G271" s="21">
        <f>IF($B271="","",IFERROR(VLOOKUP($B271,단가마스터!$A$4:$H$303,5,FALSE),0))</f>
        <v/>
      </c>
      <c r="H271" s="21">
        <f>IF($B271="","",IFERROR(VLOOKUP($B271,단가마스터!$A$4:$H$303,6,FALSE),0))</f>
        <v/>
      </c>
      <c r="I271" s="21">
        <f>IF($B271="","",IFERROR(VLOOKUP($B271,단가마스터!$A$4:$H$303,7,FALSE),0))</f>
        <v/>
      </c>
      <c r="J271" s="21">
        <f>IF($B271="","",N($F271)*N($G271))</f>
        <v/>
      </c>
      <c r="K271" s="21">
        <f>IF($B271="","",N($F271)*N($H271))</f>
        <v/>
      </c>
      <c r="L271" s="21">
        <f>IF($B271="","",N($F271)*N($I271))</f>
        <v/>
      </c>
    </row>
    <row r="272">
      <c r="A272" s="6" t="n"/>
      <c r="B272" s="6" t="n"/>
      <c r="C272" s="7">
        <f>IF($B272="","",IFERROR(VLOOKUP($B272,단가마스터!$A$4:$H$303,2,FALSE),"⚠️단가마스터에 없음"))</f>
        <v/>
      </c>
      <c r="D272" s="7">
        <f>IF($B272="","",IFERROR(VLOOKUP($B272,단가마스터!$A$4:$H$303,3,FALSE),""))</f>
        <v/>
      </c>
      <c r="E272" s="7">
        <f>IF($B272="","",IFERROR(VLOOKUP($B272,단가마스터!$A$4:$H$303,4,FALSE),""))</f>
        <v/>
      </c>
      <c r="F272" s="6" t="n"/>
      <c r="G272" s="21">
        <f>IF($B272="","",IFERROR(VLOOKUP($B272,단가마스터!$A$4:$H$303,5,FALSE),0))</f>
        <v/>
      </c>
      <c r="H272" s="21">
        <f>IF($B272="","",IFERROR(VLOOKUP($B272,단가마스터!$A$4:$H$303,6,FALSE),0))</f>
        <v/>
      </c>
      <c r="I272" s="21">
        <f>IF($B272="","",IFERROR(VLOOKUP($B272,단가마스터!$A$4:$H$303,7,FALSE),0))</f>
        <v/>
      </c>
      <c r="J272" s="21">
        <f>IF($B272="","",N($F272)*N($G272))</f>
        <v/>
      </c>
      <c r="K272" s="21">
        <f>IF($B272="","",N($F272)*N($H272))</f>
        <v/>
      </c>
      <c r="L272" s="21">
        <f>IF($B272="","",N($F272)*N($I272))</f>
        <v/>
      </c>
    </row>
    <row r="273">
      <c r="A273" s="6" t="n"/>
      <c r="B273" s="6" t="n"/>
      <c r="C273" s="7">
        <f>IF($B273="","",IFERROR(VLOOKUP($B273,단가마스터!$A$4:$H$303,2,FALSE),"⚠️단가마스터에 없음"))</f>
        <v/>
      </c>
      <c r="D273" s="7">
        <f>IF($B273="","",IFERROR(VLOOKUP($B273,단가마스터!$A$4:$H$303,3,FALSE),""))</f>
        <v/>
      </c>
      <c r="E273" s="7">
        <f>IF($B273="","",IFERROR(VLOOKUP($B273,단가마스터!$A$4:$H$303,4,FALSE),""))</f>
        <v/>
      </c>
      <c r="F273" s="6" t="n"/>
      <c r="G273" s="21">
        <f>IF($B273="","",IFERROR(VLOOKUP($B273,단가마스터!$A$4:$H$303,5,FALSE),0))</f>
        <v/>
      </c>
      <c r="H273" s="21">
        <f>IF($B273="","",IFERROR(VLOOKUP($B273,단가마스터!$A$4:$H$303,6,FALSE),0))</f>
        <v/>
      </c>
      <c r="I273" s="21">
        <f>IF($B273="","",IFERROR(VLOOKUP($B273,단가마스터!$A$4:$H$303,7,FALSE),0))</f>
        <v/>
      </c>
      <c r="J273" s="21">
        <f>IF($B273="","",N($F273)*N($G273))</f>
        <v/>
      </c>
      <c r="K273" s="21">
        <f>IF($B273="","",N($F273)*N($H273))</f>
        <v/>
      </c>
      <c r="L273" s="21">
        <f>IF($B273="","",N($F273)*N($I273))</f>
        <v/>
      </c>
    </row>
    <row r="274">
      <c r="A274" s="6" t="n"/>
      <c r="B274" s="6" t="n"/>
      <c r="C274" s="7">
        <f>IF($B274="","",IFERROR(VLOOKUP($B274,단가마스터!$A$4:$H$303,2,FALSE),"⚠️단가마스터에 없음"))</f>
        <v/>
      </c>
      <c r="D274" s="7">
        <f>IF($B274="","",IFERROR(VLOOKUP($B274,단가마스터!$A$4:$H$303,3,FALSE),""))</f>
        <v/>
      </c>
      <c r="E274" s="7">
        <f>IF($B274="","",IFERROR(VLOOKUP($B274,단가마스터!$A$4:$H$303,4,FALSE),""))</f>
        <v/>
      </c>
      <c r="F274" s="6" t="n"/>
      <c r="G274" s="21">
        <f>IF($B274="","",IFERROR(VLOOKUP($B274,단가마스터!$A$4:$H$303,5,FALSE),0))</f>
        <v/>
      </c>
      <c r="H274" s="21">
        <f>IF($B274="","",IFERROR(VLOOKUP($B274,단가마스터!$A$4:$H$303,6,FALSE),0))</f>
        <v/>
      </c>
      <c r="I274" s="21">
        <f>IF($B274="","",IFERROR(VLOOKUP($B274,단가마스터!$A$4:$H$303,7,FALSE),0))</f>
        <v/>
      </c>
      <c r="J274" s="21">
        <f>IF($B274="","",N($F274)*N($G274))</f>
        <v/>
      </c>
      <c r="K274" s="21">
        <f>IF($B274="","",N($F274)*N($H274))</f>
        <v/>
      </c>
      <c r="L274" s="21">
        <f>IF($B274="","",N($F274)*N($I274))</f>
        <v/>
      </c>
    </row>
    <row r="275">
      <c r="A275" s="6" t="n"/>
      <c r="B275" s="6" t="n"/>
      <c r="C275" s="7">
        <f>IF($B275="","",IFERROR(VLOOKUP($B275,단가마스터!$A$4:$H$303,2,FALSE),"⚠️단가마스터에 없음"))</f>
        <v/>
      </c>
      <c r="D275" s="7">
        <f>IF($B275="","",IFERROR(VLOOKUP($B275,단가마스터!$A$4:$H$303,3,FALSE),""))</f>
        <v/>
      </c>
      <c r="E275" s="7">
        <f>IF($B275="","",IFERROR(VLOOKUP($B275,단가마스터!$A$4:$H$303,4,FALSE),""))</f>
        <v/>
      </c>
      <c r="F275" s="6" t="n"/>
      <c r="G275" s="21">
        <f>IF($B275="","",IFERROR(VLOOKUP($B275,단가마스터!$A$4:$H$303,5,FALSE),0))</f>
        <v/>
      </c>
      <c r="H275" s="21">
        <f>IF($B275="","",IFERROR(VLOOKUP($B275,단가마스터!$A$4:$H$303,6,FALSE),0))</f>
        <v/>
      </c>
      <c r="I275" s="21">
        <f>IF($B275="","",IFERROR(VLOOKUP($B275,단가마스터!$A$4:$H$303,7,FALSE),0))</f>
        <v/>
      </c>
      <c r="J275" s="21">
        <f>IF($B275="","",N($F275)*N($G275))</f>
        <v/>
      </c>
      <c r="K275" s="21">
        <f>IF($B275="","",N($F275)*N($H275))</f>
        <v/>
      </c>
      <c r="L275" s="21">
        <f>IF($B275="","",N($F275)*N($I275))</f>
        <v/>
      </c>
    </row>
    <row r="276">
      <c r="A276" s="6" t="n"/>
      <c r="B276" s="6" t="n"/>
      <c r="C276" s="7">
        <f>IF($B276="","",IFERROR(VLOOKUP($B276,단가마스터!$A$4:$H$303,2,FALSE),"⚠️단가마스터에 없음"))</f>
        <v/>
      </c>
      <c r="D276" s="7">
        <f>IF($B276="","",IFERROR(VLOOKUP($B276,단가마스터!$A$4:$H$303,3,FALSE),""))</f>
        <v/>
      </c>
      <c r="E276" s="7">
        <f>IF($B276="","",IFERROR(VLOOKUP($B276,단가마스터!$A$4:$H$303,4,FALSE),""))</f>
        <v/>
      </c>
      <c r="F276" s="6" t="n"/>
      <c r="G276" s="21">
        <f>IF($B276="","",IFERROR(VLOOKUP($B276,단가마스터!$A$4:$H$303,5,FALSE),0))</f>
        <v/>
      </c>
      <c r="H276" s="21">
        <f>IF($B276="","",IFERROR(VLOOKUP($B276,단가마스터!$A$4:$H$303,6,FALSE),0))</f>
        <v/>
      </c>
      <c r="I276" s="21">
        <f>IF($B276="","",IFERROR(VLOOKUP($B276,단가마스터!$A$4:$H$303,7,FALSE),0))</f>
        <v/>
      </c>
      <c r="J276" s="21">
        <f>IF($B276="","",N($F276)*N($G276))</f>
        <v/>
      </c>
      <c r="K276" s="21">
        <f>IF($B276="","",N($F276)*N($H276))</f>
        <v/>
      </c>
      <c r="L276" s="21">
        <f>IF($B276="","",N($F276)*N($I276))</f>
        <v/>
      </c>
    </row>
    <row r="277">
      <c r="A277" s="6" t="n"/>
      <c r="B277" s="6" t="n"/>
      <c r="C277" s="7">
        <f>IF($B277="","",IFERROR(VLOOKUP($B277,단가마스터!$A$4:$H$303,2,FALSE),"⚠️단가마스터에 없음"))</f>
        <v/>
      </c>
      <c r="D277" s="7">
        <f>IF($B277="","",IFERROR(VLOOKUP($B277,단가마스터!$A$4:$H$303,3,FALSE),""))</f>
        <v/>
      </c>
      <c r="E277" s="7">
        <f>IF($B277="","",IFERROR(VLOOKUP($B277,단가마스터!$A$4:$H$303,4,FALSE),""))</f>
        <v/>
      </c>
      <c r="F277" s="6" t="n"/>
      <c r="G277" s="21">
        <f>IF($B277="","",IFERROR(VLOOKUP($B277,단가마스터!$A$4:$H$303,5,FALSE),0))</f>
        <v/>
      </c>
      <c r="H277" s="21">
        <f>IF($B277="","",IFERROR(VLOOKUP($B277,단가마스터!$A$4:$H$303,6,FALSE),0))</f>
        <v/>
      </c>
      <c r="I277" s="21">
        <f>IF($B277="","",IFERROR(VLOOKUP($B277,단가마스터!$A$4:$H$303,7,FALSE),0))</f>
        <v/>
      </c>
      <c r="J277" s="21">
        <f>IF($B277="","",N($F277)*N($G277))</f>
        <v/>
      </c>
      <c r="K277" s="21">
        <f>IF($B277="","",N($F277)*N($H277))</f>
        <v/>
      </c>
      <c r="L277" s="21">
        <f>IF($B277="","",N($F277)*N($I277))</f>
        <v/>
      </c>
    </row>
    <row r="278">
      <c r="A278" s="6" t="n"/>
      <c r="B278" s="6" t="n"/>
      <c r="C278" s="7">
        <f>IF($B278="","",IFERROR(VLOOKUP($B278,단가마스터!$A$4:$H$303,2,FALSE),"⚠️단가마스터에 없음"))</f>
        <v/>
      </c>
      <c r="D278" s="7">
        <f>IF($B278="","",IFERROR(VLOOKUP($B278,단가마스터!$A$4:$H$303,3,FALSE),""))</f>
        <v/>
      </c>
      <c r="E278" s="7">
        <f>IF($B278="","",IFERROR(VLOOKUP($B278,단가마스터!$A$4:$H$303,4,FALSE),""))</f>
        <v/>
      </c>
      <c r="F278" s="6" t="n"/>
      <c r="G278" s="21">
        <f>IF($B278="","",IFERROR(VLOOKUP($B278,단가마스터!$A$4:$H$303,5,FALSE),0))</f>
        <v/>
      </c>
      <c r="H278" s="21">
        <f>IF($B278="","",IFERROR(VLOOKUP($B278,단가마스터!$A$4:$H$303,6,FALSE),0))</f>
        <v/>
      </c>
      <c r="I278" s="21">
        <f>IF($B278="","",IFERROR(VLOOKUP($B278,단가마스터!$A$4:$H$303,7,FALSE),0))</f>
        <v/>
      </c>
      <c r="J278" s="21">
        <f>IF($B278="","",N($F278)*N($G278))</f>
        <v/>
      </c>
      <c r="K278" s="21">
        <f>IF($B278="","",N($F278)*N($H278))</f>
        <v/>
      </c>
      <c r="L278" s="21">
        <f>IF($B278="","",N($F278)*N($I278))</f>
        <v/>
      </c>
    </row>
    <row r="279">
      <c r="A279" s="6" t="n"/>
      <c r="B279" s="6" t="n"/>
      <c r="C279" s="7">
        <f>IF($B279="","",IFERROR(VLOOKUP($B279,단가마스터!$A$4:$H$303,2,FALSE),"⚠️단가마스터에 없음"))</f>
        <v/>
      </c>
      <c r="D279" s="7">
        <f>IF($B279="","",IFERROR(VLOOKUP($B279,단가마스터!$A$4:$H$303,3,FALSE),""))</f>
        <v/>
      </c>
      <c r="E279" s="7">
        <f>IF($B279="","",IFERROR(VLOOKUP($B279,단가마스터!$A$4:$H$303,4,FALSE),""))</f>
        <v/>
      </c>
      <c r="F279" s="6" t="n"/>
      <c r="G279" s="21">
        <f>IF($B279="","",IFERROR(VLOOKUP($B279,단가마스터!$A$4:$H$303,5,FALSE),0))</f>
        <v/>
      </c>
      <c r="H279" s="21">
        <f>IF($B279="","",IFERROR(VLOOKUP($B279,단가마스터!$A$4:$H$303,6,FALSE),0))</f>
        <v/>
      </c>
      <c r="I279" s="21">
        <f>IF($B279="","",IFERROR(VLOOKUP($B279,단가마스터!$A$4:$H$303,7,FALSE),0))</f>
        <v/>
      </c>
      <c r="J279" s="21">
        <f>IF($B279="","",N($F279)*N($G279))</f>
        <v/>
      </c>
      <c r="K279" s="21">
        <f>IF($B279="","",N($F279)*N($H279))</f>
        <v/>
      </c>
      <c r="L279" s="21">
        <f>IF($B279="","",N($F279)*N($I279))</f>
        <v/>
      </c>
    </row>
    <row r="280">
      <c r="A280" s="6" t="n"/>
      <c r="B280" s="6" t="n"/>
      <c r="C280" s="7">
        <f>IF($B280="","",IFERROR(VLOOKUP($B280,단가마스터!$A$4:$H$303,2,FALSE),"⚠️단가마스터에 없음"))</f>
        <v/>
      </c>
      <c r="D280" s="7">
        <f>IF($B280="","",IFERROR(VLOOKUP($B280,단가마스터!$A$4:$H$303,3,FALSE),""))</f>
        <v/>
      </c>
      <c r="E280" s="7">
        <f>IF($B280="","",IFERROR(VLOOKUP($B280,단가마스터!$A$4:$H$303,4,FALSE),""))</f>
        <v/>
      </c>
      <c r="F280" s="6" t="n"/>
      <c r="G280" s="21">
        <f>IF($B280="","",IFERROR(VLOOKUP($B280,단가마스터!$A$4:$H$303,5,FALSE),0))</f>
        <v/>
      </c>
      <c r="H280" s="21">
        <f>IF($B280="","",IFERROR(VLOOKUP($B280,단가마스터!$A$4:$H$303,6,FALSE),0))</f>
        <v/>
      </c>
      <c r="I280" s="21">
        <f>IF($B280="","",IFERROR(VLOOKUP($B280,단가마스터!$A$4:$H$303,7,FALSE),0))</f>
        <v/>
      </c>
      <c r="J280" s="21">
        <f>IF($B280="","",N($F280)*N($G280))</f>
        <v/>
      </c>
      <c r="K280" s="21">
        <f>IF($B280="","",N($F280)*N($H280))</f>
        <v/>
      </c>
      <c r="L280" s="21">
        <f>IF($B280="","",N($F280)*N($I280))</f>
        <v/>
      </c>
    </row>
    <row r="281">
      <c r="A281" s="6" t="n"/>
      <c r="B281" s="6" t="n"/>
      <c r="C281" s="7">
        <f>IF($B281="","",IFERROR(VLOOKUP($B281,단가마스터!$A$4:$H$303,2,FALSE),"⚠️단가마스터에 없음"))</f>
        <v/>
      </c>
      <c r="D281" s="7">
        <f>IF($B281="","",IFERROR(VLOOKUP($B281,단가마스터!$A$4:$H$303,3,FALSE),""))</f>
        <v/>
      </c>
      <c r="E281" s="7">
        <f>IF($B281="","",IFERROR(VLOOKUP($B281,단가마스터!$A$4:$H$303,4,FALSE),""))</f>
        <v/>
      </c>
      <c r="F281" s="6" t="n"/>
      <c r="G281" s="21">
        <f>IF($B281="","",IFERROR(VLOOKUP($B281,단가마스터!$A$4:$H$303,5,FALSE),0))</f>
        <v/>
      </c>
      <c r="H281" s="21">
        <f>IF($B281="","",IFERROR(VLOOKUP($B281,단가마스터!$A$4:$H$303,6,FALSE),0))</f>
        <v/>
      </c>
      <c r="I281" s="21">
        <f>IF($B281="","",IFERROR(VLOOKUP($B281,단가마스터!$A$4:$H$303,7,FALSE),0))</f>
        <v/>
      </c>
      <c r="J281" s="21">
        <f>IF($B281="","",N($F281)*N($G281))</f>
        <v/>
      </c>
      <c r="K281" s="21">
        <f>IF($B281="","",N($F281)*N($H281))</f>
        <v/>
      </c>
      <c r="L281" s="21">
        <f>IF($B281="","",N($F281)*N($I281))</f>
        <v/>
      </c>
    </row>
    <row r="282">
      <c r="A282" s="6" t="n"/>
      <c r="B282" s="6" t="n"/>
      <c r="C282" s="7">
        <f>IF($B282="","",IFERROR(VLOOKUP($B282,단가마스터!$A$4:$H$303,2,FALSE),"⚠️단가마스터에 없음"))</f>
        <v/>
      </c>
      <c r="D282" s="7">
        <f>IF($B282="","",IFERROR(VLOOKUP($B282,단가마스터!$A$4:$H$303,3,FALSE),""))</f>
        <v/>
      </c>
      <c r="E282" s="7">
        <f>IF($B282="","",IFERROR(VLOOKUP($B282,단가마스터!$A$4:$H$303,4,FALSE),""))</f>
        <v/>
      </c>
      <c r="F282" s="6" t="n"/>
      <c r="G282" s="21">
        <f>IF($B282="","",IFERROR(VLOOKUP($B282,단가마스터!$A$4:$H$303,5,FALSE),0))</f>
        <v/>
      </c>
      <c r="H282" s="21">
        <f>IF($B282="","",IFERROR(VLOOKUP($B282,단가마스터!$A$4:$H$303,6,FALSE),0))</f>
        <v/>
      </c>
      <c r="I282" s="21">
        <f>IF($B282="","",IFERROR(VLOOKUP($B282,단가마스터!$A$4:$H$303,7,FALSE),0))</f>
        <v/>
      </c>
      <c r="J282" s="21">
        <f>IF($B282="","",N($F282)*N($G282))</f>
        <v/>
      </c>
      <c r="K282" s="21">
        <f>IF($B282="","",N($F282)*N($H282))</f>
        <v/>
      </c>
      <c r="L282" s="21">
        <f>IF($B282="","",N($F282)*N($I282))</f>
        <v/>
      </c>
    </row>
    <row r="283">
      <c r="A283" s="6" t="n"/>
      <c r="B283" s="6" t="n"/>
      <c r="C283" s="7">
        <f>IF($B283="","",IFERROR(VLOOKUP($B283,단가마스터!$A$4:$H$303,2,FALSE),"⚠️단가마스터에 없음"))</f>
        <v/>
      </c>
      <c r="D283" s="7">
        <f>IF($B283="","",IFERROR(VLOOKUP($B283,단가마스터!$A$4:$H$303,3,FALSE),""))</f>
        <v/>
      </c>
      <c r="E283" s="7">
        <f>IF($B283="","",IFERROR(VLOOKUP($B283,단가마스터!$A$4:$H$303,4,FALSE),""))</f>
        <v/>
      </c>
      <c r="F283" s="6" t="n"/>
      <c r="G283" s="21">
        <f>IF($B283="","",IFERROR(VLOOKUP($B283,단가마스터!$A$4:$H$303,5,FALSE),0))</f>
        <v/>
      </c>
      <c r="H283" s="21">
        <f>IF($B283="","",IFERROR(VLOOKUP($B283,단가마스터!$A$4:$H$303,6,FALSE),0))</f>
        <v/>
      </c>
      <c r="I283" s="21">
        <f>IF($B283="","",IFERROR(VLOOKUP($B283,단가마스터!$A$4:$H$303,7,FALSE),0))</f>
        <v/>
      </c>
      <c r="J283" s="21">
        <f>IF($B283="","",N($F283)*N($G283))</f>
        <v/>
      </c>
      <c r="K283" s="21">
        <f>IF($B283="","",N($F283)*N($H283))</f>
        <v/>
      </c>
      <c r="L283" s="21">
        <f>IF($B283="","",N($F283)*N($I283))</f>
        <v/>
      </c>
    </row>
    <row r="284">
      <c r="A284" s="6" t="n"/>
      <c r="B284" s="6" t="n"/>
      <c r="C284" s="7">
        <f>IF($B284="","",IFERROR(VLOOKUP($B284,단가마스터!$A$4:$H$303,2,FALSE),"⚠️단가마스터에 없음"))</f>
        <v/>
      </c>
      <c r="D284" s="7">
        <f>IF($B284="","",IFERROR(VLOOKUP($B284,단가마스터!$A$4:$H$303,3,FALSE),""))</f>
        <v/>
      </c>
      <c r="E284" s="7">
        <f>IF($B284="","",IFERROR(VLOOKUP($B284,단가마스터!$A$4:$H$303,4,FALSE),""))</f>
        <v/>
      </c>
      <c r="F284" s="6" t="n"/>
      <c r="G284" s="21">
        <f>IF($B284="","",IFERROR(VLOOKUP($B284,단가마스터!$A$4:$H$303,5,FALSE),0))</f>
        <v/>
      </c>
      <c r="H284" s="21">
        <f>IF($B284="","",IFERROR(VLOOKUP($B284,단가마스터!$A$4:$H$303,6,FALSE),0))</f>
        <v/>
      </c>
      <c r="I284" s="21">
        <f>IF($B284="","",IFERROR(VLOOKUP($B284,단가마스터!$A$4:$H$303,7,FALSE),0))</f>
        <v/>
      </c>
      <c r="J284" s="21">
        <f>IF($B284="","",N($F284)*N($G284))</f>
        <v/>
      </c>
      <c r="K284" s="21">
        <f>IF($B284="","",N($F284)*N($H284))</f>
        <v/>
      </c>
      <c r="L284" s="21">
        <f>IF($B284="","",N($F284)*N($I284))</f>
        <v/>
      </c>
    </row>
    <row r="285">
      <c r="A285" s="6" t="n"/>
      <c r="B285" s="6" t="n"/>
      <c r="C285" s="7">
        <f>IF($B285="","",IFERROR(VLOOKUP($B285,단가마스터!$A$4:$H$303,2,FALSE),"⚠️단가마스터에 없음"))</f>
        <v/>
      </c>
      <c r="D285" s="7">
        <f>IF($B285="","",IFERROR(VLOOKUP($B285,단가마스터!$A$4:$H$303,3,FALSE),""))</f>
        <v/>
      </c>
      <c r="E285" s="7">
        <f>IF($B285="","",IFERROR(VLOOKUP($B285,단가마스터!$A$4:$H$303,4,FALSE),""))</f>
        <v/>
      </c>
      <c r="F285" s="6" t="n"/>
      <c r="G285" s="21">
        <f>IF($B285="","",IFERROR(VLOOKUP($B285,단가마스터!$A$4:$H$303,5,FALSE),0))</f>
        <v/>
      </c>
      <c r="H285" s="21">
        <f>IF($B285="","",IFERROR(VLOOKUP($B285,단가마스터!$A$4:$H$303,6,FALSE),0))</f>
        <v/>
      </c>
      <c r="I285" s="21">
        <f>IF($B285="","",IFERROR(VLOOKUP($B285,단가마스터!$A$4:$H$303,7,FALSE),0))</f>
        <v/>
      </c>
      <c r="J285" s="21">
        <f>IF($B285="","",N($F285)*N($G285))</f>
        <v/>
      </c>
      <c r="K285" s="21">
        <f>IF($B285="","",N($F285)*N($H285))</f>
        <v/>
      </c>
      <c r="L285" s="21">
        <f>IF($B285="","",N($F285)*N($I285))</f>
        <v/>
      </c>
    </row>
    <row r="286">
      <c r="A286" s="6" t="n"/>
      <c r="B286" s="6" t="n"/>
      <c r="C286" s="7">
        <f>IF($B286="","",IFERROR(VLOOKUP($B286,단가마스터!$A$4:$H$303,2,FALSE),"⚠️단가마스터에 없음"))</f>
        <v/>
      </c>
      <c r="D286" s="7">
        <f>IF($B286="","",IFERROR(VLOOKUP($B286,단가마스터!$A$4:$H$303,3,FALSE),""))</f>
        <v/>
      </c>
      <c r="E286" s="7">
        <f>IF($B286="","",IFERROR(VLOOKUP($B286,단가마스터!$A$4:$H$303,4,FALSE),""))</f>
        <v/>
      </c>
      <c r="F286" s="6" t="n"/>
      <c r="G286" s="21">
        <f>IF($B286="","",IFERROR(VLOOKUP($B286,단가마스터!$A$4:$H$303,5,FALSE),0))</f>
        <v/>
      </c>
      <c r="H286" s="21">
        <f>IF($B286="","",IFERROR(VLOOKUP($B286,단가마스터!$A$4:$H$303,6,FALSE),0))</f>
        <v/>
      </c>
      <c r="I286" s="21">
        <f>IF($B286="","",IFERROR(VLOOKUP($B286,단가마스터!$A$4:$H$303,7,FALSE),0))</f>
        <v/>
      </c>
      <c r="J286" s="21">
        <f>IF($B286="","",N($F286)*N($G286))</f>
        <v/>
      </c>
      <c r="K286" s="21">
        <f>IF($B286="","",N($F286)*N($H286))</f>
        <v/>
      </c>
      <c r="L286" s="21">
        <f>IF($B286="","",N($F286)*N($I286))</f>
        <v/>
      </c>
    </row>
    <row r="287">
      <c r="A287" s="6" t="n"/>
      <c r="B287" s="6" t="n"/>
      <c r="C287" s="7">
        <f>IF($B287="","",IFERROR(VLOOKUP($B287,단가마스터!$A$4:$H$303,2,FALSE),"⚠️단가마스터에 없음"))</f>
        <v/>
      </c>
      <c r="D287" s="7">
        <f>IF($B287="","",IFERROR(VLOOKUP($B287,단가마스터!$A$4:$H$303,3,FALSE),""))</f>
        <v/>
      </c>
      <c r="E287" s="7">
        <f>IF($B287="","",IFERROR(VLOOKUP($B287,단가마스터!$A$4:$H$303,4,FALSE),""))</f>
        <v/>
      </c>
      <c r="F287" s="6" t="n"/>
      <c r="G287" s="21">
        <f>IF($B287="","",IFERROR(VLOOKUP($B287,단가마스터!$A$4:$H$303,5,FALSE),0))</f>
        <v/>
      </c>
      <c r="H287" s="21">
        <f>IF($B287="","",IFERROR(VLOOKUP($B287,단가마스터!$A$4:$H$303,6,FALSE),0))</f>
        <v/>
      </c>
      <c r="I287" s="21">
        <f>IF($B287="","",IFERROR(VLOOKUP($B287,단가마스터!$A$4:$H$303,7,FALSE),0))</f>
        <v/>
      </c>
      <c r="J287" s="21">
        <f>IF($B287="","",N($F287)*N($G287))</f>
        <v/>
      </c>
      <c r="K287" s="21">
        <f>IF($B287="","",N($F287)*N($H287))</f>
        <v/>
      </c>
      <c r="L287" s="21">
        <f>IF($B287="","",N($F287)*N($I287))</f>
        <v/>
      </c>
    </row>
    <row r="288">
      <c r="A288" s="6" t="n"/>
      <c r="B288" s="6" t="n"/>
      <c r="C288" s="7">
        <f>IF($B288="","",IFERROR(VLOOKUP($B288,단가마스터!$A$4:$H$303,2,FALSE),"⚠️단가마스터에 없음"))</f>
        <v/>
      </c>
      <c r="D288" s="7">
        <f>IF($B288="","",IFERROR(VLOOKUP($B288,단가마스터!$A$4:$H$303,3,FALSE),""))</f>
        <v/>
      </c>
      <c r="E288" s="7">
        <f>IF($B288="","",IFERROR(VLOOKUP($B288,단가마스터!$A$4:$H$303,4,FALSE),""))</f>
        <v/>
      </c>
      <c r="F288" s="6" t="n"/>
      <c r="G288" s="21">
        <f>IF($B288="","",IFERROR(VLOOKUP($B288,단가마스터!$A$4:$H$303,5,FALSE),0))</f>
        <v/>
      </c>
      <c r="H288" s="21">
        <f>IF($B288="","",IFERROR(VLOOKUP($B288,단가마스터!$A$4:$H$303,6,FALSE),0))</f>
        <v/>
      </c>
      <c r="I288" s="21">
        <f>IF($B288="","",IFERROR(VLOOKUP($B288,단가마스터!$A$4:$H$303,7,FALSE),0))</f>
        <v/>
      </c>
      <c r="J288" s="21">
        <f>IF($B288="","",N($F288)*N($G288))</f>
        <v/>
      </c>
      <c r="K288" s="21">
        <f>IF($B288="","",N($F288)*N($H288))</f>
        <v/>
      </c>
      <c r="L288" s="21">
        <f>IF($B288="","",N($F288)*N($I288))</f>
        <v/>
      </c>
    </row>
    <row r="289">
      <c r="A289" s="6" t="n"/>
      <c r="B289" s="6" t="n"/>
      <c r="C289" s="7">
        <f>IF($B289="","",IFERROR(VLOOKUP($B289,단가마스터!$A$4:$H$303,2,FALSE),"⚠️단가마스터에 없음"))</f>
        <v/>
      </c>
      <c r="D289" s="7">
        <f>IF($B289="","",IFERROR(VLOOKUP($B289,단가마스터!$A$4:$H$303,3,FALSE),""))</f>
        <v/>
      </c>
      <c r="E289" s="7">
        <f>IF($B289="","",IFERROR(VLOOKUP($B289,단가마스터!$A$4:$H$303,4,FALSE),""))</f>
        <v/>
      </c>
      <c r="F289" s="6" t="n"/>
      <c r="G289" s="21">
        <f>IF($B289="","",IFERROR(VLOOKUP($B289,단가마스터!$A$4:$H$303,5,FALSE),0))</f>
        <v/>
      </c>
      <c r="H289" s="21">
        <f>IF($B289="","",IFERROR(VLOOKUP($B289,단가마스터!$A$4:$H$303,6,FALSE),0))</f>
        <v/>
      </c>
      <c r="I289" s="21">
        <f>IF($B289="","",IFERROR(VLOOKUP($B289,단가마스터!$A$4:$H$303,7,FALSE),0))</f>
        <v/>
      </c>
      <c r="J289" s="21">
        <f>IF($B289="","",N($F289)*N($G289))</f>
        <v/>
      </c>
      <c r="K289" s="21">
        <f>IF($B289="","",N($F289)*N($H289))</f>
        <v/>
      </c>
      <c r="L289" s="21">
        <f>IF($B289="","",N($F289)*N($I289))</f>
        <v/>
      </c>
    </row>
    <row r="290">
      <c r="A290" s="6" t="n"/>
      <c r="B290" s="6" t="n"/>
      <c r="C290" s="7">
        <f>IF($B290="","",IFERROR(VLOOKUP($B290,단가마스터!$A$4:$H$303,2,FALSE),"⚠️단가마스터에 없음"))</f>
        <v/>
      </c>
      <c r="D290" s="7">
        <f>IF($B290="","",IFERROR(VLOOKUP($B290,단가마스터!$A$4:$H$303,3,FALSE),""))</f>
        <v/>
      </c>
      <c r="E290" s="7">
        <f>IF($B290="","",IFERROR(VLOOKUP($B290,단가마스터!$A$4:$H$303,4,FALSE),""))</f>
        <v/>
      </c>
      <c r="F290" s="6" t="n"/>
      <c r="G290" s="21">
        <f>IF($B290="","",IFERROR(VLOOKUP($B290,단가마스터!$A$4:$H$303,5,FALSE),0))</f>
        <v/>
      </c>
      <c r="H290" s="21">
        <f>IF($B290="","",IFERROR(VLOOKUP($B290,단가마스터!$A$4:$H$303,6,FALSE),0))</f>
        <v/>
      </c>
      <c r="I290" s="21">
        <f>IF($B290="","",IFERROR(VLOOKUP($B290,단가마스터!$A$4:$H$303,7,FALSE),0))</f>
        <v/>
      </c>
      <c r="J290" s="21">
        <f>IF($B290="","",N($F290)*N($G290))</f>
        <v/>
      </c>
      <c r="K290" s="21">
        <f>IF($B290="","",N($F290)*N($H290))</f>
        <v/>
      </c>
      <c r="L290" s="21">
        <f>IF($B290="","",N($F290)*N($I290))</f>
        <v/>
      </c>
    </row>
    <row r="291">
      <c r="A291" s="6" t="n"/>
      <c r="B291" s="6" t="n"/>
      <c r="C291" s="7">
        <f>IF($B291="","",IFERROR(VLOOKUP($B291,단가마스터!$A$4:$H$303,2,FALSE),"⚠️단가마스터에 없음"))</f>
        <v/>
      </c>
      <c r="D291" s="7">
        <f>IF($B291="","",IFERROR(VLOOKUP($B291,단가마스터!$A$4:$H$303,3,FALSE),""))</f>
        <v/>
      </c>
      <c r="E291" s="7">
        <f>IF($B291="","",IFERROR(VLOOKUP($B291,단가마스터!$A$4:$H$303,4,FALSE),""))</f>
        <v/>
      </c>
      <c r="F291" s="6" t="n"/>
      <c r="G291" s="21">
        <f>IF($B291="","",IFERROR(VLOOKUP($B291,단가마스터!$A$4:$H$303,5,FALSE),0))</f>
        <v/>
      </c>
      <c r="H291" s="21">
        <f>IF($B291="","",IFERROR(VLOOKUP($B291,단가마스터!$A$4:$H$303,6,FALSE),0))</f>
        <v/>
      </c>
      <c r="I291" s="21">
        <f>IF($B291="","",IFERROR(VLOOKUP($B291,단가마스터!$A$4:$H$303,7,FALSE),0))</f>
        <v/>
      </c>
      <c r="J291" s="21">
        <f>IF($B291="","",N($F291)*N($G291))</f>
        <v/>
      </c>
      <c r="K291" s="21">
        <f>IF($B291="","",N($F291)*N($H291))</f>
        <v/>
      </c>
      <c r="L291" s="21">
        <f>IF($B291="","",N($F291)*N($I291))</f>
        <v/>
      </c>
    </row>
    <row r="292">
      <c r="A292" s="6" t="n"/>
      <c r="B292" s="6" t="n"/>
      <c r="C292" s="7">
        <f>IF($B292="","",IFERROR(VLOOKUP($B292,단가마스터!$A$4:$H$303,2,FALSE),"⚠️단가마스터에 없음"))</f>
        <v/>
      </c>
      <c r="D292" s="7">
        <f>IF($B292="","",IFERROR(VLOOKUP($B292,단가마스터!$A$4:$H$303,3,FALSE),""))</f>
        <v/>
      </c>
      <c r="E292" s="7">
        <f>IF($B292="","",IFERROR(VLOOKUP($B292,단가마스터!$A$4:$H$303,4,FALSE),""))</f>
        <v/>
      </c>
      <c r="F292" s="6" t="n"/>
      <c r="G292" s="21">
        <f>IF($B292="","",IFERROR(VLOOKUP($B292,단가마스터!$A$4:$H$303,5,FALSE),0))</f>
        <v/>
      </c>
      <c r="H292" s="21">
        <f>IF($B292="","",IFERROR(VLOOKUP($B292,단가마스터!$A$4:$H$303,6,FALSE),0))</f>
        <v/>
      </c>
      <c r="I292" s="21">
        <f>IF($B292="","",IFERROR(VLOOKUP($B292,단가마스터!$A$4:$H$303,7,FALSE),0))</f>
        <v/>
      </c>
      <c r="J292" s="21">
        <f>IF($B292="","",N($F292)*N($G292))</f>
        <v/>
      </c>
      <c r="K292" s="21">
        <f>IF($B292="","",N($F292)*N($H292))</f>
        <v/>
      </c>
      <c r="L292" s="21">
        <f>IF($B292="","",N($F292)*N($I292))</f>
        <v/>
      </c>
    </row>
    <row r="293">
      <c r="A293" s="6" t="n"/>
      <c r="B293" s="6" t="n"/>
      <c r="C293" s="7">
        <f>IF($B293="","",IFERROR(VLOOKUP($B293,단가마스터!$A$4:$H$303,2,FALSE),"⚠️단가마스터에 없음"))</f>
        <v/>
      </c>
      <c r="D293" s="7">
        <f>IF($B293="","",IFERROR(VLOOKUP($B293,단가마스터!$A$4:$H$303,3,FALSE),""))</f>
        <v/>
      </c>
      <c r="E293" s="7">
        <f>IF($B293="","",IFERROR(VLOOKUP($B293,단가마스터!$A$4:$H$303,4,FALSE),""))</f>
        <v/>
      </c>
      <c r="F293" s="6" t="n"/>
      <c r="G293" s="21">
        <f>IF($B293="","",IFERROR(VLOOKUP($B293,단가마스터!$A$4:$H$303,5,FALSE),0))</f>
        <v/>
      </c>
      <c r="H293" s="21">
        <f>IF($B293="","",IFERROR(VLOOKUP($B293,단가마스터!$A$4:$H$303,6,FALSE),0))</f>
        <v/>
      </c>
      <c r="I293" s="21">
        <f>IF($B293="","",IFERROR(VLOOKUP($B293,단가마스터!$A$4:$H$303,7,FALSE),0))</f>
        <v/>
      </c>
      <c r="J293" s="21">
        <f>IF($B293="","",N($F293)*N($G293))</f>
        <v/>
      </c>
      <c r="K293" s="21">
        <f>IF($B293="","",N($F293)*N($H293))</f>
        <v/>
      </c>
      <c r="L293" s="21">
        <f>IF($B293="","",N($F293)*N($I293))</f>
        <v/>
      </c>
    </row>
    <row r="294">
      <c r="A294" s="6" t="n"/>
      <c r="B294" s="6" t="n"/>
      <c r="C294" s="7">
        <f>IF($B294="","",IFERROR(VLOOKUP($B294,단가마스터!$A$4:$H$303,2,FALSE),"⚠️단가마스터에 없음"))</f>
        <v/>
      </c>
      <c r="D294" s="7">
        <f>IF($B294="","",IFERROR(VLOOKUP($B294,단가마스터!$A$4:$H$303,3,FALSE),""))</f>
        <v/>
      </c>
      <c r="E294" s="7">
        <f>IF($B294="","",IFERROR(VLOOKUP($B294,단가마스터!$A$4:$H$303,4,FALSE),""))</f>
        <v/>
      </c>
      <c r="F294" s="6" t="n"/>
      <c r="G294" s="21">
        <f>IF($B294="","",IFERROR(VLOOKUP($B294,단가마스터!$A$4:$H$303,5,FALSE),0))</f>
        <v/>
      </c>
      <c r="H294" s="21">
        <f>IF($B294="","",IFERROR(VLOOKUP($B294,단가마스터!$A$4:$H$303,6,FALSE),0))</f>
        <v/>
      </c>
      <c r="I294" s="21">
        <f>IF($B294="","",IFERROR(VLOOKUP($B294,단가마스터!$A$4:$H$303,7,FALSE),0))</f>
        <v/>
      </c>
      <c r="J294" s="21">
        <f>IF($B294="","",N($F294)*N($G294))</f>
        <v/>
      </c>
      <c r="K294" s="21">
        <f>IF($B294="","",N($F294)*N($H294))</f>
        <v/>
      </c>
      <c r="L294" s="21">
        <f>IF($B294="","",N($F294)*N($I294))</f>
        <v/>
      </c>
    </row>
    <row r="295">
      <c r="A295" s="6" t="n"/>
      <c r="B295" s="6" t="n"/>
      <c r="C295" s="7">
        <f>IF($B295="","",IFERROR(VLOOKUP($B295,단가마스터!$A$4:$H$303,2,FALSE),"⚠️단가마스터에 없음"))</f>
        <v/>
      </c>
      <c r="D295" s="7">
        <f>IF($B295="","",IFERROR(VLOOKUP($B295,단가마스터!$A$4:$H$303,3,FALSE),""))</f>
        <v/>
      </c>
      <c r="E295" s="7">
        <f>IF($B295="","",IFERROR(VLOOKUP($B295,단가마스터!$A$4:$H$303,4,FALSE),""))</f>
        <v/>
      </c>
      <c r="F295" s="6" t="n"/>
      <c r="G295" s="21">
        <f>IF($B295="","",IFERROR(VLOOKUP($B295,단가마스터!$A$4:$H$303,5,FALSE),0))</f>
        <v/>
      </c>
      <c r="H295" s="21">
        <f>IF($B295="","",IFERROR(VLOOKUP($B295,단가마스터!$A$4:$H$303,6,FALSE),0))</f>
        <v/>
      </c>
      <c r="I295" s="21">
        <f>IF($B295="","",IFERROR(VLOOKUP($B295,단가마스터!$A$4:$H$303,7,FALSE),0))</f>
        <v/>
      </c>
      <c r="J295" s="21">
        <f>IF($B295="","",N($F295)*N($G295))</f>
        <v/>
      </c>
      <c r="K295" s="21">
        <f>IF($B295="","",N($F295)*N($H295))</f>
        <v/>
      </c>
      <c r="L295" s="21">
        <f>IF($B295="","",N($F295)*N($I295))</f>
        <v/>
      </c>
    </row>
    <row r="296">
      <c r="A296" s="6" t="n"/>
      <c r="B296" s="6" t="n"/>
      <c r="C296" s="7">
        <f>IF($B296="","",IFERROR(VLOOKUP($B296,단가마스터!$A$4:$H$303,2,FALSE),"⚠️단가마스터에 없음"))</f>
        <v/>
      </c>
      <c r="D296" s="7">
        <f>IF($B296="","",IFERROR(VLOOKUP($B296,단가마스터!$A$4:$H$303,3,FALSE),""))</f>
        <v/>
      </c>
      <c r="E296" s="7">
        <f>IF($B296="","",IFERROR(VLOOKUP($B296,단가마스터!$A$4:$H$303,4,FALSE),""))</f>
        <v/>
      </c>
      <c r="F296" s="6" t="n"/>
      <c r="G296" s="21">
        <f>IF($B296="","",IFERROR(VLOOKUP($B296,단가마스터!$A$4:$H$303,5,FALSE),0))</f>
        <v/>
      </c>
      <c r="H296" s="21">
        <f>IF($B296="","",IFERROR(VLOOKUP($B296,단가마스터!$A$4:$H$303,6,FALSE),0))</f>
        <v/>
      </c>
      <c r="I296" s="21">
        <f>IF($B296="","",IFERROR(VLOOKUP($B296,단가마스터!$A$4:$H$303,7,FALSE),0))</f>
        <v/>
      </c>
      <c r="J296" s="21">
        <f>IF($B296="","",N($F296)*N($G296))</f>
        <v/>
      </c>
      <c r="K296" s="21">
        <f>IF($B296="","",N($F296)*N($H296))</f>
        <v/>
      </c>
      <c r="L296" s="21">
        <f>IF($B296="","",N($F296)*N($I296))</f>
        <v/>
      </c>
    </row>
    <row r="297">
      <c r="A297" s="6" t="n"/>
      <c r="B297" s="6" t="n"/>
      <c r="C297" s="7">
        <f>IF($B297="","",IFERROR(VLOOKUP($B297,단가마스터!$A$4:$H$303,2,FALSE),"⚠️단가마스터에 없음"))</f>
        <v/>
      </c>
      <c r="D297" s="7">
        <f>IF($B297="","",IFERROR(VLOOKUP($B297,단가마스터!$A$4:$H$303,3,FALSE),""))</f>
        <v/>
      </c>
      <c r="E297" s="7">
        <f>IF($B297="","",IFERROR(VLOOKUP($B297,단가마스터!$A$4:$H$303,4,FALSE),""))</f>
        <v/>
      </c>
      <c r="F297" s="6" t="n"/>
      <c r="G297" s="21">
        <f>IF($B297="","",IFERROR(VLOOKUP($B297,단가마스터!$A$4:$H$303,5,FALSE),0))</f>
        <v/>
      </c>
      <c r="H297" s="21">
        <f>IF($B297="","",IFERROR(VLOOKUP($B297,단가마스터!$A$4:$H$303,6,FALSE),0))</f>
        <v/>
      </c>
      <c r="I297" s="21">
        <f>IF($B297="","",IFERROR(VLOOKUP($B297,단가마스터!$A$4:$H$303,7,FALSE),0))</f>
        <v/>
      </c>
      <c r="J297" s="21">
        <f>IF($B297="","",N($F297)*N($G297))</f>
        <v/>
      </c>
      <c r="K297" s="21">
        <f>IF($B297="","",N($F297)*N($H297))</f>
        <v/>
      </c>
      <c r="L297" s="21">
        <f>IF($B297="","",N($F297)*N($I297))</f>
        <v/>
      </c>
    </row>
    <row r="298">
      <c r="A298" s="6" t="n"/>
      <c r="B298" s="6" t="n"/>
      <c r="C298" s="7">
        <f>IF($B298="","",IFERROR(VLOOKUP($B298,단가마스터!$A$4:$H$303,2,FALSE),"⚠️단가마스터에 없음"))</f>
        <v/>
      </c>
      <c r="D298" s="7">
        <f>IF($B298="","",IFERROR(VLOOKUP($B298,단가마스터!$A$4:$H$303,3,FALSE),""))</f>
        <v/>
      </c>
      <c r="E298" s="7">
        <f>IF($B298="","",IFERROR(VLOOKUP($B298,단가마스터!$A$4:$H$303,4,FALSE),""))</f>
        <v/>
      </c>
      <c r="F298" s="6" t="n"/>
      <c r="G298" s="21">
        <f>IF($B298="","",IFERROR(VLOOKUP($B298,단가마스터!$A$4:$H$303,5,FALSE),0))</f>
        <v/>
      </c>
      <c r="H298" s="21">
        <f>IF($B298="","",IFERROR(VLOOKUP($B298,단가마스터!$A$4:$H$303,6,FALSE),0))</f>
        <v/>
      </c>
      <c r="I298" s="21">
        <f>IF($B298="","",IFERROR(VLOOKUP($B298,단가마스터!$A$4:$H$303,7,FALSE),0))</f>
        <v/>
      </c>
      <c r="J298" s="21">
        <f>IF($B298="","",N($F298)*N($G298))</f>
        <v/>
      </c>
      <c r="K298" s="21">
        <f>IF($B298="","",N($F298)*N($H298))</f>
        <v/>
      </c>
      <c r="L298" s="21">
        <f>IF($B298="","",N($F298)*N($I298))</f>
        <v/>
      </c>
    </row>
    <row r="299">
      <c r="A299" s="6" t="n"/>
      <c r="B299" s="6" t="n"/>
      <c r="C299" s="7">
        <f>IF($B299="","",IFERROR(VLOOKUP($B299,단가마스터!$A$4:$H$303,2,FALSE),"⚠️단가마스터에 없음"))</f>
        <v/>
      </c>
      <c r="D299" s="7">
        <f>IF($B299="","",IFERROR(VLOOKUP($B299,단가마스터!$A$4:$H$303,3,FALSE),""))</f>
        <v/>
      </c>
      <c r="E299" s="7">
        <f>IF($B299="","",IFERROR(VLOOKUP($B299,단가마스터!$A$4:$H$303,4,FALSE),""))</f>
        <v/>
      </c>
      <c r="F299" s="6" t="n"/>
      <c r="G299" s="21">
        <f>IF($B299="","",IFERROR(VLOOKUP($B299,단가마스터!$A$4:$H$303,5,FALSE),0))</f>
        <v/>
      </c>
      <c r="H299" s="21">
        <f>IF($B299="","",IFERROR(VLOOKUP($B299,단가마스터!$A$4:$H$303,6,FALSE),0))</f>
        <v/>
      </c>
      <c r="I299" s="21">
        <f>IF($B299="","",IFERROR(VLOOKUP($B299,단가마스터!$A$4:$H$303,7,FALSE),0))</f>
        <v/>
      </c>
      <c r="J299" s="21">
        <f>IF($B299="","",N($F299)*N($G299))</f>
        <v/>
      </c>
      <c r="K299" s="21">
        <f>IF($B299="","",N($F299)*N($H299))</f>
        <v/>
      </c>
      <c r="L299" s="21">
        <f>IF($B299="","",N($F299)*N($I299))</f>
        <v/>
      </c>
    </row>
    <row r="300">
      <c r="A300" s="6" t="n"/>
      <c r="B300" s="6" t="n"/>
      <c r="C300" s="7">
        <f>IF($B300="","",IFERROR(VLOOKUP($B300,단가마스터!$A$4:$H$303,2,FALSE),"⚠️단가마스터에 없음"))</f>
        <v/>
      </c>
      <c r="D300" s="7">
        <f>IF($B300="","",IFERROR(VLOOKUP($B300,단가마스터!$A$4:$H$303,3,FALSE),""))</f>
        <v/>
      </c>
      <c r="E300" s="7">
        <f>IF($B300="","",IFERROR(VLOOKUP($B300,단가마스터!$A$4:$H$303,4,FALSE),""))</f>
        <v/>
      </c>
      <c r="F300" s="6" t="n"/>
      <c r="G300" s="21">
        <f>IF($B300="","",IFERROR(VLOOKUP($B300,단가마스터!$A$4:$H$303,5,FALSE),0))</f>
        <v/>
      </c>
      <c r="H300" s="21">
        <f>IF($B300="","",IFERROR(VLOOKUP($B300,단가마스터!$A$4:$H$303,6,FALSE),0))</f>
        <v/>
      </c>
      <c r="I300" s="21">
        <f>IF($B300="","",IFERROR(VLOOKUP($B300,단가마스터!$A$4:$H$303,7,FALSE),0))</f>
        <v/>
      </c>
      <c r="J300" s="21">
        <f>IF($B300="","",N($F300)*N($G300))</f>
        <v/>
      </c>
      <c r="K300" s="21">
        <f>IF($B300="","",N($F300)*N($H300))</f>
        <v/>
      </c>
      <c r="L300" s="21">
        <f>IF($B300="","",N($F300)*N($I300))</f>
        <v/>
      </c>
    </row>
    <row r="301">
      <c r="A301" s="6" t="n"/>
      <c r="B301" s="6" t="n"/>
      <c r="C301" s="7">
        <f>IF($B301="","",IFERROR(VLOOKUP($B301,단가마스터!$A$4:$H$303,2,FALSE),"⚠️단가마스터에 없음"))</f>
        <v/>
      </c>
      <c r="D301" s="7">
        <f>IF($B301="","",IFERROR(VLOOKUP($B301,단가마스터!$A$4:$H$303,3,FALSE),""))</f>
        <v/>
      </c>
      <c r="E301" s="7">
        <f>IF($B301="","",IFERROR(VLOOKUP($B301,단가마스터!$A$4:$H$303,4,FALSE),""))</f>
        <v/>
      </c>
      <c r="F301" s="6" t="n"/>
      <c r="G301" s="21">
        <f>IF($B301="","",IFERROR(VLOOKUP($B301,단가마스터!$A$4:$H$303,5,FALSE),0))</f>
        <v/>
      </c>
      <c r="H301" s="21">
        <f>IF($B301="","",IFERROR(VLOOKUP($B301,단가마스터!$A$4:$H$303,6,FALSE),0))</f>
        <v/>
      </c>
      <c r="I301" s="21">
        <f>IF($B301="","",IFERROR(VLOOKUP($B301,단가마스터!$A$4:$H$303,7,FALSE),0))</f>
        <v/>
      </c>
      <c r="J301" s="21">
        <f>IF($B301="","",N($F301)*N($G301))</f>
        <v/>
      </c>
      <c r="K301" s="21">
        <f>IF($B301="","",N($F301)*N($H301))</f>
        <v/>
      </c>
      <c r="L301" s="21">
        <f>IF($B301="","",N($F301)*N($I301))</f>
        <v/>
      </c>
    </row>
    <row r="302">
      <c r="A302" s="6" t="n"/>
      <c r="B302" s="6" t="n"/>
      <c r="C302" s="7">
        <f>IF($B302="","",IFERROR(VLOOKUP($B302,단가마스터!$A$4:$H$303,2,FALSE),"⚠️단가마스터에 없음"))</f>
        <v/>
      </c>
      <c r="D302" s="7">
        <f>IF($B302="","",IFERROR(VLOOKUP($B302,단가마스터!$A$4:$H$303,3,FALSE),""))</f>
        <v/>
      </c>
      <c r="E302" s="7">
        <f>IF($B302="","",IFERROR(VLOOKUP($B302,단가마스터!$A$4:$H$303,4,FALSE),""))</f>
        <v/>
      </c>
      <c r="F302" s="6" t="n"/>
      <c r="G302" s="21">
        <f>IF($B302="","",IFERROR(VLOOKUP($B302,단가마스터!$A$4:$H$303,5,FALSE),0))</f>
        <v/>
      </c>
      <c r="H302" s="21">
        <f>IF($B302="","",IFERROR(VLOOKUP($B302,단가마스터!$A$4:$H$303,6,FALSE),0))</f>
        <v/>
      </c>
      <c r="I302" s="21">
        <f>IF($B302="","",IFERROR(VLOOKUP($B302,단가마스터!$A$4:$H$303,7,FALSE),0))</f>
        <v/>
      </c>
      <c r="J302" s="21">
        <f>IF($B302="","",N($F302)*N($G302))</f>
        <v/>
      </c>
      <c r="K302" s="21">
        <f>IF($B302="","",N($F302)*N($H302))</f>
        <v/>
      </c>
      <c r="L302" s="21">
        <f>IF($B302="","",N($F302)*N($I302))</f>
        <v/>
      </c>
    </row>
    <row r="303">
      <c r="A303" s="6" t="n"/>
      <c r="B303" s="6" t="n"/>
      <c r="C303" s="7">
        <f>IF($B303="","",IFERROR(VLOOKUP($B303,단가마스터!$A$4:$H$303,2,FALSE),"⚠️단가마스터에 없음"))</f>
        <v/>
      </c>
      <c r="D303" s="7">
        <f>IF($B303="","",IFERROR(VLOOKUP($B303,단가마스터!$A$4:$H$303,3,FALSE),""))</f>
        <v/>
      </c>
      <c r="E303" s="7">
        <f>IF($B303="","",IFERROR(VLOOKUP($B303,단가마스터!$A$4:$H$303,4,FALSE),""))</f>
        <v/>
      </c>
      <c r="F303" s="6" t="n"/>
      <c r="G303" s="21">
        <f>IF($B303="","",IFERROR(VLOOKUP($B303,단가마스터!$A$4:$H$303,5,FALSE),0))</f>
        <v/>
      </c>
      <c r="H303" s="21">
        <f>IF($B303="","",IFERROR(VLOOKUP($B303,단가마스터!$A$4:$H$303,6,FALSE),0))</f>
        <v/>
      </c>
      <c r="I303" s="21">
        <f>IF($B303="","",IFERROR(VLOOKUP($B303,단가마스터!$A$4:$H$303,7,FALSE),0))</f>
        <v/>
      </c>
      <c r="J303" s="21">
        <f>IF($B303="","",N($F303)*N($G303))</f>
        <v/>
      </c>
      <c r="K303" s="21">
        <f>IF($B303="","",N($F303)*N($H303))</f>
        <v/>
      </c>
      <c r="L303" s="21">
        <f>IF($B303="","",N($F303)*N($I303))</f>
        <v/>
      </c>
    </row>
  </sheetData>
  <mergeCells count="2">
    <mergeCell ref="A1:T1"/>
    <mergeCell ref="A2:L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6" customWidth="1" min="3" max="3"/>
    <col width="9" customWidth="1" min="4" max="4"/>
    <col width="9" customWidth="1" min="5" max="5"/>
    <col width="9" customWidth="1" min="6" max="6"/>
    <col width="8" customWidth="1" min="7" max="7"/>
    <col width="11" customWidth="1" min="8" max="8"/>
    <col width="7" customWidth="1" min="9" max="9"/>
    <col width="13" customWidth="1" min="10" max="10"/>
    <col width="18" customWidth="1" min="11" max="11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수 량 산 출 서</t>
        </is>
      </c>
    </row>
    <row r="3" ht="30" customHeight="1">
      <c r="A3" s="19" t="inlineStr">
        <is>
          <t>구분</t>
        </is>
      </c>
      <c r="B3" s="19" t="inlineStr">
        <is>
          <t>공종코드</t>
        </is>
      </c>
      <c r="C3" s="19" t="inlineStr">
        <is>
          <t>부위·위치</t>
        </is>
      </c>
      <c r="D3" s="19" t="inlineStr">
        <is>
          <t>가로</t>
        </is>
      </c>
      <c r="E3" s="19" t="inlineStr">
        <is>
          <t>세로</t>
        </is>
      </c>
      <c r="F3" s="19" t="inlineStr">
        <is>
          <t>높이</t>
        </is>
      </c>
      <c r="G3" s="19" t="inlineStr">
        <is>
          <t>개소</t>
        </is>
      </c>
      <c r="H3" s="19" t="inlineStr">
        <is>
          <t>수량</t>
        </is>
      </c>
      <c r="I3" s="19" t="inlineStr">
        <is>
          <t>단위</t>
        </is>
      </c>
      <c r="J3" s="19" t="inlineStr">
        <is>
          <t>도면번호</t>
        </is>
      </c>
      <c r="K3" s="19" t="inlineStr">
        <is>
          <t>비고</t>
        </is>
      </c>
    </row>
    <row r="4">
      <c r="A4" s="6" t="n"/>
      <c r="B4" s="6" t="n"/>
      <c r="C4" s="6" t="n"/>
      <c r="D4" s="6" t="n"/>
      <c r="E4" s="6" t="n"/>
      <c r="F4" s="6" t="n"/>
      <c r="G4" s="6" t="n"/>
      <c r="H4" s="24">
        <f>IF($B4="","",IF(COUNT(D4:G4)=0,"",ROUND(IF(D4="",1,D4)*IF(E4="",1,E4)*IF(F4="",1,F4)*IF(G4="",1,G4),3)))</f>
        <v/>
      </c>
      <c r="I4" s="6" t="n"/>
      <c r="J4" s="6" t="n"/>
      <c r="K4" s="6" t="n"/>
    </row>
    <row r="5">
      <c r="A5" s="6" t="n"/>
      <c r="B5" s="6" t="n"/>
      <c r="C5" s="6" t="n"/>
      <c r="D5" s="6" t="n"/>
      <c r="E5" s="6" t="n"/>
      <c r="F5" s="6" t="n"/>
      <c r="G5" s="6" t="n"/>
      <c r="H5" s="24">
        <f>IF($B5="","",IF(COUNT(D5:G5)=0,"",ROUND(IF(D5="",1,D5)*IF(E5="",1,E5)*IF(F5="",1,F5)*IF(G5="",1,G5),3)))</f>
        <v/>
      </c>
      <c r="I5" s="6" t="n"/>
      <c r="J5" s="6" t="n"/>
      <c r="K5" s="6" t="n"/>
    </row>
    <row r="6">
      <c r="A6" s="6" t="n"/>
      <c r="B6" s="6" t="n"/>
      <c r="C6" s="6" t="n"/>
      <c r="D6" s="6" t="n"/>
      <c r="E6" s="6" t="n"/>
      <c r="F6" s="6" t="n"/>
      <c r="G6" s="6" t="n"/>
      <c r="H6" s="24">
        <f>IF($B6="","",IF(COUNT(D6:G6)=0,"",ROUND(IF(D6="",1,D6)*IF(E6="",1,E6)*IF(F6="",1,F6)*IF(G6="",1,G6),3)))</f>
        <v/>
      </c>
      <c r="I6" s="6" t="n"/>
      <c r="J6" s="6" t="n"/>
      <c r="K6" s="6" t="n"/>
    </row>
    <row r="7">
      <c r="A7" s="6" t="n"/>
      <c r="B7" s="6" t="n"/>
      <c r="C7" s="6" t="n"/>
      <c r="D7" s="6" t="n"/>
      <c r="E7" s="6" t="n"/>
      <c r="F7" s="6" t="n"/>
      <c r="G7" s="6" t="n"/>
      <c r="H7" s="24">
        <f>IF($B7="","",IF(COUNT(D7:G7)=0,"",ROUND(IF(D7="",1,D7)*IF(E7="",1,E7)*IF(F7="",1,F7)*IF(G7="",1,G7),3)))</f>
        <v/>
      </c>
      <c r="I7" s="6" t="n"/>
      <c r="J7" s="6" t="n"/>
      <c r="K7" s="6" t="n"/>
    </row>
    <row r="8">
      <c r="A8" s="6" t="n"/>
      <c r="B8" s="6" t="n"/>
      <c r="C8" s="6" t="n"/>
      <c r="D8" s="6" t="n"/>
      <c r="E8" s="6" t="n"/>
      <c r="F8" s="6" t="n"/>
      <c r="G8" s="6" t="n"/>
      <c r="H8" s="24">
        <f>IF($B8="","",IF(COUNT(D8:G8)=0,"",ROUND(IF(D8="",1,D8)*IF(E8="",1,E8)*IF(F8="",1,F8)*IF(G8="",1,G8),3)))</f>
        <v/>
      </c>
      <c r="I8" s="6" t="n"/>
      <c r="J8" s="6" t="n"/>
      <c r="K8" s="6" t="n"/>
    </row>
    <row r="9">
      <c r="A9" s="6" t="n"/>
      <c r="B9" s="6" t="n"/>
      <c r="C9" s="6" t="n"/>
      <c r="D9" s="6" t="n"/>
      <c r="E9" s="6" t="n"/>
      <c r="F9" s="6" t="n"/>
      <c r="G9" s="6" t="n"/>
      <c r="H9" s="24">
        <f>IF($B9="","",IF(COUNT(D9:G9)=0,"",ROUND(IF(D9="",1,D9)*IF(E9="",1,E9)*IF(F9="",1,F9)*IF(G9="",1,G9),3)))</f>
        <v/>
      </c>
      <c r="I9" s="6" t="n"/>
      <c r="J9" s="6" t="n"/>
      <c r="K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24">
        <f>IF($B10="","",IF(COUNT(D10:G10)=0,"",ROUND(IF(D10="",1,D10)*IF(E10="",1,E10)*IF(F10="",1,F10)*IF(G10="",1,G10),3)))</f>
        <v/>
      </c>
      <c r="I10" s="6" t="n"/>
      <c r="J10" s="6" t="n"/>
      <c r="K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24">
        <f>IF($B11="","",IF(COUNT(D11:G11)=0,"",ROUND(IF(D11="",1,D11)*IF(E11="",1,E11)*IF(F11="",1,F11)*IF(G11="",1,G11),3)))</f>
        <v/>
      </c>
      <c r="I11" s="6" t="n"/>
      <c r="J11" s="6" t="n"/>
      <c r="K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24">
        <f>IF($B12="","",IF(COUNT(D12:G12)=0,"",ROUND(IF(D12="",1,D12)*IF(E12="",1,E12)*IF(F12="",1,F12)*IF(G12="",1,G12),3)))</f>
        <v/>
      </c>
      <c r="I12" s="6" t="n"/>
      <c r="J12" s="6" t="n"/>
      <c r="K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24">
        <f>IF($B13="","",IF(COUNT(D13:G13)=0,"",ROUND(IF(D13="",1,D13)*IF(E13="",1,E13)*IF(F13="",1,F13)*IF(G13="",1,G13),3)))</f>
        <v/>
      </c>
      <c r="I13" s="6" t="n"/>
      <c r="J13" s="6" t="n"/>
      <c r="K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24">
        <f>IF($B14="","",IF(COUNT(D14:G14)=0,"",ROUND(IF(D14="",1,D14)*IF(E14="",1,E14)*IF(F14="",1,F14)*IF(G14="",1,G14),3)))</f>
        <v/>
      </c>
      <c r="I14" s="6" t="n"/>
      <c r="J14" s="6" t="n"/>
      <c r="K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24">
        <f>IF($B15="","",IF(COUNT(D15:G15)=0,"",ROUND(IF(D15="",1,D15)*IF(E15="",1,E15)*IF(F15="",1,F15)*IF(G15="",1,G15),3)))</f>
        <v/>
      </c>
      <c r="I15" s="6" t="n"/>
      <c r="J15" s="6" t="n"/>
      <c r="K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24">
        <f>IF($B16="","",IF(COUNT(D16:G16)=0,"",ROUND(IF(D16="",1,D16)*IF(E16="",1,E16)*IF(F16="",1,F16)*IF(G16="",1,G16),3)))</f>
        <v/>
      </c>
      <c r="I16" s="6" t="n"/>
      <c r="J16" s="6" t="n"/>
      <c r="K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24">
        <f>IF($B17="","",IF(COUNT(D17:G17)=0,"",ROUND(IF(D17="",1,D17)*IF(E17="",1,E17)*IF(F17="",1,F17)*IF(G17="",1,G17),3)))</f>
        <v/>
      </c>
      <c r="I17" s="6" t="n"/>
      <c r="J17" s="6" t="n"/>
      <c r="K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24">
        <f>IF($B18="","",IF(COUNT(D18:G18)=0,"",ROUND(IF(D18="",1,D18)*IF(E18="",1,E18)*IF(F18="",1,F18)*IF(G18="",1,G18),3)))</f>
        <v/>
      </c>
      <c r="I18" s="6" t="n"/>
      <c r="J18" s="6" t="n"/>
      <c r="K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24">
        <f>IF($B19="","",IF(COUNT(D19:G19)=0,"",ROUND(IF(D19="",1,D19)*IF(E19="",1,E19)*IF(F19="",1,F19)*IF(G19="",1,G19),3)))</f>
        <v/>
      </c>
      <c r="I19" s="6" t="n"/>
      <c r="J19" s="6" t="n"/>
      <c r="K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24">
        <f>IF($B20="","",IF(COUNT(D20:G20)=0,"",ROUND(IF(D20="",1,D20)*IF(E20="",1,E20)*IF(F20="",1,F20)*IF(G20="",1,G20),3)))</f>
        <v/>
      </c>
      <c r="I20" s="6" t="n"/>
      <c r="J20" s="6" t="n"/>
      <c r="K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24">
        <f>IF($B21="","",IF(COUNT(D21:G21)=0,"",ROUND(IF(D21="",1,D21)*IF(E21="",1,E21)*IF(F21="",1,F21)*IF(G21="",1,G21),3)))</f>
        <v/>
      </c>
      <c r="I21" s="6" t="n"/>
      <c r="J21" s="6" t="n"/>
      <c r="K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24">
        <f>IF($B22="","",IF(COUNT(D22:G22)=0,"",ROUND(IF(D22="",1,D22)*IF(E22="",1,E22)*IF(F22="",1,F22)*IF(G22="",1,G22),3)))</f>
        <v/>
      </c>
      <c r="I22" s="6" t="n"/>
      <c r="J22" s="6" t="n"/>
      <c r="K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24">
        <f>IF($B23="","",IF(COUNT(D23:G23)=0,"",ROUND(IF(D23="",1,D23)*IF(E23="",1,E23)*IF(F23="",1,F23)*IF(G23="",1,G23),3)))</f>
        <v/>
      </c>
      <c r="I23" s="6" t="n"/>
      <c r="J23" s="6" t="n"/>
      <c r="K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24">
        <f>IF($B24="","",IF(COUNT(D24:G24)=0,"",ROUND(IF(D24="",1,D24)*IF(E24="",1,E24)*IF(F24="",1,F24)*IF(G24="",1,G24),3)))</f>
        <v/>
      </c>
      <c r="I24" s="6" t="n"/>
      <c r="J24" s="6" t="n"/>
      <c r="K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24">
        <f>IF($B25="","",IF(COUNT(D25:G25)=0,"",ROUND(IF(D25="",1,D25)*IF(E25="",1,E25)*IF(F25="",1,F25)*IF(G25="",1,G25),3)))</f>
        <v/>
      </c>
      <c r="I25" s="6" t="n"/>
      <c r="J25" s="6" t="n"/>
      <c r="K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24">
        <f>IF($B26="","",IF(COUNT(D26:G26)=0,"",ROUND(IF(D26="",1,D26)*IF(E26="",1,E26)*IF(F26="",1,F26)*IF(G26="",1,G26),3)))</f>
        <v/>
      </c>
      <c r="I26" s="6" t="n"/>
      <c r="J26" s="6" t="n"/>
      <c r="K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24">
        <f>IF($B27="","",IF(COUNT(D27:G27)=0,"",ROUND(IF(D27="",1,D27)*IF(E27="",1,E27)*IF(F27="",1,F27)*IF(G27="",1,G27),3)))</f>
        <v/>
      </c>
      <c r="I27" s="6" t="n"/>
      <c r="J27" s="6" t="n"/>
      <c r="K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24">
        <f>IF($B28="","",IF(COUNT(D28:G28)=0,"",ROUND(IF(D28="",1,D28)*IF(E28="",1,E28)*IF(F28="",1,F28)*IF(G28="",1,G28),3)))</f>
        <v/>
      </c>
      <c r="I28" s="6" t="n"/>
      <c r="J28" s="6" t="n"/>
      <c r="K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24">
        <f>IF($B29="","",IF(COUNT(D29:G29)=0,"",ROUND(IF(D29="",1,D29)*IF(E29="",1,E29)*IF(F29="",1,F29)*IF(G29="",1,G29),3)))</f>
        <v/>
      </c>
      <c r="I29" s="6" t="n"/>
      <c r="J29" s="6" t="n"/>
      <c r="K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24">
        <f>IF($B30="","",IF(COUNT(D30:G30)=0,"",ROUND(IF(D30="",1,D30)*IF(E30="",1,E30)*IF(F30="",1,F30)*IF(G30="",1,G30),3)))</f>
        <v/>
      </c>
      <c r="I30" s="6" t="n"/>
      <c r="J30" s="6" t="n"/>
      <c r="K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24">
        <f>IF($B31="","",IF(COUNT(D31:G31)=0,"",ROUND(IF(D31="",1,D31)*IF(E31="",1,E31)*IF(F31="",1,F31)*IF(G31="",1,G31),3)))</f>
        <v/>
      </c>
      <c r="I31" s="6" t="n"/>
      <c r="J31" s="6" t="n"/>
      <c r="K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24">
        <f>IF($B32="","",IF(COUNT(D32:G32)=0,"",ROUND(IF(D32="",1,D32)*IF(E32="",1,E32)*IF(F32="",1,F32)*IF(G32="",1,G32),3)))</f>
        <v/>
      </c>
      <c r="I32" s="6" t="n"/>
      <c r="J32" s="6" t="n"/>
      <c r="K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24">
        <f>IF($B33="","",IF(COUNT(D33:G33)=0,"",ROUND(IF(D33="",1,D33)*IF(E33="",1,E33)*IF(F33="",1,F33)*IF(G33="",1,G33),3)))</f>
        <v/>
      </c>
      <c r="I33" s="6" t="n"/>
      <c r="J33" s="6" t="n"/>
      <c r="K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24">
        <f>IF($B34="","",IF(COUNT(D34:G34)=0,"",ROUND(IF(D34="",1,D34)*IF(E34="",1,E34)*IF(F34="",1,F34)*IF(G34="",1,G34),3)))</f>
        <v/>
      </c>
      <c r="I34" s="6" t="n"/>
      <c r="J34" s="6" t="n"/>
      <c r="K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24">
        <f>IF($B35="","",IF(COUNT(D35:G35)=0,"",ROUND(IF(D35="",1,D35)*IF(E35="",1,E35)*IF(F35="",1,F35)*IF(G35="",1,G35),3)))</f>
        <v/>
      </c>
      <c r="I35" s="6" t="n"/>
      <c r="J35" s="6" t="n"/>
      <c r="K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24">
        <f>IF($B36="","",IF(COUNT(D36:G36)=0,"",ROUND(IF(D36="",1,D36)*IF(E36="",1,E36)*IF(F36="",1,F36)*IF(G36="",1,G36),3)))</f>
        <v/>
      </c>
      <c r="I36" s="6" t="n"/>
      <c r="J36" s="6" t="n"/>
      <c r="K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24">
        <f>IF($B37="","",IF(COUNT(D37:G37)=0,"",ROUND(IF(D37="",1,D37)*IF(E37="",1,E37)*IF(F37="",1,F37)*IF(G37="",1,G37),3)))</f>
        <v/>
      </c>
      <c r="I37" s="6" t="n"/>
      <c r="J37" s="6" t="n"/>
      <c r="K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24">
        <f>IF($B38="","",IF(COUNT(D38:G38)=0,"",ROUND(IF(D38="",1,D38)*IF(E38="",1,E38)*IF(F38="",1,F38)*IF(G38="",1,G38),3)))</f>
        <v/>
      </c>
      <c r="I38" s="6" t="n"/>
      <c r="J38" s="6" t="n"/>
      <c r="K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24">
        <f>IF($B39="","",IF(COUNT(D39:G39)=0,"",ROUND(IF(D39="",1,D39)*IF(E39="",1,E39)*IF(F39="",1,F39)*IF(G39="",1,G39),3)))</f>
        <v/>
      </c>
      <c r="I39" s="6" t="n"/>
      <c r="J39" s="6" t="n"/>
      <c r="K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24">
        <f>IF($B40="","",IF(COUNT(D40:G40)=0,"",ROUND(IF(D40="",1,D40)*IF(E40="",1,E40)*IF(F40="",1,F40)*IF(G40="",1,G40),3)))</f>
        <v/>
      </c>
      <c r="I40" s="6" t="n"/>
      <c r="J40" s="6" t="n"/>
      <c r="K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24">
        <f>IF($B41="","",IF(COUNT(D41:G41)=0,"",ROUND(IF(D41="",1,D41)*IF(E41="",1,E41)*IF(F41="",1,F41)*IF(G41="",1,G41),3)))</f>
        <v/>
      </c>
      <c r="I41" s="6" t="n"/>
      <c r="J41" s="6" t="n"/>
      <c r="K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24">
        <f>IF($B42="","",IF(COUNT(D42:G42)=0,"",ROUND(IF(D42="",1,D42)*IF(E42="",1,E42)*IF(F42="",1,F42)*IF(G42="",1,G42),3)))</f>
        <v/>
      </c>
      <c r="I42" s="6" t="n"/>
      <c r="J42" s="6" t="n"/>
      <c r="K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24">
        <f>IF($B43="","",IF(COUNT(D43:G43)=0,"",ROUND(IF(D43="",1,D43)*IF(E43="",1,E43)*IF(F43="",1,F43)*IF(G43="",1,G43),3)))</f>
        <v/>
      </c>
      <c r="I43" s="6" t="n"/>
      <c r="J43" s="6" t="n"/>
      <c r="K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24">
        <f>IF($B44="","",IF(COUNT(D44:G44)=0,"",ROUND(IF(D44="",1,D44)*IF(E44="",1,E44)*IF(F44="",1,F44)*IF(G44="",1,G44),3)))</f>
        <v/>
      </c>
      <c r="I44" s="6" t="n"/>
      <c r="J44" s="6" t="n"/>
      <c r="K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24">
        <f>IF($B45="","",IF(COUNT(D45:G45)=0,"",ROUND(IF(D45="",1,D45)*IF(E45="",1,E45)*IF(F45="",1,F45)*IF(G45="",1,G45),3)))</f>
        <v/>
      </c>
      <c r="I45" s="6" t="n"/>
      <c r="J45" s="6" t="n"/>
      <c r="K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24">
        <f>IF($B46="","",IF(COUNT(D46:G46)=0,"",ROUND(IF(D46="",1,D46)*IF(E46="",1,E46)*IF(F46="",1,F46)*IF(G46="",1,G46),3)))</f>
        <v/>
      </c>
      <c r="I46" s="6" t="n"/>
      <c r="J46" s="6" t="n"/>
      <c r="K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24">
        <f>IF($B47="","",IF(COUNT(D47:G47)=0,"",ROUND(IF(D47="",1,D47)*IF(E47="",1,E47)*IF(F47="",1,F47)*IF(G47="",1,G47),3)))</f>
        <v/>
      </c>
      <c r="I47" s="6" t="n"/>
      <c r="J47" s="6" t="n"/>
      <c r="K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24">
        <f>IF($B48="","",IF(COUNT(D48:G48)=0,"",ROUND(IF(D48="",1,D48)*IF(E48="",1,E48)*IF(F48="",1,F48)*IF(G48="",1,G48),3)))</f>
        <v/>
      </c>
      <c r="I48" s="6" t="n"/>
      <c r="J48" s="6" t="n"/>
      <c r="K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24">
        <f>IF($B49="","",IF(COUNT(D49:G49)=0,"",ROUND(IF(D49="",1,D49)*IF(E49="",1,E49)*IF(F49="",1,F49)*IF(G49="",1,G49),3)))</f>
        <v/>
      </c>
      <c r="I49" s="6" t="n"/>
      <c r="J49" s="6" t="n"/>
      <c r="K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24">
        <f>IF($B50="","",IF(COUNT(D50:G50)=0,"",ROUND(IF(D50="",1,D50)*IF(E50="",1,E50)*IF(F50="",1,F50)*IF(G50="",1,G50),3)))</f>
        <v/>
      </c>
      <c r="I50" s="6" t="n"/>
      <c r="J50" s="6" t="n"/>
      <c r="K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24">
        <f>IF($B51="","",IF(COUNT(D51:G51)=0,"",ROUND(IF(D51="",1,D51)*IF(E51="",1,E51)*IF(F51="",1,F51)*IF(G51="",1,G51),3)))</f>
        <v/>
      </c>
      <c r="I51" s="6" t="n"/>
      <c r="J51" s="6" t="n"/>
      <c r="K51" s="6" t="n"/>
    </row>
    <row r="52">
      <c r="A52" s="6" t="n"/>
      <c r="B52" s="6" t="n"/>
      <c r="C52" s="6" t="n"/>
      <c r="D52" s="6" t="n"/>
      <c r="E52" s="6" t="n"/>
      <c r="F52" s="6" t="n"/>
      <c r="G52" s="6" t="n"/>
      <c r="H52" s="24">
        <f>IF($B52="","",IF(COUNT(D52:G52)=0,"",ROUND(IF(D52="",1,D52)*IF(E52="",1,E52)*IF(F52="",1,F52)*IF(G52="",1,G52),3)))</f>
        <v/>
      </c>
      <c r="I52" s="6" t="n"/>
      <c r="J52" s="6" t="n"/>
      <c r="K52" s="6" t="n"/>
    </row>
    <row r="53">
      <c r="A53" s="6" t="n"/>
      <c r="B53" s="6" t="n"/>
      <c r="C53" s="6" t="n"/>
      <c r="D53" s="6" t="n"/>
      <c r="E53" s="6" t="n"/>
      <c r="F53" s="6" t="n"/>
      <c r="G53" s="6" t="n"/>
      <c r="H53" s="24">
        <f>IF($B53="","",IF(COUNT(D53:G53)=0,"",ROUND(IF(D53="",1,D53)*IF(E53="",1,E53)*IF(F53="",1,F53)*IF(G53="",1,G53),3)))</f>
        <v/>
      </c>
      <c r="I53" s="6" t="n"/>
      <c r="J53" s="6" t="n"/>
      <c r="K53" s="6" t="n"/>
    </row>
    <row r="54">
      <c r="A54" s="6" t="n"/>
      <c r="B54" s="6" t="n"/>
      <c r="C54" s="6" t="n"/>
      <c r="D54" s="6" t="n"/>
      <c r="E54" s="6" t="n"/>
      <c r="F54" s="6" t="n"/>
      <c r="G54" s="6" t="n"/>
      <c r="H54" s="24">
        <f>IF($B54="","",IF(COUNT(D54:G54)=0,"",ROUND(IF(D54="",1,D54)*IF(E54="",1,E54)*IF(F54="",1,F54)*IF(G54="",1,G54),3)))</f>
        <v/>
      </c>
      <c r="I54" s="6" t="n"/>
      <c r="J54" s="6" t="n"/>
      <c r="K54" s="6" t="n"/>
    </row>
    <row r="55">
      <c r="A55" s="6" t="n"/>
      <c r="B55" s="6" t="n"/>
      <c r="C55" s="6" t="n"/>
      <c r="D55" s="6" t="n"/>
      <c r="E55" s="6" t="n"/>
      <c r="F55" s="6" t="n"/>
      <c r="G55" s="6" t="n"/>
      <c r="H55" s="24">
        <f>IF($B55="","",IF(COUNT(D55:G55)=0,"",ROUND(IF(D55="",1,D55)*IF(E55="",1,E55)*IF(F55="",1,F55)*IF(G55="",1,G55),3)))</f>
        <v/>
      </c>
      <c r="I55" s="6" t="n"/>
      <c r="J55" s="6" t="n"/>
      <c r="K55" s="6" t="n"/>
    </row>
    <row r="56">
      <c r="A56" s="6" t="n"/>
      <c r="B56" s="6" t="n"/>
      <c r="C56" s="6" t="n"/>
      <c r="D56" s="6" t="n"/>
      <c r="E56" s="6" t="n"/>
      <c r="F56" s="6" t="n"/>
      <c r="G56" s="6" t="n"/>
      <c r="H56" s="24">
        <f>IF($B56="","",IF(COUNT(D56:G56)=0,"",ROUND(IF(D56="",1,D56)*IF(E56="",1,E56)*IF(F56="",1,F56)*IF(G56="",1,G56),3)))</f>
        <v/>
      </c>
      <c r="I56" s="6" t="n"/>
      <c r="J56" s="6" t="n"/>
      <c r="K56" s="6" t="n"/>
    </row>
    <row r="57">
      <c r="A57" s="6" t="n"/>
      <c r="B57" s="6" t="n"/>
      <c r="C57" s="6" t="n"/>
      <c r="D57" s="6" t="n"/>
      <c r="E57" s="6" t="n"/>
      <c r="F57" s="6" t="n"/>
      <c r="G57" s="6" t="n"/>
      <c r="H57" s="24">
        <f>IF($B57="","",IF(COUNT(D57:G57)=0,"",ROUND(IF(D57="",1,D57)*IF(E57="",1,E57)*IF(F57="",1,F57)*IF(G57="",1,G57),3)))</f>
        <v/>
      </c>
      <c r="I57" s="6" t="n"/>
      <c r="J57" s="6" t="n"/>
      <c r="K57" s="6" t="n"/>
    </row>
    <row r="58">
      <c r="A58" s="6" t="n"/>
      <c r="B58" s="6" t="n"/>
      <c r="C58" s="6" t="n"/>
      <c r="D58" s="6" t="n"/>
      <c r="E58" s="6" t="n"/>
      <c r="F58" s="6" t="n"/>
      <c r="G58" s="6" t="n"/>
      <c r="H58" s="24">
        <f>IF($B58="","",IF(COUNT(D58:G58)=0,"",ROUND(IF(D58="",1,D58)*IF(E58="",1,E58)*IF(F58="",1,F58)*IF(G58="",1,G58),3)))</f>
        <v/>
      </c>
      <c r="I58" s="6" t="n"/>
      <c r="J58" s="6" t="n"/>
      <c r="K58" s="6" t="n"/>
    </row>
    <row r="59">
      <c r="A59" s="6" t="n"/>
      <c r="B59" s="6" t="n"/>
      <c r="C59" s="6" t="n"/>
      <c r="D59" s="6" t="n"/>
      <c r="E59" s="6" t="n"/>
      <c r="F59" s="6" t="n"/>
      <c r="G59" s="6" t="n"/>
      <c r="H59" s="24">
        <f>IF($B59="","",IF(COUNT(D59:G59)=0,"",ROUND(IF(D59="",1,D59)*IF(E59="",1,E59)*IF(F59="",1,F59)*IF(G59="",1,G59),3)))</f>
        <v/>
      </c>
      <c r="I59" s="6" t="n"/>
      <c r="J59" s="6" t="n"/>
      <c r="K59" s="6" t="n"/>
    </row>
    <row r="60">
      <c r="A60" s="6" t="n"/>
      <c r="B60" s="6" t="n"/>
      <c r="C60" s="6" t="n"/>
      <c r="D60" s="6" t="n"/>
      <c r="E60" s="6" t="n"/>
      <c r="F60" s="6" t="n"/>
      <c r="G60" s="6" t="n"/>
      <c r="H60" s="24">
        <f>IF($B60="","",IF(COUNT(D60:G60)=0,"",ROUND(IF(D60="",1,D60)*IF(E60="",1,E60)*IF(F60="",1,F60)*IF(G60="",1,G60),3)))</f>
        <v/>
      </c>
      <c r="I60" s="6" t="n"/>
      <c r="J60" s="6" t="n"/>
      <c r="K60" s="6" t="n"/>
    </row>
    <row r="61">
      <c r="A61" s="6" t="n"/>
      <c r="B61" s="6" t="n"/>
      <c r="C61" s="6" t="n"/>
      <c r="D61" s="6" t="n"/>
      <c r="E61" s="6" t="n"/>
      <c r="F61" s="6" t="n"/>
      <c r="G61" s="6" t="n"/>
      <c r="H61" s="24">
        <f>IF($B61="","",IF(COUNT(D61:G61)=0,"",ROUND(IF(D61="",1,D61)*IF(E61="",1,E61)*IF(F61="",1,F61)*IF(G61="",1,G61),3)))</f>
        <v/>
      </c>
      <c r="I61" s="6" t="n"/>
      <c r="J61" s="6" t="n"/>
      <c r="K61" s="6" t="n"/>
    </row>
    <row r="62">
      <c r="A62" s="6" t="n"/>
      <c r="B62" s="6" t="n"/>
      <c r="C62" s="6" t="n"/>
      <c r="D62" s="6" t="n"/>
      <c r="E62" s="6" t="n"/>
      <c r="F62" s="6" t="n"/>
      <c r="G62" s="6" t="n"/>
      <c r="H62" s="24">
        <f>IF($B62="","",IF(COUNT(D62:G62)=0,"",ROUND(IF(D62="",1,D62)*IF(E62="",1,E62)*IF(F62="",1,F62)*IF(G62="",1,G62),3)))</f>
        <v/>
      </c>
      <c r="I62" s="6" t="n"/>
      <c r="J62" s="6" t="n"/>
      <c r="K62" s="6" t="n"/>
    </row>
    <row r="63">
      <c r="A63" s="6" t="n"/>
      <c r="B63" s="6" t="n"/>
      <c r="C63" s="6" t="n"/>
      <c r="D63" s="6" t="n"/>
      <c r="E63" s="6" t="n"/>
      <c r="F63" s="6" t="n"/>
      <c r="G63" s="6" t="n"/>
      <c r="H63" s="24">
        <f>IF($B63="","",IF(COUNT(D63:G63)=0,"",ROUND(IF(D63="",1,D63)*IF(E63="",1,E63)*IF(F63="",1,F63)*IF(G63="",1,G63),3)))</f>
        <v/>
      </c>
      <c r="I63" s="6" t="n"/>
      <c r="J63" s="6" t="n"/>
      <c r="K63" s="6" t="n"/>
    </row>
    <row r="64">
      <c r="A64" s="6" t="n"/>
      <c r="B64" s="6" t="n"/>
      <c r="C64" s="6" t="n"/>
      <c r="D64" s="6" t="n"/>
      <c r="E64" s="6" t="n"/>
      <c r="F64" s="6" t="n"/>
      <c r="G64" s="6" t="n"/>
      <c r="H64" s="24">
        <f>IF($B64="","",IF(COUNT(D64:G64)=0,"",ROUND(IF(D64="",1,D64)*IF(E64="",1,E64)*IF(F64="",1,F64)*IF(G64="",1,G64),3)))</f>
        <v/>
      </c>
      <c r="I64" s="6" t="n"/>
      <c r="J64" s="6" t="n"/>
      <c r="K64" s="6" t="n"/>
    </row>
    <row r="65">
      <c r="A65" s="6" t="n"/>
      <c r="B65" s="6" t="n"/>
      <c r="C65" s="6" t="n"/>
      <c r="D65" s="6" t="n"/>
      <c r="E65" s="6" t="n"/>
      <c r="F65" s="6" t="n"/>
      <c r="G65" s="6" t="n"/>
      <c r="H65" s="24">
        <f>IF($B65="","",IF(COUNT(D65:G65)=0,"",ROUND(IF(D65="",1,D65)*IF(E65="",1,E65)*IF(F65="",1,F65)*IF(G65="",1,G65),3)))</f>
        <v/>
      </c>
      <c r="I65" s="6" t="n"/>
      <c r="J65" s="6" t="n"/>
      <c r="K65" s="6" t="n"/>
    </row>
    <row r="66">
      <c r="A66" s="6" t="n"/>
      <c r="B66" s="6" t="n"/>
      <c r="C66" s="6" t="n"/>
      <c r="D66" s="6" t="n"/>
      <c r="E66" s="6" t="n"/>
      <c r="F66" s="6" t="n"/>
      <c r="G66" s="6" t="n"/>
      <c r="H66" s="24">
        <f>IF($B66="","",IF(COUNT(D66:G66)=0,"",ROUND(IF(D66="",1,D66)*IF(E66="",1,E66)*IF(F66="",1,F66)*IF(G66="",1,G66),3)))</f>
        <v/>
      </c>
      <c r="I66" s="6" t="n"/>
      <c r="J66" s="6" t="n"/>
      <c r="K66" s="6" t="n"/>
    </row>
    <row r="67">
      <c r="A67" s="6" t="n"/>
      <c r="B67" s="6" t="n"/>
      <c r="C67" s="6" t="n"/>
      <c r="D67" s="6" t="n"/>
      <c r="E67" s="6" t="n"/>
      <c r="F67" s="6" t="n"/>
      <c r="G67" s="6" t="n"/>
      <c r="H67" s="24">
        <f>IF($B67="","",IF(COUNT(D67:G67)=0,"",ROUND(IF(D67="",1,D67)*IF(E67="",1,E67)*IF(F67="",1,F67)*IF(G67="",1,G67),3)))</f>
        <v/>
      </c>
      <c r="I67" s="6" t="n"/>
      <c r="J67" s="6" t="n"/>
      <c r="K67" s="6" t="n"/>
    </row>
    <row r="68">
      <c r="A68" s="6" t="n"/>
      <c r="B68" s="6" t="n"/>
      <c r="C68" s="6" t="n"/>
      <c r="D68" s="6" t="n"/>
      <c r="E68" s="6" t="n"/>
      <c r="F68" s="6" t="n"/>
      <c r="G68" s="6" t="n"/>
      <c r="H68" s="24">
        <f>IF($B68="","",IF(COUNT(D68:G68)=0,"",ROUND(IF(D68="",1,D68)*IF(E68="",1,E68)*IF(F68="",1,F68)*IF(G68="",1,G68),3)))</f>
        <v/>
      </c>
      <c r="I68" s="6" t="n"/>
      <c r="J68" s="6" t="n"/>
      <c r="K68" s="6" t="n"/>
    </row>
    <row r="69">
      <c r="A69" s="6" t="n"/>
      <c r="B69" s="6" t="n"/>
      <c r="C69" s="6" t="n"/>
      <c r="D69" s="6" t="n"/>
      <c r="E69" s="6" t="n"/>
      <c r="F69" s="6" t="n"/>
      <c r="G69" s="6" t="n"/>
      <c r="H69" s="24">
        <f>IF($B69="","",IF(COUNT(D69:G69)=0,"",ROUND(IF(D69="",1,D69)*IF(E69="",1,E69)*IF(F69="",1,F69)*IF(G69="",1,G69),3)))</f>
        <v/>
      </c>
      <c r="I69" s="6" t="n"/>
      <c r="J69" s="6" t="n"/>
      <c r="K69" s="6" t="n"/>
    </row>
    <row r="70">
      <c r="A70" s="6" t="n"/>
      <c r="B70" s="6" t="n"/>
      <c r="C70" s="6" t="n"/>
      <c r="D70" s="6" t="n"/>
      <c r="E70" s="6" t="n"/>
      <c r="F70" s="6" t="n"/>
      <c r="G70" s="6" t="n"/>
      <c r="H70" s="24">
        <f>IF($B70="","",IF(COUNT(D70:G70)=0,"",ROUND(IF(D70="",1,D70)*IF(E70="",1,E70)*IF(F70="",1,F70)*IF(G70="",1,G70),3)))</f>
        <v/>
      </c>
      <c r="I70" s="6" t="n"/>
      <c r="J70" s="6" t="n"/>
      <c r="K70" s="6" t="n"/>
    </row>
    <row r="71">
      <c r="A71" s="6" t="n"/>
      <c r="B71" s="6" t="n"/>
      <c r="C71" s="6" t="n"/>
      <c r="D71" s="6" t="n"/>
      <c r="E71" s="6" t="n"/>
      <c r="F71" s="6" t="n"/>
      <c r="G71" s="6" t="n"/>
      <c r="H71" s="24">
        <f>IF($B71="","",IF(COUNT(D71:G71)=0,"",ROUND(IF(D71="",1,D71)*IF(E71="",1,E71)*IF(F71="",1,F71)*IF(G71="",1,G71),3)))</f>
        <v/>
      </c>
      <c r="I71" s="6" t="n"/>
      <c r="J71" s="6" t="n"/>
      <c r="K71" s="6" t="n"/>
    </row>
    <row r="72">
      <c r="A72" s="6" t="n"/>
      <c r="B72" s="6" t="n"/>
      <c r="C72" s="6" t="n"/>
      <c r="D72" s="6" t="n"/>
      <c r="E72" s="6" t="n"/>
      <c r="F72" s="6" t="n"/>
      <c r="G72" s="6" t="n"/>
      <c r="H72" s="24">
        <f>IF($B72="","",IF(COUNT(D72:G72)=0,"",ROUND(IF(D72="",1,D72)*IF(E72="",1,E72)*IF(F72="",1,F72)*IF(G72="",1,G72),3)))</f>
        <v/>
      </c>
      <c r="I72" s="6" t="n"/>
      <c r="J72" s="6" t="n"/>
      <c r="K72" s="6" t="n"/>
    </row>
    <row r="73">
      <c r="A73" s="6" t="n"/>
      <c r="B73" s="6" t="n"/>
      <c r="C73" s="6" t="n"/>
      <c r="D73" s="6" t="n"/>
      <c r="E73" s="6" t="n"/>
      <c r="F73" s="6" t="n"/>
      <c r="G73" s="6" t="n"/>
      <c r="H73" s="24">
        <f>IF($B73="","",IF(COUNT(D73:G73)=0,"",ROUND(IF(D73="",1,D73)*IF(E73="",1,E73)*IF(F73="",1,F73)*IF(G73="",1,G73),3)))</f>
        <v/>
      </c>
      <c r="I73" s="6" t="n"/>
      <c r="J73" s="6" t="n"/>
      <c r="K73" s="6" t="n"/>
    </row>
    <row r="74">
      <c r="A74" s="6" t="n"/>
      <c r="B74" s="6" t="n"/>
      <c r="C74" s="6" t="n"/>
      <c r="D74" s="6" t="n"/>
      <c r="E74" s="6" t="n"/>
      <c r="F74" s="6" t="n"/>
      <c r="G74" s="6" t="n"/>
      <c r="H74" s="24">
        <f>IF($B74="","",IF(COUNT(D74:G74)=0,"",ROUND(IF(D74="",1,D74)*IF(E74="",1,E74)*IF(F74="",1,F74)*IF(G74="",1,G74),3)))</f>
        <v/>
      </c>
      <c r="I74" s="6" t="n"/>
      <c r="J74" s="6" t="n"/>
      <c r="K74" s="6" t="n"/>
    </row>
    <row r="75">
      <c r="A75" s="6" t="n"/>
      <c r="B75" s="6" t="n"/>
      <c r="C75" s="6" t="n"/>
      <c r="D75" s="6" t="n"/>
      <c r="E75" s="6" t="n"/>
      <c r="F75" s="6" t="n"/>
      <c r="G75" s="6" t="n"/>
      <c r="H75" s="24">
        <f>IF($B75="","",IF(COUNT(D75:G75)=0,"",ROUND(IF(D75="",1,D75)*IF(E75="",1,E75)*IF(F75="",1,F75)*IF(G75="",1,G75),3)))</f>
        <v/>
      </c>
      <c r="I75" s="6" t="n"/>
      <c r="J75" s="6" t="n"/>
      <c r="K75" s="6" t="n"/>
    </row>
    <row r="76">
      <c r="A76" s="6" t="n"/>
      <c r="B76" s="6" t="n"/>
      <c r="C76" s="6" t="n"/>
      <c r="D76" s="6" t="n"/>
      <c r="E76" s="6" t="n"/>
      <c r="F76" s="6" t="n"/>
      <c r="G76" s="6" t="n"/>
      <c r="H76" s="24">
        <f>IF($B76="","",IF(COUNT(D76:G76)=0,"",ROUND(IF(D76="",1,D76)*IF(E76="",1,E76)*IF(F76="",1,F76)*IF(G76="",1,G76),3)))</f>
        <v/>
      </c>
      <c r="I76" s="6" t="n"/>
      <c r="J76" s="6" t="n"/>
      <c r="K76" s="6" t="n"/>
    </row>
    <row r="77">
      <c r="A77" s="6" t="n"/>
      <c r="B77" s="6" t="n"/>
      <c r="C77" s="6" t="n"/>
      <c r="D77" s="6" t="n"/>
      <c r="E77" s="6" t="n"/>
      <c r="F77" s="6" t="n"/>
      <c r="G77" s="6" t="n"/>
      <c r="H77" s="24">
        <f>IF($B77="","",IF(COUNT(D77:G77)=0,"",ROUND(IF(D77="",1,D77)*IF(E77="",1,E77)*IF(F77="",1,F77)*IF(G77="",1,G77),3)))</f>
        <v/>
      </c>
      <c r="I77" s="6" t="n"/>
      <c r="J77" s="6" t="n"/>
      <c r="K77" s="6" t="n"/>
    </row>
    <row r="78">
      <c r="A78" s="6" t="n"/>
      <c r="B78" s="6" t="n"/>
      <c r="C78" s="6" t="n"/>
      <c r="D78" s="6" t="n"/>
      <c r="E78" s="6" t="n"/>
      <c r="F78" s="6" t="n"/>
      <c r="G78" s="6" t="n"/>
      <c r="H78" s="24">
        <f>IF($B78="","",IF(COUNT(D78:G78)=0,"",ROUND(IF(D78="",1,D78)*IF(E78="",1,E78)*IF(F78="",1,F78)*IF(G78="",1,G78),3)))</f>
        <v/>
      </c>
      <c r="I78" s="6" t="n"/>
      <c r="J78" s="6" t="n"/>
      <c r="K78" s="6" t="n"/>
    </row>
    <row r="79">
      <c r="A79" s="6" t="n"/>
      <c r="B79" s="6" t="n"/>
      <c r="C79" s="6" t="n"/>
      <c r="D79" s="6" t="n"/>
      <c r="E79" s="6" t="n"/>
      <c r="F79" s="6" t="n"/>
      <c r="G79" s="6" t="n"/>
      <c r="H79" s="24">
        <f>IF($B79="","",IF(COUNT(D79:G79)=0,"",ROUND(IF(D79="",1,D79)*IF(E79="",1,E79)*IF(F79="",1,F79)*IF(G79="",1,G79),3)))</f>
        <v/>
      </c>
      <c r="I79" s="6" t="n"/>
      <c r="J79" s="6" t="n"/>
      <c r="K79" s="6" t="n"/>
    </row>
    <row r="80">
      <c r="A80" s="6" t="n"/>
      <c r="B80" s="6" t="n"/>
      <c r="C80" s="6" t="n"/>
      <c r="D80" s="6" t="n"/>
      <c r="E80" s="6" t="n"/>
      <c r="F80" s="6" t="n"/>
      <c r="G80" s="6" t="n"/>
      <c r="H80" s="24">
        <f>IF($B80="","",IF(COUNT(D80:G80)=0,"",ROUND(IF(D80="",1,D80)*IF(E80="",1,E80)*IF(F80="",1,F80)*IF(G80="",1,G80),3)))</f>
        <v/>
      </c>
      <c r="I80" s="6" t="n"/>
      <c r="J80" s="6" t="n"/>
      <c r="K80" s="6" t="n"/>
    </row>
    <row r="81">
      <c r="A81" s="6" t="n"/>
      <c r="B81" s="6" t="n"/>
      <c r="C81" s="6" t="n"/>
      <c r="D81" s="6" t="n"/>
      <c r="E81" s="6" t="n"/>
      <c r="F81" s="6" t="n"/>
      <c r="G81" s="6" t="n"/>
      <c r="H81" s="24">
        <f>IF($B81="","",IF(COUNT(D81:G81)=0,"",ROUND(IF(D81="",1,D81)*IF(E81="",1,E81)*IF(F81="",1,F81)*IF(G81="",1,G81),3)))</f>
        <v/>
      </c>
      <c r="I81" s="6" t="n"/>
      <c r="J81" s="6" t="n"/>
      <c r="K81" s="6" t="n"/>
    </row>
    <row r="82">
      <c r="A82" s="6" t="n"/>
      <c r="B82" s="6" t="n"/>
      <c r="C82" s="6" t="n"/>
      <c r="D82" s="6" t="n"/>
      <c r="E82" s="6" t="n"/>
      <c r="F82" s="6" t="n"/>
      <c r="G82" s="6" t="n"/>
      <c r="H82" s="24">
        <f>IF($B82="","",IF(COUNT(D82:G82)=0,"",ROUND(IF(D82="",1,D82)*IF(E82="",1,E82)*IF(F82="",1,F82)*IF(G82="",1,G82),3)))</f>
        <v/>
      </c>
      <c r="I82" s="6" t="n"/>
      <c r="J82" s="6" t="n"/>
      <c r="K82" s="6" t="n"/>
    </row>
    <row r="83">
      <c r="A83" s="6" t="n"/>
      <c r="B83" s="6" t="n"/>
      <c r="C83" s="6" t="n"/>
      <c r="D83" s="6" t="n"/>
      <c r="E83" s="6" t="n"/>
      <c r="F83" s="6" t="n"/>
      <c r="G83" s="6" t="n"/>
      <c r="H83" s="24">
        <f>IF($B83="","",IF(COUNT(D83:G83)=0,"",ROUND(IF(D83="",1,D83)*IF(E83="",1,E83)*IF(F83="",1,F83)*IF(G83="",1,G83),3)))</f>
        <v/>
      </c>
      <c r="I83" s="6" t="n"/>
      <c r="J83" s="6" t="n"/>
      <c r="K83" s="6" t="n"/>
    </row>
    <row r="84">
      <c r="A84" s="6" t="n"/>
      <c r="B84" s="6" t="n"/>
      <c r="C84" s="6" t="n"/>
      <c r="D84" s="6" t="n"/>
      <c r="E84" s="6" t="n"/>
      <c r="F84" s="6" t="n"/>
      <c r="G84" s="6" t="n"/>
      <c r="H84" s="24">
        <f>IF($B84="","",IF(COUNT(D84:G84)=0,"",ROUND(IF(D84="",1,D84)*IF(E84="",1,E84)*IF(F84="",1,F84)*IF(G84="",1,G84),3)))</f>
        <v/>
      </c>
      <c r="I84" s="6" t="n"/>
      <c r="J84" s="6" t="n"/>
      <c r="K84" s="6" t="n"/>
    </row>
    <row r="85">
      <c r="A85" s="6" t="n"/>
      <c r="B85" s="6" t="n"/>
      <c r="C85" s="6" t="n"/>
      <c r="D85" s="6" t="n"/>
      <c r="E85" s="6" t="n"/>
      <c r="F85" s="6" t="n"/>
      <c r="G85" s="6" t="n"/>
      <c r="H85" s="24">
        <f>IF($B85="","",IF(COUNT(D85:G85)=0,"",ROUND(IF(D85="",1,D85)*IF(E85="",1,E85)*IF(F85="",1,F85)*IF(G85="",1,G85),3)))</f>
        <v/>
      </c>
      <c r="I85" s="6" t="n"/>
      <c r="J85" s="6" t="n"/>
      <c r="K85" s="6" t="n"/>
    </row>
    <row r="86">
      <c r="A86" s="6" t="n"/>
      <c r="B86" s="6" t="n"/>
      <c r="C86" s="6" t="n"/>
      <c r="D86" s="6" t="n"/>
      <c r="E86" s="6" t="n"/>
      <c r="F86" s="6" t="n"/>
      <c r="G86" s="6" t="n"/>
      <c r="H86" s="24">
        <f>IF($B86="","",IF(COUNT(D86:G86)=0,"",ROUND(IF(D86="",1,D86)*IF(E86="",1,E86)*IF(F86="",1,F86)*IF(G86="",1,G86),3)))</f>
        <v/>
      </c>
      <c r="I86" s="6" t="n"/>
      <c r="J86" s="6" t="n"/>
      <c r="K86" s="6" t="n"/>
    </row>
    <row r="87">
      <c r="A87" s="6" t="n"/>
      <c r="B87" s="6" t="n"/>
      <c r="C87" s="6" t="n"/>
      <c r="D87" s="6" t="n"/>
      <c r="E87" s="6" t="n"/>
      <c r="F87" s="6" t="n"/>
      <c r="G87" s="6" t="n"/>
      <c r="H87" s="24">
        <f>IF($B87="","",IF(COUNT(D87:G87)=0,"",ROUND(IF(D87="",1,D87)*IF(E87="",1,E87)*IF(F87="",1,F87)*IF(G87="",1,G87),3)))</f>
        <v/>
      </c>
      <c r="I87" s="6" t="n"/>
      <c r="J87" s="6" t="n"/>
      <c r="K87" s="6" t="n"/>
    </row>
    <row r="88">
      <c r="A88" s="6" t="n"/>
      <c r="B88" s="6" t="n"/>
      <c r="C88" s="6" t="n"/>
      <c r="D88" s="6" t="n"/>
      <c r="E88" s="6" t="n"/>
      <c r="F88" s="6" t="n"/>
      <c r="G88" s="6" t="n"/>
      <c r="H88" s="24">
        <f>IF($B88="","",IF(COUNT(D88:G88)=0,"",ROUND(IF(D88="",1,D88)*IF(E88="",1,E88)*IF(F88="",1,F88)*IF(G88="",1,G88),3)))</f>
        <v/>
      </c>
      <c r="I88" s="6" t="n"/>
      <c r="J88" s="6" t="n"/>
      <c r="K88" s="6" t="n"/>
    </row>
    <row r="89">
      <c r="A89" s="6" t="n"/>
      <c r="B89" s="6" t="n"/>
      <c r="C89" s="6" t="n"/>
      <c r="D89" s="6" t="n"/>
      <c r="E89" s="6" t="n"/>
      <c r="F89" s="6" t="n"/>
      <c r="G89" s="6" t="n"/>
      <c r="H89" s="24">
        <f>IF($B89="","",IF(COUNT(D89:G89)=0,"",ROUND(IF(D89="",1,D89)*IF(E89="",1,E89)*IF(F89="",1,F89)*IF(G89="",1,G89),3)))</f>
        <v/>
      </c>
      <c r="I89" s="6" t="n"/>
      <c r="J89" s="6" t="n"/>
      <c r="K89" s="6" t="n"/>
    </row>
    <row r="90">
      <c r="A90" s="6" t="n"/>
      <c r="B90" s="6" t="n"/>
      <c r="C90" s="6" t="n"/>
      <c r="D90" s="6" t="n"/>
      <c r="E90" s="6" t="n"/>
      <c r="F90" s="6" t="n"/>
      <c r="G90" s="6" t="n"/>
      <c r="H90" s="24">
        <f>IF($B90="","",IF(COUNT(D90:G90)=0,"",ROUND(IF(D90="",1,D90)*IF(E90="",1,E90)*IF(F90="",1,F90)*IF(G90="",1,G90),3)))</f>
        <v/>
      </c>
      <c r="I90" s="6" t="n"/>
      <c r="J90" s="6" t="n"/>
      <c r="K90" s="6" t="n"/>
    </row>
    <row r="91">
      <c r="A91" s="6" t="n"/>
      <c r="B91" s="6" t="n"/>
      <c r="C91" s="6" t="n"/>
      <c r="D91" s="6" t="n"/>
      <c r="E91" s="6" t="n"/>
      <c r="F91" s="6" t="n"/>
      <c r="G91" s="6" t="n"/>
      <c r="H91" s="24">
        <f>IF($B91="","",IF(COUNT(D91:G91)=0,"",ROUND(IF(D91="",1,D91)*IF(E91="",1,E91)*IF(F91="",1,F91)*IF(G91="",1,G91),3)))</f>
        <v/>
      </c>
      <c r="I91" s="6" t="n"/>
      <c r="J91" s="6" t="n"/>
      <c r="K91" s="6" t="n"/>
    </row>
    <row r="92">
      <c r="A92" s="6" t="n"/>
      <c r="B92" s="6" t="n"/>
      <c r="C92" s="6" t="n"/>
      <c r="D92" s="6" t="n"/>
      <c r="E92" s="6" t="n"/>
      <c r="F92" s="6" t="n"/>
      <c r="G92" s="6" t="n"/>
      <c r="H92" s="24">
        <f>IF($B92="","",IF(COUNT(D92:G92)=0,"",ROUND(IF(D92="",1,D92)*IF(E92="",1,E92)*IF(F92="",1,F92)*IF(G92="",1,G92),3)))</f>
        <v/>
      </c>
      <c r="I92" s="6" t="n"/>
      <c r="J92" s="6" t="n"/>
      <c r="K92" s="6" t="n"/>
    </row>
    <row r="93">
      <c r="A93" s="6" t="n"/>
      <c r="B93" s="6" t="n"/>
      <c r="C93" s="6" t="n"/>
      <c r="D93" s="6" t="n"/>
      <c r="E93" s="6" t="n"/>
      <c r="F93" s="6" t="n"/>
      <c r="G93" s="6" t="n"/>
      <c r="H93" s="24">
        <f>IF($B93="","",IF(COUNT(D93:G93)=0,"",ROUND(IF(D93="",1,D93)*IF(E93="",1,E93)*IF(F93="",1,F93)*IF(G93="",1,G93),3)))</f>
        <v/>
      </c>
      <c r="I93" s="6" t="n"/>
      <c r="J93" s="6" t="n"/>
      <c r="K93" s="6" t="n"/>
    </row>
    <row r="94">
      <c r="A94" s="6" t="n"/>
      <c r="B94" s="6" t="n"/>
      <c r="C94" s="6" t="n"/>
      <c r="D94" s="6" t="n"/>
      <c r="E94" s="6" t="n"/>
      <c r="F94" s="6" t="n"/>
      <c r="G94" s="6" t="n"/>
      <c r="H94" s="24">
        <f>IF($B94="","",IF(COUNT(D94:G94)=0,"",ROUND(IF(D94="",1,D94)*IF(E94="",1,E94)*IF(F94="",1,F94)*IF(G94="",1,G94),3)))</f>
        <v/>
      </c>
      <c r="I94" s="6" t="n"/>
      <c r="J94" s="6" t="n"/>
      <c r="K94" s="6" t="n"/>
    </row>
    <row r="95">
      <c r="A95" s="6" t="n"/>
      <c r="B95" s="6" t="n"/>
      <c r="C95" s="6" t="n"/>
      <c r="D95" s="6" t="n"/>
      <c r="E95" s="6" t="n"/>
      <c r="F95" s="6" t="n"/>
      <c r="G95" s="6" t="n"/>
      <c r="H95" s="24">
        <f>IF($B95="","",IF(COUNT(D95:G95)=0,"",ROUND(IF(D95="",1,D95)*IF(E95="",1,E95)*IF(F95="",1,F95)*IF(G95="",1,G95),3)))</f>
        <v/>
      </c>
      <c r="I95" s="6" t="n"/>
      <c r="J95" s="6" t="n"/>
      <c r="K95" s="6" t="n"/>
    </row>
    <row r="96">
      <c r="A96" s="6" t="n"/>
      <c r="B96" s="6" t="n"/>
      <c r="C96" s="6" t="n"/>
      <c r="D96" s="6" t="n"/>
      <c r="E96" s="6" t="n"/>
      <c r="F96" s="6" t="n"/>
      <c r="G96" s="6" t="n"/>
      <c r="H96" s="24">
        <f>IF($B96="","",IF(COUNT(D96:G96)=0,"",ROUND(IF(D96="",1,D96)*IF(E96="",1,E96)*IF(F96="",1,F96)*IF(G96="",1,G96),3)))</f>
        <v/>
      </c>
      <c r="I96" s="6" t="n"/>
      <c r="J96" s="6" t="n"/>
      <c r="K96" s="6" t="n"/>
    </row>
    <row r="97">
      <c r="A97" s="6" t="n"/>
      <c r="B97" s="6" t="n"/>
      <c r="C97" s="6" t="n"/>
      <c r="D97" s="6" t="n"/>
      <c r="E97" s="6" t="n"/>
      <c r="F97" s="6" t="n"/>
      <c r="G97" s="6" t="n"/>
      <c r="H97" s="24">
        <f>IF($B97="","",IF(COUNT(D97:G97)=0,"",ROUND(IF(D97="",1,D97)*IF(E97="",1,E97)*IF(F97="",1,F97)*IF(G97="",1,G97),3)))</f>
        <v/>
      </c>
      <c r="I97" s="6" t="n"/>
      <c r="J97" s="6" t="n"/>
      <c r="K97" s="6" t="n"/>
    </row>
    <row r="98">
      <c r="A98" s="6" t="n"/>
      <c r="B98" s="6" t="n"/>
      <c r="C98" s="6" t="n"/>
      <c r="D98" s="6" t="n"/>
      <c r="E98" s="6" t="n"/>
      <c r="F98" s="6" t="n"/>
      <c r="G98" s="6" t="n"/>
      <c r="H98" s="24">
        <f>IF($B98="","",IF(COUNT(D98:G98)=0,"",ROUND(IF(D98="",1,D98)*IF(E98="",1,E98)*IF(F98="",1,F98)*IF(G98="",1,G98),3)))</f>
        <v/>
      </c>
      <c r="I98" s="6" t="n"/>
      <c r="J98" s="6" t="n"/>
      <c r="K98" s="6" t="n"/>
    </row>
    <row r="99">
      <c r="A99" s="6" t="n"/>
      <c r="B99" s="6" t="n"/>
      <c r="C99" s="6" t="n"/>
      <c r="D99" s="6" t="n"/>
      <c r="E99" s="6" t="n"/>
      <c r="F99" s="6" t="n"/>
      <c r="G99" s="6" t="n"/>
      <c r="H99" s="24">
        <f>IF($B99="","",IF(COUNT(D99:G99)=0,"",ROUND(IF(D99="",1,D99)*IF(E99="",1,E99)*IF(F99="",1,F99)*IF(G99="",1,G99),3)))</f>
        <v/>
      </c>
      <c r="I99" s="6" t="n"/>
      <c r="J99" s="6" t="n"/>
      <c r="K99" s="6" t="n"/>
    </row>
    <row r="100">
      <c r="A100" s="6" t="n"/>
      <c r="B100" s="6" t="n"/>
      <c r="C100" s="6" t="n"/>
      <c r="D100" s="6" t="n"/>
      <c r="E100" s="6" t="n"/>
      <c r="F100" s="6" t="n"/>
      <c r="G100" s="6" t="n"/>
      <c r="H100" s="24">
        <f>IF($B100="","",IF(COUNT(D100:G100)=0,"",ROUND(IF(D100="",1,D100)*IF(E100="",1,E100)*IF(F100="",1,F100)*IF(G100="",1,G100),3)))</f>
        <v/>
      </c>
      <c r="I100" s="6" t="n"/>
      <c r="J100" s="6" t="n"/>
      <c r="K100" s="6" t="n"/>
    </row>
    <row r="101">
      <c r="A101" s="6" t="n"/>
      <c r="B101" s="6" t="n"/>
      <c r="C101" s="6" t="n"/>
      <c r="D101" s="6" t="n"/>
      <c r="E101" s="6" t="n"/>
      <c r="F101" s="6" t="n"/>
      <c r="G101" s="6" t="n"/>
      <c r="H101" s="24">
        <f>IF($B101="","",IF(COUNT(D101:G101)=0,"",ROUND(IF(D101="",1,D101)*IF(E101="",1,E101)*IF(F101="",1,F101)*IF(G101="",1,G101),3)))</f>
        <v/>
      </c>
      <c r="I101" s="6" t="n"/>
      <c r="J101" s="6" t="n"/>
      <c r="K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24">
        <f>IF($B102="","",IF(COUNT(D102:G102)=0,"",ROUND(IF(D102="",1,D102)*IF(E102="",1,E102)*IF(F102="",1,F102)*IF(G102="",1,G102),3)))</f>
        <v/>
      </c>
      <c r="I102" s="6" t="n"/>
      <c r="J102" s="6" t="n"/>
      <c r="K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24">
        <f>IF($B103="","",IF(COUNT(D103:G103)=0,"",ROUND(IF(D103="",1,D103)*IF(E103="",1,E103)*IF(F103="",1,F103)*IF(G103="",1,G103),3)))</f>
        <v/>
      </c>
      <c r="I103" s="6" t="n"/>
      <c r="J103" s="6" t="n"/>
      <c r="K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24">
        <f>IF($B104="","",IF(COUNT(D104:G104)=0,"",ROUND(IF(D104="",1,D104)*IF(E104="",1,E104)*IF(F104="",1,F104)*IF(G104="",1,G104),3)))</f>
        <v/>
      </c>
      <c r="I104" s="6" t="n"/>
      <c r="J104" s="6" t="n"/>
      <c r="K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24">
        <f>IF($B105="","",IF(COUNT(D105:G105)=0,"",ROUND(IF(D105="",1,D105)*IF(E105="",1,E105)*IF(F105="",1,F105)*IF(G105="",1,G105),3)))</f>
        <v/>
      </c>
      <c r="I105" s="6" t="n"/>
      <c r="J105" s="6" t="n"/>
      <c r="K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24">
        <f>IF($B106="","",IF(COUNT(D106:G106)=0,"",ROUND(IF(D106="",1,D106)*IF(E106="",1,E106)*IF(F106="",1,F106)*IF(G106="",1,G106),3)))</f>
        <v/>
      </c>
      <c r="I106" s="6" t="n"/>
      <c r="J106" s="6" t="n"/>
      <c r="K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24">
        <f>IF($B107="","",IF(COUNT(D107:G107)=0,"",ROUND(IF(D107="",1,D107)*IF(E107="",1,E107)*IF(F107="",1,F107)*IF(G107="",1,G107),3)))</f>
        <v/>
      </c>
      <c r="I107" s="6" t="n"/>
      <c r="J107" s="6" t="n"/>
      <c r="K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24">
        <f>IF($B108="","",IF(COUNT(D108:G108)=0,"",ROUND(IF(D108="",1,D108)*IF(E108="",1,E108)*IF(F108="",1,F108)*IF(G108="",1,G108),3)))</f>
        <v/>
      </c>
      <c r="I108" s="6" t="n"/>
      <c r="J108" s="6" t="n"/>
      <c r="K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24">
        <f>IF($B109="","",IF(COUNT(D109:G109)=0,"",ROUND(IF(D109="",1,D109)*IF(E109="",1,E109)*IF(F109="",1,F109)*IF(G109="",1,G109),3)))</f>
        <v/>
      </c>
      <c r="I109" s="6" t="n"/>
      <c r="J109" s="6" t="n"/>
      <c r="K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24">
        <f>IF($B110="","",IF(COUNT(D110:G110)=0,"",ROUND(IF(D110="",1,D110)*IF(E110="",1,E110)*IF(F110="",1,F110)*IF(G110="",1,G110),3)))</f>
        <v/>
      </c>
      <c r="I110" s="6" t="n"/>
      <c r="J110" s="6" t="n"/>
      <c r="K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24">
        <f>IF($B111="","",IF(COUNT(D111:G111)=0,"",ROUND(IF(D111="",1,D111)*IF(E111="",1,E111)*IF(F111="",1,F111)*IF(G111="",1,G111),3)))</f>
        <v/>
      </c>
      <c r="I111" s="6" t="n"/>
      <c r="J111" s="6" t="n"/>
      <c r="K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24">
        <f>IF($B112="","",IF(COUNT(D112:G112)=0,"",ROUND(IF(D112="",1,D112)*IF(E112="",1,E112)*IF(F112="",1,F112)*IF(G112="",1,G112),3)))</f>
        <v/>
      </c>
      <c r="I112" s="6" t="n"/>
      <c r="J112" s="6" t="n"/>
      <c r="K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24">
        <f>IF($B113="","",IF(COUNT(D113:G113)=0,"",ROUND(IF(D113="",1,D113)*IF(E113="",1,E113)*IF(F113="",1,F113)*IF(G113="",1,G113),3)))</f>
        <v/>
      </c>
      <c r="I113" s="6" t="n"/>
      <c r="J113" s="6" t="n"/>
      <c r="K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24">
        <f>IF($B114="","",IF(COUNT(D114:G114)=0,"",ROUND(IF(D114="",1,D114)*IF(E114="",1,E114)*IF(F114="",1,F114)*IF(G114="",1,G114),3)))</f>
        <v/>
      </c>
      <c r="I114" s="6" t="n"/>
      <c r="J114" s="6" t="n"/>
      <c r="K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24">
        <f>IF($B115="","",IF(COUNT(D115:G115)=0,"",ROUND(IF(D115="",1,D115)*IF(E115="",1,E115)*IF(F115="",1,F115)*IF(G115="",1,G115),3)))</f>
        <v/>
      </c>
      <c r="I115" s="6" t="n"/>
      <c r="J115" s="6" t="n"/>
      <c r="K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24">
        <f>IF($B116="","",IF(COUNT(D116:G116)=0,"",ROUND(IF(D116="",1,D116)*IF(E116="",1,E116)*IF(F116="",1,F116)*IF(G116="",1,G116),3)))</f>
        <v/>
      </c>
      <c r="I116" s="6" t="n"/>
      <c r="J116" s="6" t="n"/>
      <c r="K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24">
        <f>IF($B117="","",IF(COUNT(D117:G117)=0,"",ROUND(IF(D117="",1,D117)*IF(E117="",1,E117)*IF(F117="",1,F117)*IF(G117="",1,G117),3)))</f>
        <v/>
      </c>
      <c r="I117" s="6" t="n"/>
      <c r="J117" s="6" t="n"/>
      <c r="K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24">
        <f>IF($B118="","",IF(COUNT(D118:G118)=0,"",ROUND(IF(D118="",1,D118)*IF(E118="",1,E118)*IF(F118="",1,F118)*IF(G118="",1,G118),3)))</f>
        <v/>
      </c>
      <c r="I118" s="6" t="n"/>
      <c r="J118" s="6" t="n"/>
      <c r="K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24">
        <f>IF($B119="","",IF(COUNT(D119:G119)=0,"",ROUND(IF(D119="",1,D119)*IF(E119="",1,E119)*IF(F119="",1,F119)*IF(G119="",1,G119),3)))</f>
        <v/>
      </c>
      <c r="I119" s="6" t="n"/>
      <c r="J119" s="6" t="n"/>
      <c r="K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24">
        <f>IF($B120="","",IF(COUNT(D120:G120)=0,"",ROUND(IF(D120="",1,D120)*IF(E120="",1,E120)*IF(F120="",1,F120)*IF(G120="",1,G120),3)))</f>
        <v/>
      </c>
      <c r="I120" s="6" t="n"/>
      <c r="J120" s="6" t="n"/>
      <c r="K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24">
        <f>IF($B121="","",IF(COUNT(D121:G121)=0,"",ROUND(IF(D121="",1,D121)*IF(E121="",1,E121)*IF(F121="",1,F121)*IF(G121="",1,G121),3)))</f>
        <v/>
      </c>
      <c r="I121" s="6" t="n"/>
      <c r="J121" s="6" t="n"/>
      <c r="K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24">
        <f>IF($B122="","",IF(COUNT(D122:G122)=0,"",ROUND(IF(D122="",1,D122)*IF(E122="",1,E122)*IF(F122="",1,F122)*IF(G122="",1,G122),3)))</f>
        <v/>
      </c>
      <c r="I122" s="6" t="n"/>
      <c r="J122" s="6" t="n"/>
      <c r="K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24">
        <f>IF($B123="","",IF(COUNT(D123:G123)=0,"",ROUND(IF(D123="",1,D123)*IF(E123="",1,E123)*IF(F123="",1,F123)*IF(G123="",1,G123),3)))</f>
        <v/>
      </c>
      <c r="I123" s="6" t="n"/>
      <c r="J123" s="6" t="n"/>
      <c r="K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24">
        <f>IF($B124="","",IF(COUNT(D124:G124)=0,"",ROUND(IF(D124="",1,D124)*IF(E124="",1,E124)*IF(F124="",1,F124)*IF(G124="",1,G124),3)))</f>
        <v/>
      </c>
      <c r="I124" s="6" t="n"/>
      <c r="J124" s="6" t="n"/>
      <c r="K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24">
        <f>IF($B125="","",IF(COUNT(D125:G125)=0,"",ROUND(IF(D125="",1,D125)*IF(E125="",1,E125)*IF(F125="",1,F125)*IF(G125="",1,G125),3)))</f>
        <v/>
      </c>
      <c r="I125" s="6" t="n"/>
      <c r="J125" s="6" t="n"/>
      <c r="K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24">
        <f>IF($B126="","",IF(COUNT(D126:G126)=0,"",ROUND(IF(D126="",1,D126)*IF(E126="",1,E126)*IF(F126="",1,F126)*IF(G126="",1,G126),3)))</f>
        <v/>
      </c>
      <c r="I126" s="6" t="n"/>
      <c r="J126" s="6" t="n"/>
      <c r="K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24">
        <f>IF($B127="","",IF(COUNT(D127:G127)=0,"",ROUND(IF(D127="",1,D127)*IF(E127="",1,E127)*IF(F127="",1,F127)*IF(G127="",1,G127),3)))</f>
        <v/>
      </c>
      <c r="I127" s="6" t="n"/>
      <c r="J127" s="6" t="n"/>
      <c r="K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24">
        <f>IF($B128="","",IF(COUNT(D128:G128)=0,"",ROUND(IF(D128="",1,D128)*IF(E128="",1,E128)*IF(F128="",1,F128)*IF(G128="",1,G128),3)))</f>
        <v/>
      </c>
      <c r="I128" s="6" t="n"/>
      <c r="J128" s="6" t="n"/>
      <c r="K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24">
        <f>IF($B129="","",IF(COUNT(D129:G129)=0,"",ROUND(IF(D129="",1,D129)*IF(E129="",1,E129)*IF(F129="",1,F129)*IF(G129="",1,G129),3)))</f>
        <v/>
      </c>
      <c r="I129" s="6" t="n"/>
      <c r="J129" s="6" t="n"/>
      <c r="K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24">
        <f>IF($B130="","",IF(COUNT(D130:G130)=0,"",ROUND(IF(D130="",1,D130)*IF(E130="",1,E130)*IF(F130="",1,F130)*IF(G130="",1,G130),3)))</f>
        <v/>
      </c>
      <c r="I130" s="6" t="n"/>
      <c r="J130" s="6" t="n"/>
      <c r="K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24">
        <f>IF($B131="","",IF(COUNT(D131:G131)=0,"",ROUND(IF(D131="",1,D131)*IF(E131="",1,E131)*IF(F131="",1,F131)*IF(G131="",1,G131),3)))</f>
        <v/>
      </c>
      <c r="I131" s="6" t="n"/>
      <c r="J131" s="6" t="n"/>
      <c r="K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24">
        <f>IF($B132="","",IF(COUNT(D132:G132)=0,"",ROUND(IF(D132="",1,D132)*IF(E132="",1,E132)*IF(F132="",1,F132)*IF(G132="",1,G132),3)))</f>
        <v/>
      </c>
      <c r="I132" s="6" t="n"/>
      <c r="J132" s="6" t="n"/>
      <c r="K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24">
        <f>IF($B133="","",IF(COUNT(D133:G133)=0,"",ROUND(IF(D133="",1,D133)*IF(E133="",1,E133)*IF(F133="",1,F133)*IF(G133="",1,G133),3)))</f>
        <v/>
      </c>
      <c r="I133" s="6" t="n"/>
      <c r="J133" s="6" t="n"/>
      <c r="K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24">
        <f>IF($B134="","",IF(COUNT(D134:G134)=0,"",ROUND(IF(D134="",1,D134)*IF(E134="",1,E134)*IF(F134="",1,F134)*IF(G134="",1,G134),3)))</f>
        <v/>
      </c>
      <c r="I134" s="6" t="n"/>
      <c r="J134" s="6" t="n"/>
      <c r="K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24">
        <f>IF($B135="","",IF(COUNT(D135:G135)=0,"",ROUND(IF(D135="",1,D135)*IF(E135="",1,E135)*IF(F135="",1,F135)*IF(G135="",1,G135),3)))</f>
        <v/>
      </c>
      <c r="I135" s="6" t="n"/>
      <c r="J135" s="6" t="n"/>
      <c r="K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24">
        <f>IF($B136="","",IF(COUNT(D136:G136)=0,"",ROUND(IF(D136="",1,D136)*IF(E136="",1,E136)*IF(F136="",1,F136)*IF(G136="",1,G136),3)))</f>
        <v/>
      </c>
      <c r="I136" s="6" t="n"/>
      <c r="J136" s="6" t="n"/>
      <c r="K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24">
        <f>IF($B137="","",IF(COUNT(D137:G137)=0,"",ROUND(IF(D137="",1,D137)*IF(E137="",1,E137)*IF(F137="",1,F137)*IF(G137="",1,G137),3)))</f>
        <v/>
      </c>
      <c r="I137" s="6" t="n"/>
      <c r="J137" s="6" t="n"/>
      <c r="K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24">
        <f>IF($B138="","",IF(COUNT(D138:G138)=0,"",ROUND(IF(D138="",1,D138)*IF(E138="",1,E138)*IF(F138="",1,F138)*IF(G138="",1,G138),3)))</f>
        <v/>
      </c>
      <c r="I138" s="6" t="n"/>
      <c r="J138" s="6" t="n"/>
      <c r="K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24">
        <f>IF($B139="","",IF(COUNT(D139:G139)=0,"",ROUND(IF(D139="",1,D139)*IF(E139="",1,E139)*IF(F139="",1,F139)*IF(G139="",1,G139),3)))</f>
        <v/>
      </c>
      <c r="I139" s="6" t="n"/>
      <c r="J139" s="6" t="n"/>
      <c r="K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24">
        <f>IF($B140="","",IF(COUNT(D140:G140)=0,"",ROUND(IF(D140="",1,D140)*IF(E140="",1,E140)*IF(F140="",1,F140)*IF(G140="",1,G140),3)))</f>
        <v/>
      </c>
      <c r="I140" s="6" t="n"/>
      <c r="J140" s="6" t="n"/>
      <c r="K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24">
        <f>IF($B141="","",IF(COUNT(D141:G141)=0,"",ROUND(IF(D141="",1,D141)*IF(E141="",1,E141)*IF(F141="",1,F141)*IF(G141="",1,G141),3)))</f>
        <v/>
      </c>
      <c r="I141" s="6" t="n"/>
      <c r="J141" s="6" t="n"/>
      <c r="K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24">
        <f>IF($B142="","",IF(COUNT(D142:G142)=0,"",ROUND(IF(D142="",1,D142)*IF(E142="",1,E142)*IF(F142="",1,F142)*IF(G142="",1,G142),3)))</f>
        <v/>
      </c>
      <c r="I142" s="6" t="n"/>
      <c r="J142" s="6" t="n"/>
      <c r="K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24">
        <f>IF($B143="","",IF(COUNT(D143:G143)=0,"",ROUND(IF(D143="",1,D143)*IF(E143="",1,E143)*IF(F143="",1,F143)*IF(G143="",1,G143),3)))</f>
        <v/>
      </c>
      <c r="I143" s="6" t="n"/>
      <c r="J143" s="6" t="n"/>
      <c r="K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24">
        <f>IF($B144="","",IF(COUNT(D144:G144)=0,"",ROUND(IF(D144="",1,D144)*IF(E144="",1,E144)*IF(F144="",1,F144)*IF(G144="",1,G144),3)))</f>
        <v/>
      </c>
      <c r="I144" s="6" t="n"/>
      <c r="J144" s="6" t="n"/>
      <c r="K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24">
        <f>IF($B145="","",IF(COUNT(D145:G145)=0,"",ROUND(IF(D145="",1,D145)*IF(E145="",1,E145)*IF(F145="",1,F145)*IF(G145="",1,G145),3)))</f>
        <v/>
      </c>
      <c r="I145" s="6" t="n"/>
      <c r="J145" s="6" t="n"/>
      <c r="K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24">
        <f>IF($B146="","",IF(COUNT(D146:G146)=0,"",ROUND(IF(D146="",1,D146)*IF(E146="",1,E146)*IF(F146="",1,F146)*IF(G146="",1,G146),3)))</f>
        <v/>
      </c>
      <c r="I146" s="6" t="n"/>
      <c r="J146" s="6" t="n"/>
      <c r="K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24">
        <f>IF($B147="","",IF(COUNT(D147:G147)=0,"",ROUND(IF(D147="",1,D147)*IF(E147="",1,E147)*IF(F147="",1,F147)*IF(G147="",1,G147),3)))</f>
        <v/>
      </c>
      <c r="I147" s="6" t="n"/>
      <c r="J147" s="6" t="n"/>
      <c r="K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24">
        <f>IF($B148="","",IF(COUNT(D148:G148)=0,"",ROUND(IF(D148="",1,D148)*IF(E148="",1,E148)*IF(F148="",1,F148)*IF(G148="",1,G148),3)))</f>
        <v/>
      </c>
      <c r="I148" s="6" t="n"/>
      <c r="J148" s="6" t="n"/>
      <c r="K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24">
        <f>IF($B149="","",IF(COUNT(D149:G149)=0,"",ROUND(IF(D149="",1,D149)*IF(E149="",1,E149)*IF(F149="",1,F149)*IF(G149="",1,G149),3)))</f>
        <v/>
      </c>
      <c r="I149" s="6" t="n"/>
      <c r="J149" s="6" t="n"/>
      <c r="K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24">
        <f>IF($B150="","",IF(COUNT(D150:G150)=0,"",ROUND(IF(D150="",1,D150)*IF(E150="",1,E150)*IF(F150="",1,F150)*IF(G150="",1,G150),3)))</f>
        <v/>
      </c>
      <c r="I150" s="6" t="n"/>
      <c r="J150" s="6" t="n"/>
      <c r="K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24">
        <f>IF($B151="","",IF(COUNT(D151:G151)=0,"",ROUND(IF(D151="",1,D151)*IF(E151="",1,E151)*IF(F151="",1,F151)*IF(G151="",1,G151),3)))</f>
        <v/>
      </c>
      <c r="I151" s="6" t="n"/>
      <c r="J151" s="6" t="n"/>
      <c r="K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24">
        <f>IF($B152="","",IF(COUNT(D152:G152)=0,"",ROUND(IF(D152="",1,D152)*IF(E152="",1,E152)*IF(F152="",1,F152)*IF(G152="",1,G152),3)))</f>
        <v/>
      </c>
      <c r="I152" s="6" t="n"/>
      <c r="J152" s="6" t="n"/>
      <c r="K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24">
        <f>IF($B153="","",IF(COUNT(D153:G153)=0,"",ROUND(IF(D153="",1,D153)*IF(E153="",1,E153)*IF(F153="",1,F153)*IF(G153="",1,G153),3)))</f>
        <v/>
      </c>
      <c r="I153" s="6" t="n"/>
      <c r="J153" s="6" t="n"/>
      <c r="K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24">
        <f>IF($B154="","",IF(COUNT(D154:G154)=0,"",ROUND(IF(D154="",1,D154)*IF(E154="",1,E154)*IF(F154="",1,F154)*IF(G154="",1,G154),3)))</f>
        <v/>
      </c>
      <c r="I154" s="6" t="n"/>
      <c r="J154" s="6" t="n"/>
      <c r="K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24">
        <f>IF($B155="","",IF(COUNT(D155:G155)=0,"",ROUND(IF(D155="",1,D155)*IF(E155="",1,E155)*IF(F155="",1,F155)*IF(G155="",1,G155),3)))</f>
        <v/>
      </c>
      <c r="I155" s="6" t="n"/>
      <c r="J155" s="6" t="n"/>
      <c r="K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24">
        <f>IF($B156="","",IF(COUNT(D156:G156)=0,"",ROUND(IF(D156="",1,D156)*IF(E156="",1,E156)*IF(F156="",1,F156)*IF(G156="",1,G156),3)))</f>
        <v/>
      </c>
      <c r="I156" s="6" t="n"/>
      <c r="J156" s="6" t="n"/>
      <c r="K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24">
        <f>IF($B157="","",IF(COUNT(D157:G157)=0,"",ROUND(IF(D157="",1,D157)*IF(E157="",1,E157)*IF(F157="",1,F157)*IF(G157="",1,G157),3)))</f>
        <v/>
      </c>
      <c r="I157" s="6" t="n"/>
      <c r="J157" s="6" t="n"/>
      <c r="K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24">
        <f>IF($B158="","",IF(COUNT(D158:G158)=0,"",ROUND(IF(D158="",1,D158)*IF(E158="",1,E158)*IF(F158="",1,F158)*IF(G158="",1,G158),3)))</f>
        <v/>
      </c>
      <c r="I158" s="6" t="n"/>
      <c r="J158" s="6" t="n"/>
      <c r="K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24">
        <f>IF($B159="","",IF(COUNT(D159:G159)=0,"",ROUND(IF(D159="",1,D159)*IF(E159="",1,E159)*IF(F159="",1,F159)*IF(G159="",1,G159),3)))</f>
        <v/>
      </c>
      <c r="I159" s="6" t="n"/>
      <c r="J159" s="6" t="n"/>
      <c r="K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24">
        <f>IF($B160="","",IF(COUNT(D160:G160)=0,"",ROUND(IF(D160="",1,D160)*IF(E160="",1,E160)*IF(F160="",1,F160)*IF(G160="",1,G160),3)))</f>
        <v/>
      </c>
      <c r="I160" s="6" t="n"/>
      <c r="J160" s="6" t="n"/>
      <c r="K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24">
        <f>IF($B161="","",IF(COUNT(D161:G161)=0,"",ROUND(IF(D161="",1,D161)*IF(E161="",1,E161)*IF(F161="",1,F161)*IF(G161="",1,G161),3)))</f>
        <v/>
      </c>
      <c r="I161" s="6" t="n"/>
      <c r="J161" s="6" t="n"/>
      <c r="K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24">
        <f>IF($B162="","",IF(COUNT(D162:G162)=0,"",ROUND(IF(D162="",1,D162)*IF(E162="",1,E162)*IF(F162="",1,F162)*IF(G162="",1,G162),3)))</f>
        <v/>
      </c>
      <c r="I162" s="6" t="n"/>
      <c r="J162" s="6" t="n"/>
      <c r="K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24">
        <f>IF($B163="","",IF(COUNT(D163:G163)=0,"",ROUND(IF(D163="",1,D163)*IF(E163="",1,E163)*IF(F163="",1,F163)*IF(G163="",1,G163),3)))</f>
        <v/>
      </c>
      <c r="I163" s="6" t="n"/>
      <c r="J163" s="6" t="n"/>
      <c r="K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24">
        <f>IF($B164="","",IF(COUNT(D164:G164)=0,"",ROUND(IF(D164="",1,D164)*IF(E164="",1,E164)*IF(F164="",1,F164)*IF(G164="",1,G164),3)))</f>
        <v/>
      </c>
      <c r="I164" s="6" t="n"/>
      <c r="J164" s="6" t="n"/>
      <c r="K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24">
        <f>IF($B165="","",IF(COUNT(D165:G165)=0,"",ROUND(IF(D165="",1,D165)*IF(E165="",1,E165)*IF(F165="",1,F165)*IF(G165="",1,G165),3)))</f>
        <v/>
      </c>
      <c r="I165" s="6" t="n"/>
      <c r="J165" s="6" t="n"/>
      <c r="K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24">
        <f>IF($B166="","",IF(COUNT(D166:G166)=0,"",ROUND(IF(D166="",1,D166)*IF(E166="",1,E166)*IF(F166="",1,F166)*IF(G166="",1,G166),3)))</f>
        <v/>
      </c>
      <c r="I166" s="6" t="n"/>
      <c r="J166" s="6" t="n"/>
      <c r="K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24">
        <f>IF($B167="","",IF(COUNT(D167:G167)=0,"",ROUND(IF(D167="",1,D167)*IF(E167="",1,E167)*IF(F167="",1,F167)*IF(G167="",1,G167),3)))</f>
        <v/>
      </c>
      <c r="I167" s="6" t="n"/>
      <c r="J167" s="6" t="n"/>
      <c r="K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24">
        <f>IF($B168="","",IF(COUNT(D168:G168)=0,"",ROUND(IF(D168="",1,D168)*IF(E168="",1,E168)*IF(F168="",1,F168)*IF(G168="",1,G168),3)))</f>
        <v/>
      </c>
      <c r="I168" s="6" t="n"/>
      <c r="J168" s="6" t="n"/>
      <c r="K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24">
        <f>IF($B169="","",IF(COUNT(D169:G169)=0,"",ROUND(IF(D169="",1,D169)*IF(E169="",1,E169)*IF(F169="",1,F169)*IF(G169="",1,G169),3)))</f>
        <v/>
      </c>
      <c r="I169" s="6" t="n"/>
      <c r="J169" s="6" t="n"/>
      <c r="K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24">
        <f>IF($B170="","",IF(COUNT(D170:G170)=0,"",ROUND(IF(D170="",1,D170)*IF(E170="",1,E170)*IF(F170="",1,F170)*IF(G170="",1,G170),3)))</f>
        <v/>
      </c>
      <c r="I170" s="6" t="n"/>
      <c r="J170" s="6" t="n"/>
      <c r="K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24">
        <f>IF($B171="","",IF(COUNT(D171:G171)=0,"",ROUND(IF(D171="",1,D171)*IF(E171="",1,E171)*IF(F171="",1,F171)*IF(G171="",1,G171),3)))</f>
        <v/>
      </c>
      <c r="I171" s="6" t="n"/>
      <c r="J171" s="6" t="n"/>
      <c r="K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24">
        <f>IF($B172="","",IF(COUNT(D172:G172)=0,"",ROUND(IF(D172="",1,D172)*IF(E172="",1,E172)*IF(F172="",1,F172)*IF(G172="",1,G172),3)))</f>
        <v/>
      </c>
      <c r="I172" s="6" t="n"/>
      <c r="J172" s="6" t="n"/>
      <c r="K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24">
        <f>IF($B173="","",IF(COUNT(D173:G173)=0,"",ROUND(IF(D173="",1,D173)*IF(E173="",1,E173)*IF(F173="",1,F173)*IF(G173="",1,G173),3)))</f>
        <v/>
      </c>
      <c r="I173" s="6" t="n"/>
      <c r="J173" s="6" t="n"/>
      <c r="K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24">
        <f>IF($B174="","",IF(COUNT(D174:G174)=0,"",ROUND(IF(D174="",1,D174)*IF(E174="",1,E174)*IF(F174="",1,F174)*IF(G174="",1,G174),3)))</f>
        <v/>
      </c>
      <c r="I174" s="6" t="n"/>
      <c r="J174" s="6" t="n"/>
      <c r="K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24">
        <f>IF($B175="","",IF(COUNT(D175:G175)=0,"",ROUND(IF(D175="",1,D175)*IF(E175="",1,E175)*IF(F175="",1,F175)*IF(G175="",1,G175),3)))</f>
        <v/>
      </c>
      <c r="I175" s="6" t="n"/>
      <c r="J175" s="6" t="n"/>
      <c r="K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24">
        <f>IF($B176="","",IF(COUNT(D176:G176)=0,"",ROUND(IF(D176="",1,D176)*IF(E176="",1,E176)*IF(F176="",1,F176)*IF(G176="",1,G176),3)))</f>
        <v/>
      </c>
      <c r="I176" s="6" t="n"/>
      <c r="J176" s="6" t="n"/>
      <c r="K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24">
        <f>IF($B177="","",IF(COUNT(D177:G177)=0,"",ROUND(IF(D177="",1,D177)*IF(E177="",1,E177)*IF(F177="",1,F177)*IF(G177="",1,G177),3)))</f>
        <v/>
      </c>
      <c r="I177" s="6" t="n"/>
      <c r="J177" s="6" t="n"/>
      <c r="K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24">
        <f>IF($B178="","",IF(COUNT(D178:G178)=0,"",ROUND(IF(D178="",1,D178)*IF(E178="",1,E178)*IF(F178="",1,F178)*IF(G178="",1,G178),3)))</f>
        <v/>
      </c>
      <c r="I178" s="6" t="n"/>
      <c r="J178" s="6" t="n"/>
      <c r="K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24">
        <f>IF($B179="","",IF(COUNT(D179:G179)=0,"",ROUND(IF(D179="",1,D179)*IF(E179="",1,E179)*IF(F179="",1,F179)*IF(G179="",1,G179),3)))</f>
        <v/>
      </c>
      <c r="I179" s="6" t="n"/>
      <c r="J179" s="6" t="n"/>
      <c r="K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24">
        <f>IF($B180="","",IF(COUNT(D180:G180)=0,"",ROUND(IF(D180="",1,D180)*IF(E180="",1,E180)*IF(F180="",1,F180)*IF(G180="",1,G180),3)))</f>
        <v/>
      </c>
      <c r="I180" s="6" t="n"/>
      <c r="J180" s="6" t="n"/>
      <c r="K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24">
        <f>IF($B181="","",IF(COUNT(D181:G181)=0,"",ROUND(IF(D181="",1,D181)*IF(E181="",1,E181)*IF(F181="",1,F181)*IF(G181="",1,G181),3)))</f>
        <v/>
      </c>
      <c r="I181" s="6" t="n"/>
      <c r="J181" s="6" t="n"/>
      <c r="K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24">
        <f>IF($B182="","",IF(COUNT(D182:G182)=0,"",ROUND(IF(D182="",1,D182)*IF(E182="",1,E182)*IF(F182="",1,F182)*IF(G182="",1,G182),3)))</f>
        <v/>
      </c>
      <c r="I182" s="6" t="n"/>
      <c r="J182" s="6" t="n"/>
      <c r="K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24">
        <f>IF($B183="","",IF(COUNT(D183:G183)=0,"",ROUND(IF(D183="",1,D183)*IF(E183="",1,E183)*IF(F183="",1,F183)*IF(G183="",1,G183),3)))</f>
        <v/>
      </c>
      <c r="I183" s="6" t="n"/>
      <c r="J183" s="6" t="n"/>
      <c r="K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24">
        <f>IF($B184="","",IF(COUNT(D184:G184)=0,"",ROUND(IF(D184="",1,D184)*IF(E184="",1,E184)*IF(F184="",1,F184)*IF(G184="",1,G184),3)))</f>
        <v/>
      </c>
      <c r="I184" s="6" t="n"/>
      <c r="J184" s="6" t="n"/>
      <c r="K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24">
        <f>IF($B185="","",IF(COUNT(D185:G185)=0,"",ROUND(IF(D185="",1,D185)*IF(E185="",1,E185)*IF(F185="",1,F185)*IF(G185="",1,G185),3)))</f>
        <v/>
      </c>
      <c r="I185" s="6" t="n"/>
      <c r="J185" s="6" t="n"/>
      <c r="K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24">
        <f>IF($B186="","",IF(COUNT(D186:G186)=0,"",ROUND(IF(D186="",1,D186)*IF(E186="",1,E186)*IF(F186="",1,F186)*IF(G186="",1,G186),3)))</f>
        <v/>
      </c>
      <c r="I186" s="6" t="n"/>
      <c r="J186" s="6" t="n"/>
      <c r="K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24">
        <f>IF($B187="","",IF(COUNT(D187:G187)=0,"",ROUND(IF(D187="",1,D187)*IF(E187="",1,E187)*IF(F187="",1,F187)*IF(G187="",1,G187),3)))</f>
        <v/>
      </c>
      <c r="I187" s="6" t="n"/>
      <c r="J187" s="6" t="n"/>
      <c r="K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24">
        <f>IF($B188="","",IF(COUNT(D188:G188)=0,"",ROUND(IF(D188="",1,D188)*IF(E188="",1,E188)*IF(F188="",1,F188)*IF(G188="",1,G188),3)))</f>
        <v/>
      </c>
      <c r="I188" s="6" t="n"/>
      <c r="J188" s="6" t="n"/>
      <c r="K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24">
        <f>IF($B189="","",IF(COUNT(D189:G189)=0,"",ROUND(IF(D189="",1,D189)*IF(E189="",1,E189)*IF(F189="",1,F189)*IF(G189="",1,G189),3)))</f>
        <v/>
      </c>
      <c r="I189" s="6" t="n"/>
      <c r="J189" s="6" t="n"/>
      <c r="K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24">
        <f>IF($B190="","",IF(COUNT(D190:G190)=0,"",ROUND(IF(D190="",1,D190)*IF(E190="",1,E190)*IF(F190="",1,F190)*IF(G190="",1,G190),3)))</f>
        <v/>
      </c>
      <c r="I190" s="6" t="n"/>
      <c r="J190" s="6" t="n"/>
      <c r="K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24">
        <f>IF($B191="","",IF(COUNT(D191:G191)=0,"",ROUND(IF(D191="",1,D191)*IF(E191="",1,E191)*IF(F191="",1,F191)*IF(G191="",1,G191),3)))</f>
        <v/>
      </c>
      <c r="I191" s="6" t="n"/>
      <c r="J191" s="6" t="n"/>
      <c r="K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24">
        <f>IF($B192="","",IF(COUNT(D192:G192)=0,"",ROUND(IF(D192="",1,D192)*IF(E192="",1,E192)*IF(F192="",1,F192)*IF(G192="",1,G192),3)))</f>
        <v/>
      </c>
      <c r="I192" s="6" t="n"/>
      <c r="J192" s="6" t="n"/>
      <c r="K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24">
        <f>IF($B193="","",IF(COUNT(D193:G193)=0,"",ROUND(IF(D193="",1,D193)*IF(E193="",1,E193)*IF(F193="",1,F193)*IF(G193="",1,G193),3)))</f>
        <v/>
      </c>
      <c r="I193" s="6" t="n"/>
      <c r="J193" s="6" t="n"/>
      <c r="K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24">
        <f>IF($B194="","",IF(COUNT(D194:G194)=0,"",ROUND(IF(D194="",1,D194)*IF(E194="",1,E194)*IF(F194="",1,F194)*IF(G194="",1,G194),3)))</f>
        <v/>
      </c>
      <c r="I194" s="6" t="n"/>
      <c r="J194" s="6" t="n"/>
      <c r="K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24">
        <f>IF($B195="","",IF(COUNT(D195:G195)=0,"",ROUND(IF(D195="",1,D195)*IF(E195="",1,E195)*IF(F195="",1,F195)*IF(G195="",1,G195),3)))</f>
        <v/>
      </c>
      <c r="I195" s="6" t="n"/>
      <c r="J195" s="6" t="n"/>
      <c r="K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24">
        <f>IF($B196="","",IF(COUNT(D196:G196)=0,"",ROUND(IF(D196="",1,D196)*IF(E196="",1,E196)*IF(F196="",1,F196)*IF(G196="",1,G196),3)))</f>
        <v/>
      </c>
      <c r="I196" s="6" t="n"/>
      <c r="J196" s="6" t="n"/>
      <c r="K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24">
        <f>IF($B197="","",IF(COUNT(D197:G197)=0,"",ROUND(IF(D197="",1,D197)*IF(E197="",1,E197)*IF(F197="",1,F197)*IF(G197="",1,G197),3)))</f>
        <v/>
      </c>
      <c r="I197" s="6" t="n"/>
      <c r="J197" s="6" t="n"/>
      <c r="K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24">
        <f>IF($B198="","",IF(COUNT(D198:G198)=0,"",ROUND(IF(D198="",1,D198)*IF(E198="",1,E198)*IF(F198="",1,F198)*IF(G198="",1,G198),3)))</f>
        <v/>
      </c>
      <c r="I198" s="6" t="n"/>
      <c r="J198" s="6" t="n"/>
      <c r="K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24">
        <f>IF($B199="","",IF(COUNT(D199:G199)=0,"",ROUND(IF(D199="",1,D199)*IF(E199="",1,E199)*IF(F199="",1,F199)*IF(G199="",1,G199),3)))</f>
        <v/>
      </c>
      <c r="I199" s="6" t="n"/>
      <c r="J199" s="6" t="n"/>
      <c r="K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24">
        <f>IF($B200="","",IF(COUNT(D200:G200)=0,"",ROUND(IF(D200="",1,D200)*IF(E200="",1,E200)*IF(F200="",1,F200)*IF(G200="",1,G200),3)))</f>
        <v/>
      </c>
      <c r="I200" s="6" t="n"/>
      <c r="J200" s="6" t="n"/>
      <c r="K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24">
        <f>IF($B201="","",IF(COUNT(D201:G201)=0,"",ROUND(IF(D201="",1,D201)*IF(E201="",1,E201)*IF(F201="",1,F201)*IF(G201="",1,G201),3)))</f>
        <v/>
      </c>
      <c r="I201" s="6" t="n"/>
      <c r="J201" s="6" t="n"/>
      <c r="K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24">
        <f>IF($B202="","",IF(COUNT(D202:G202)=0,"",ROUND(IF(D202="",1,D202)*IF(E202="",1,E202)*IF(F202="",1,F202)*IF(G202="",1,G202),3)))</f>
        <v/>
      </c>
      <c r="I202" s="6" t="n"/>
      <c r="J202" s="6" t="n"/>
      <c r="K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24">
        <f>IF($B203="","",IF(COUNT(D203:G203)=0,"",ROUND(IF(D203="",1,D203)*IF(E203="",1,E203)*IF(F203="",1,F203)*IF(G203="",1,G203),3)))</f>
        <v/>
      </c>
      <c r="I203" s="6" t="n"/>
      <c r="J203" s="6" t="n"/>
      <c r="K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24">
        <f>IF($B204="","",IF(COUNT(D204:G204)=0,"",ROUND(IF(D204="",1,D204)*IF(E204="",1,E204)*IF(F204="",1,F204)*IF(G204="",1,G204),3)))</f>
        <v/>
      </c>
      <c r="I204" s="6" t="n"/>
      <c r="J204" s="6" t="n"/>
      <c r="K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24">
        <f>IF($B205="","",IF(COUNT(D205:G205)=0,"",ROUND(IF(D205="",1,D205)*IF(E205="",1,E205)*IF(F205="",1,F205)*IF(G205="",1,G205),3)))</f>
        <v/>
      </c>
      <c r="I205" s="6" t="n"/>
      <c r="J205" s="6" t="n"/>
      <c r="K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24">
        <f>IF($B206="","",IF(COUNT(D206:G206)=0,"",ROUND(IF(D206="",1,D206)*IF(E206="",1,E206)*IF(F206="",1,F206)*IF(G206="",1,G206),3)))</f>
        <v/>
      </c>
      <c r="I206" s="6" t="n"/>
      <c r="J206" s="6" t="n"/>
      <c r="K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24">
        <f>IF($B207="","",IF(COUNT(D207:G207)=0,"",ROUND(IF(D207="",1,D207)*IF(E207="",1,E207)*IF(F207="",1,F207)*IF(G207="",1,G207),3)))</f>
        <v/>
      </c>
      <c r="I207" s="6" t="n"/>
      <c r="J207" s="6" t="n"/>
      <c r="K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24">
        <f>IF($B208="","",IF(COUNT(D208:G208)=0,"",ROUND(IF(D208="",1,D208)*IF(E208="",1,E208)*IF(F208="",1,F208)*IF(G208="",1,G208),3)))</f>
        <v/>
      </c>
      <c r="I208" s="6" t="n"/>
      <c r="J208" s="6" t="n"/>
      <c r="K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24">
        <f>IF($B209="","",IF(COUNT(D209:G209)=0,"",ROUND(IF(D209="",1,D209)*IF(E209="",1,E209)*IF(F209="",1,F209)*IF(G209="",1,G209),3)))</f>
        <v/>
      </c>
      <c r="I209" s="6" t="n"/>
      <c r="J209" s="6" t="n"/>
      <c r="K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24">
        <f>IF($B210="","",IF(COUNT(D210:G210)=0,"",ROUND(IF(D210="",1,D210)*IF(E210="",1,E210)*IF(F210="",1,F210)*IF(G210="",1,G210),3)))</f>
        <v/>
      </c>
      <c r="I210" s="6" t="n"/>
      <c r="J210" s="6" t="n"/>
      <c r="K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24">
        <f>IF($B211="","",IF(COUNT(D211:G211)=0,"",ROUND(IF(D211="",1,D211)*IF(E211="",1,E211)*IF(F211="",1,F211)*IF(G211="",1,G211),3)))</f>
        <v/>
      </c>
      <c r="I211" s="6" t="n"/>
      <c r="J211" s="6" t="n"/>
      <c r="K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24">
        <f>IF($B212="","",IF(COUNT(D212:G212)=0,"",ROUND(IF(D212="",1,D212)*IF(E212="",1,E212)*IF(F212="",1,F212)*IF(G212="",1,G212),3)))</f>
        <v/>
      </c>
      <c r="I212" s="6" t="n"/>
      <c r="J212" s="6" t="n"/>
      <c r="K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24">
        <f>IF($B213="","",IF(COUNT(D213:G213)=0,"",ROUND(IF(D213="",1,D213)*IF(E213="",1,E213)*IF(F213="",1,F213)*IF(G213="",1,G213),3)))</f>
        <v/>
      </c>
      <c r="I213" s="6" t="n"/>
      <c r="J213" s="6" t="n"/>
      <c r="K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24">
        <f>IF($B214="","",IF(COUNT(D214:G214)=0,"",ROUND(IF(D214="",1,D214)*IF(E214="",1,E214)*IF(F214="",1,F214)*IF(G214="",1,G214),3)))</f>
        <v/>
      </c>
      <c r="I214" s="6" t="n"/>
      <c r="J214" s="6" t="n"/>
      <c r="K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24">
        <f>IF($B215="","",IF(COUNT(D215:G215)=0,"",ROUND(IF(D215="",1,D215)*IF(E215="",1,E215)*IF(F215="",1,F215)*IF(G215="",1,G215),3)))</f>
        <v/>
      </c>
      <c r="I215" s="6" t="n"/>
      <c r="J215" s="6" t="n"/>
      <c r="K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24">
        <f>IF($B216="","",IF(COUNT(D216:G216)=0,"",ROUND(IF(D216="",1,D216)*IF(E216="",1,E216)*IF(F216="",1,F216)*IF(G216="",1,G216),3)))</f>
        <v/>
      </c>
      <c r="I216" s="6" t="n"/>
      <c r="J216" s="6" t="n"/>
      <c r="K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24">
        <f>IF($B217="","",IF(COUNT(D217:G217)=0,"",ROUND(IF(D217="",1,D217)*IF(E217="",1,E217)*IF(F217="",1,F217)*IF(G217="",1,G217),3)))</f>
        <v/>
      </c>
      <c r="I217" s="6" t="n"/>
      <c r="J217" s="6" t="n"/>
      <c r="K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24">
        <f>IF($B218="","",IF(COUNT(D218:G218)=0,"",ROUND(IF(D218="",1,D218)*IF(E218="",1,E218)*IF(F218="",1,F218)*IF(G218="",1,G218),3)))</f>
        <v/>
      </c>
      <c r="I218" s="6" t="n"/>
      <c r="J218" s="6" t="n"/>
      <c r="K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24">
        <f>IF($B219="","",IF(COUNT(D219:G219)=0,"",ROUND(IF(D219="",1,D219)*IF(E219="",1,E219)*IF(F219="",1,F219)*IF(G219="",1,G219),3)))</f>
        <v/>
      </c>
      <c r="I219" s="6" t="n"/>
      <c r="J219" s="6" t="n"/>
      <c r="K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24">
        <f>IF($B220="","",IF(COUNT(D220:G220)=0,"",ROUND(IF(D220="",1,D220)*IF(E220="",1,E220)*IF(F220="",1,F220)*IF(G220="",1,G220),3)))</f>
        <v/>
      </c>
      <c r="I220" s="6" t="n"/>
      <c r="J220" s="6" t="n"/>
      <c r="K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24">
        <f>IF($B221="","",IF(COUNT(D221:G221)=0,"",ROUND(IF(D221="",1,D221)*IF(E221="",1,E221)*IF(F221="",1,F221)*IF(G221="",1,G221),3)))</f>
        <v/>
      </c>
      <c r="I221" s="6" t="n"/>
      <c r="J221" s="6" t="n"/>
      <c r="K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24">
        <f>IF($B222="","",IF(COUNT(D222:G222)=0,"",ROUND(IF(D222="",1,D222)*IF(E222="",1,E222)*IF(F222="",1,F222)*IF(G222="",1,G222),3)))</f>
        <v/>
      </c>
      <c r="I222" s="6" t="n"/>
      <c r="J222" s="6" t="n"/>
      <c r="K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24">
        <f>IF($B223="","",IF(COUNT(D223:G223)=0,"",ROUND(IF(D223="",1,D223)*IF(E223="",1,E223)*IF(F223="",1,F223)*IF(G223="",1,G223),3)))</f>
        <v/>
      </c>
      <c r="I223" s="6" t="n"/>
      <c r="J223" s="6" t="n"/>
      <c r="K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24">
        <f>IF($B224="","",IF(COUNT(D224:G224)=0,"",ROUND(IF(D224="",1,D224)*IF(E224="",1,E224)*IF(F224="",1,F224)*IF(G224="",1,G224),3)))</f>
        <v/>
      </c>
      <c r="I224" s="6" t="n"/>
      <c r="J224" s="6" t="n"/>
      <c r="K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24">
        <f>IF($B225="","",IF(COUNT(D225:G225)=0,"",ROUND(IF(D225="",1,D225)*IF(E225="",1,E225)*IF(F225="",1,F225)*IF(G225="",1,G225),3)))</f>
        <v/>
      </c>
      <c r="I225" s="6" t="n"/>
      <c r="J225" s="6" t="n"/>
      <c r="K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24">
        <f>IF($B226="","",IF(COUNT(D226:G226)=0,"",ROUND(IF(D226="",1,D226)*IF(E226="",1,E226)*IF(F226="",1,F226)*IF(G226="",1,G226),3)))</f>
        <v/>
      </c>
      <c r="I226" s="6" t="n"/>
      <c r="J226" s="6" t="n"/>
      <c r="K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24">
        <f>IF($B227="","",IF(COUNT(D227:G227)=0,"",ROUND(IF(D227="",1,D227)*IF(E227="",1,E227)*IF(F227="",1,F227)*IF(G227="",1,G227),3)))</f>
        <v/>
      </c>
      <c r="I227" s="6" t="n"/>
      <c r="J227" s="6" t="n"/>
      <c r="K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24">
        <f>IF($B228="","",IF(COUNT(D228:G228)=0,"",ROUND(IF(D228="",1,D228)*IF(E228="",1,E228)*IF(F228="",1,F228)*IF(G228="",1,G228),3)))</f>
        <v/>
      </c>
      <c r="I228" s="6" t="n"/>
      <c r="J228" s="6" t="n"/>
      <c r="K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24">
        <f>IF($B229="","",IF(COUNT(D229:G229)=0,"",ROUND(IF(D229="",1,D229)*IF(E229="",1,E229)*IF(F229="",1,F229)*IF(G229="",1,G229),3)))</f>
        <v/>
      </c>
      <c r="I229" s="6" t="n"/>
      <c r="J229" s="6" t="n"/>
      <c r="K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24">
        <f>IF($B230="","",IF(COUNT(D230:G230)=0,"",ROUND(IF(D230="",1,D230)*IF(E230="",1,E230)*IF(F230="",1,F230)*IF(G230="",1,G230),3)))</f>
        <v/>
      </c>
      <c r="I230" s="6" t="n"/>
      <c r="J230" s="6" t="n"/>
      <c r="K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24">
        <f>IF($B231="","",IF(COUNT(D231:G231)=0,"",ROUND(IF(D231="",1,D231)*IF(E231="",1,E231)*IF(F231="",1,F231)*IF(G231="",1,G231),3)))</f>
        <v/>
      </c>
      <c r="I231" s="6" t="n"/>
      <c r="J231" s="6" t="n"/>
      <c r="K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24">
        <f>IF($B232="","",IF(COUNT(D232:G232)=0,"",ROUND(IF(D232="",1,D232)*IF(E232="",1,E232)*IF(F232="",1,F232)*IF(G232="",1,G232),3)))</f>
        <v/>
      </c>
      <c r="I232" s="6" t="n"/>
      <c r="J232" s="6" t="n"/>
      <c r="K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24">
        <f>IF($B233="","",IF(COUNT(D233:G233)=0,"",ROUND(IF(D233="",1,D233)*IF(E233="",1,E233)*IF(F233="",1,F233)*IF(G233="",1,G233),3)))</f>
        <v/>
      </c>
      <c r="I233" s="6" t="n"/>
      <c r="J233" s="6" t="n"/>
      <c r="K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24">
        <f>IF($B234="","",IF(COUNT(D234:G234)=0,"",ROUND(IF(D234="",1,D234)*IF(E234="",1,E234)*IF(F234="",1,F234)*IF(G234="",1,G234),3)))</f>
        <v/>
      </c>
      <c r="I234" s="6" t="n"/>
      <c r="J234" s="6" t="n"/>
      <c r="K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24">
        <f>IF($B235="","",IF(COUNT(D235:G235)=0,"",ROUND(IF(D235="",1,D235)*IF(E235="",1,E235)*IF(F235="",1,F235)*IF(G235="",1,G235),3)))</f>
        <v/>
      </c>
      <c r="I235" s="6" t="n"/>
      <c r="J235" s="6" t="n"/>
      <c r="K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24">
        <f>IF($B236="","",IF(COUNT(D236:G236)=0,"",ROUND(IF(D236="",1,D236)*IF(E236="",1,E236)*IF(F236="",1,F236)*IF(G236="",1,G236),3)))</f>
        <v/>
      </c>
      <c r="I236" s="6" t="n"/>
      <c r="J236" s="6" t="n"/>
      <c r="K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24">
        <f>IF($B237="","",IF(COUNT(D237:G237)=0,"",ROUND(IF(D237="",1,D237)*IF(E237="",1,E237)*IF(F237="",1,F237)*IF(G237="",1,G237),3)))</f>
        <v/>
      </c>
      <c r="I237" s="6" t="n"/>
      <c r="J237" s="6" t="n"/>
      <c r="K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24">
        <f>IF($B238="","",IF(COUNT(D238:G238)=0,"",ROUND(IF(D238="",1,D238)*IF(E238="",1,E238)*IF(F238="",1,F238)*IF(G238="",1,G238),3)))</f>
        <v/>
      </c>
      <c r="I238" s="6" t="n"/>
      <c r="J238" s="6" t="n"/>
      <c r="K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24">
        <f>IF($B239="","",IF(COUNT(D239:G239)=0,"",ROUND(IF(D239="",1,D239)*IF(E239="",1,E239)*IF(F239="",1,F239)*IF(G239="",1,G239),3)))</f>
        <v/>
      </c>
      <c r="I239" s="6" t="n"/>
      <c r="J239" s="6" t="n"/>
      <c r="K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24">
        <f>IF($B240="","",IF(COUNT(D240:G240)=0,"",ROUND(IF(D240="",1,D240)*IF(E240="",1,E240)*IF(F240="",1,F240)*IF(G240="",1,G240),3)))</f>
        <v/>
      </c>
      <c r="I240" s="6" t="n"/>
      <c r="J240" s="6" t="n"/>
      <c r="K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24">
        <f>IF($B241="","",IF(COUNT(D241:G241)=0,"",ROUND(IF(D241="",1,D241)*IF(E241="",1,E241)*IF(F241="",1,F241)*IF(G241="",1,G241),3)))</f>
        <v/>
      </c>
      <c r="I241" s="6" t="n"/>
      <c r="J241" s="6" t="n"/>
      <c r="K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24">
        <f>IF($B242="","",IF(COUNT(D242:G242)=0,"",ROUND(IF(D242="",1,D242)*IF(E242="",1,E242)*IF(F242="",1,F242)*IF(G242="",1,G242),3)))</f>
        <v/>
      </c>
      <c r="I242" s="6" t="n"/>
      <c r="J242" s="6" t="n"/>
      <c r="K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24">
        <f>IF($B243="","",IF(COUNT(D243:G243)=0,"",ROUND(IF(D243="",1,D243)*IF(E243="",1,E243)*IF(F243="",1,F243)*IF(G243="",1,G243),3)))</f>
        <v/>
      </c>
      <c r="I243" s="6" t="n"/>
      <c r="J243" s="6" t="n"/>
      <c r="K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24">
        <f>IF($B244="","",IF(COUNT(D244:G244)=0,"",ROUND(IF(D244="",1,D244)*IF(E244="",1,E244)*IF(F244="",1,F244)*IF(G244="",1,G244),3)))</f>
        <v/>
      </c>
      <c r="I244" s="6" t="n"/>
      <c r="J244" s="6" t="n"/>
      <c r="K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24">
        <f>IF($B245="","",IF(COUNT(D245:G245)=0,"",ROUND(IF(D245="",1,D245)*IF(E245="",1,E245)*IF(F245="",1,F245)*IF(G245="",1,G245),3)))</f>
        <v/>
      </c>
      <c r="I245" s="6" t="n"/>
      <c r="J245" s="6" t="n"/>
      <c r="K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24">
        <f>IF($B246="","",IF(COUNT(D246:G246)=0,"",ROUND(IF(D246="",1,D246)*IF(E246="",1,E246)*IF(F246="",1,F246)*IF(G246="",1,G246),3)))</f>
        <v/>
      </c>
      <c r="I246" s="6" t="n"/>
      <c r="J246" s="6" t="n"/>
      <c r="K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24">
        <f>IF($B247="","",IF(COUNT(D247:G247)=0,"",ROUND(IF(D247="",1,D247)*IF(E247="",1,E247)*IF(F247="",1,F247)*IF(G247="",1,G247),3)))</f>
        <v/>
      </c>
      <c r="I247" s="6" t="n"/>
      <c r="J247" s="6" t="n"/>
      <c r="K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24">
        <f>IF($B248="","",IF(COUNT(D248:G248)=0,"",ROUND(IF(D248="",1,D248)*IF(E248="",1,E248)*IF(F248="",1,F248)*IF(G248="",1,G248),3)))</f>
        <v/>
      </c>
      <c r="I248" s="6" t="n"/>
      <c r="J248" s="6" t="n"/>
      <c r="K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24">
        <f>IF($B249="","",IF(COUNT(D249:G249)=0,"",ROUND(IF(D249="",1,D249)*IF(E249="",1,E249)*IF(F249="",1,F249)*IF(G249="",1,G249),3)))</f>
        <v/>
      </c>
      <c r="I249" s="6" t="n"/>
      <c r="J249" s="6" t="n"/>
      <c r="K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24">
        <f>IF($B250="","",IF(COUNT(D250:G250)=0,"",ROUND(IF(D250="",1,D250)*IF(E250="",1,E250)*IF(F250="",1,F250)*IF(G250="",1,G250),3)))</f>
        <v/>
      </c>
      <c r="I250" s="6" t="n"/>
      <c r="J250" s="6" t="n"/>
      <c r="K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24">
        <f>IF($B251="","",IF(COUNT(D251:G251)=0,"",ROUND(IF(D251="",1,D251)*IF(E251="",1,E251)*IF(F251="",1,F251)*IF(G251="",1,G251),3)))</f>
        <v/>
      </c>
      <c r="I251" s="6" t="n"/>
      <c r="J251" s="6" t="n"/>
      <c r="K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24">
        <f>IF($B252="","",IF(COUNT(D252:G252)=0,"",ROUND(IF(D252="",1,D252)*IF(E252="",1,E252)*IF(F252="",1,F252)*IF(G252="",1,G252),3)))</f>
        <v/>
      </c>
      <c r="I252" s="6" t="n"/>
      <c r="J252" s="6" t="n"/>
      <c r="K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24">
        <f>IF($B253="","",IF(COUNT(D253:G253)=0,"",ROUND(IF(D253="",1,D253)*IF(E253="",1,E253)*IF(F253="",1,F253)*IF(G253="",1,G253),3)))</f>
        <v/>
      </c>
      <c r="I253" s="6" t="n"/>
      <c r="J253" s="6" t="n"/>
      <c r="K253" s="6" t="n"/>
    </row>
    <row r="255">
      <c r="A255" s="18" t="inlineStr">
        <is>
          <t>구분에 «당초» 또는 «변경» 을 고르면 내역서의 «수량(산출서)» 칸이 자동으로 합쳐집니다. 쓰지 않는 칸(세로·높이 등)은 비워 두세요 — 1 로 봅니다.</t>
        </is>
      </c>
    </row>
  </sheetData>
  <mergeCells count="3">
    <mergeCell ref="A2:K2"/>
    <mergeCell ref="A255:K255"/>
    <mergeCell ref="A1:K1"/>
  </mergeCells>
  <dataValidations count="1">
    <dataValidation sqref="A4:A253" showDropDown="0" showInputMessage="0" showErrorMessage="0" allowBlank="1" type="list">
      <formula1>"당초,변경"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20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6" customWidth="1" min="3" max="3"/>
    <col width="15" customWidth="1" min="4" max="4"/>
    <col width="7" customWidth="1" min="5" max="5"/>
    <col width="12" customWidth="1" min="6" max="6"/>
    <col width="11" customWidth="1" min="7" max="7"/>
    <col width="11" customWidth="1" min="8" max="8"/>
    <col width="12" customWidth="1" min="9" max="9"/>
    <col width="12" customWidth="1" min="10" max="10"/>
    <col width="12" customWidth="1" min="11" max="11"/>
    <col width="12" customWidth="1" min="12" max="12"/>
    <col width="15" customWidth="1" min="13" max="13"/>
    <col width="16" customWidth="1" min="14" max="14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당 초 산 출 내 역 서</t>
        </is>
      </c>
    </row>
    <row r="3" ht="30" customHeight="1">
      <c r="A3" s="19" t="inlineStr">
        <is>
          <t>번호</t>
        </is>
      </c>
      <c r="B3" s="19" t="inlineStr">
        <is>
          <t>공종코드</t>
        </is>
      </c>
      <c r="C3" s="19" t="inlineStr">
        <is>
          <t>품 명</t>
        </is>
      </c>
      <c r="D3" s="19" t="inlineStr">
        <is>
          <t>규 격</t>
        </is>
      </c>
      <c r="E3" s="19" t="inlineStr">
        <is>
          <t>단위</t>
        </is>
      </c>
      <c r="F3" s="19" t="inlineStr">
        <is>
          <t>수량(산출서)</t>
        </is>
      </c>
      <c r="G3" s="19" t="inlineStr">
        <is>
          <t>수량(직접)</t>
        </is>
      </c>
      <c r="H3" s="19" t="inlineStr">
        <is>
          <t>적용수량</t>
        </is>
      </c>
      <c r="I3" s="19" t="inlineStr">
        <is>
          <t>재료비단가</t>
        </is>
      </c>
      <c r="J3" s="19" t="inlineStr">
        <is>
          <t>노무비단가</t>
        </is>
      </c>
      <c r="K3" s="19" t="inlineStr">
        <is>
          <t>경비단가</t>
        </is>
      </c>
      <c r="L3" s="19" t="inlineStr">
        <is>
          <t>합계단가</t>
        </is>
      </c>
      <c r="M3" s="19" t="inlineStr">
        <is>
          <t>금 액</t>
        </is>
      </c>
      <c r="N3" s="19" t="inlineStr">
        <is>
          <t>비고</t>
        </is>
      </c>
    </row>
    <row r="4">
      <c r="A4" s="6" t="n"/>
      <c r="B4" s="6" t="n"/>
      <c r="C4" s="7">
        <f>IF($B4="","",IFERROR(VLOOKUP($B4,단가마스터!$A$4:$H$303,2,FALSE),IFERROR(VLOOKUP($B4,일위대가!$N$4:$T$63,2,FALSE),"⚠️단가 없음")))</f>
        <v/>
      </c>
      <c r="D4" s="7">
        <f>IF($B4="","",IFERROR(VLOOKUP($B4,단가마스터!$A$4:$H$303,3,FALSE),""))</f>
        <v/>
      </c>
      <c r="E4" s="7">
        <f>IF($B4="","",IFERROR(VLOOKUP($B4,단가마스터!$A$4:$H$303,4,FALSE),IFERROR(VLOOKUP($B4,일위대가!$N$4:$T$63,3,FALSE),"")))</f>
        <v/>
      </c>
      <c r="F4" s="24">
        <f>IF($B4="","",SUMIFS(수량산출서!$H$4:$H$253,수량산출서!$A$4:$A$253,"당초",수량산출서!$B$4:$B$253,$B4))</f>
        <v/>
      </c>
      <c r="G4" s="25" t="n"/>
      <c r="H4" s="24">
        <f>IF($B4="","",IF($G4&lt;&gt;"",$G4,N($F4)))</f>
        <v/>
      </c>
      <c r="I4" s="21">
        <f>IF($B4="","",IFERROR(VLOOKUP($B4,단가마스터!$A$4:$H$303,5,FALSE),IFERROR(VLOOKUP($B4,일위대가!$N$4:$T$63,4,FALSE),0)))</f>
        <v/>
      </c>
      <c r="J4" s="21">
        <f>IF($B4="","",IFERROR(VLOOKUP($B4,단가마스터!$A$4:$H$303,6,FALSE),IFERROR(VLOOKUP($B4,일위대가!$N$4:$T$63,5,FALSE),0)))</f>
        <v/>
      </c>
      <c r="K4" s="21">
        <f>IF($B4="","",IFERROR(VLOOKUP($B4,단가마스터!$A$4:$H$303,7,FALSE),IFERROR(VLOOKUP($B4,일위대가!$N$4:$T$63,6,FALSE),0)))</f>
        <v/>
      </c>
      <c r="L4" s="21">
        <f>IF($B4="","",N($I4)+N($J4)+N($K4))</f>
        <v/>
      </c>
      <c r="M4" s="21">
        <f>IF($B4="","",ROUND(N($H4)*N($L4),0))</f>
        <v/>
      </c>
      <c r="N4" s="6" t="n"/>
    </row>
    <row r="5">
      <c r="A5" s="6" t="n"/>
      <c r="B5" s="6" t="n"/>
      <c r="C5" s="7">
        <f>IF($B5="","",IFERROR(VLOOKUP($B5,단가마스터!$A$4:$H$303,2,FALSE),IFERROR(VLOOKUP($B5,일위대가!$N$4:$T$63,2,FALSE),"⚠️단가 없음")))</f>
        <v/>
      </c>
      <c r="D5" s="7">
        <f>IF($B5="","",IFERROR(VLOOKUP($B5,단가마스터!$A$4:$H$303,3,FALSE),""))</f>
        <v/>
      </c>
      <c r="E5" s="7">
        <f>IF($B5="","",IFERROR(VLOOKUP($B5,단가마스터!$A$4:$H$303,4,FALSE),IFERROR(VLOOKUP($B5,일위대가!$N$4:$T$63,3,FALSE),"")))</f>
        <v/>
      </c>
      <c r="F5" s="24">
        <f>IF($B5="","",SUMIFS(수량산출서!$H$4:$H$253,수량산출서!$A$4:$A$253,"당초",수량산출서!$B$4:$B$253,$B5))</f>
        <v/>
      </c>
      <c r="G5" s="25" t="n"/>
      <c r="H5" s="24">
        <f>IF($B5="","",IF($G5&lt;&gt;"",$G5,N($F5)))</f>
        <v/>
      </c>
      <c r="I5" s="21">
        <f>IF($B5="","",IFERROR(VLOOKUP($B5,단가마스터!$A$4:$H$303,5,FALSE),IFERROR(VLOOKUP($B5,일위대가!$N$4:$T$63,4,FALSE),0)))</f>
        <v/>
      </c>
      <c r="J5" s="21">
        <f>IF($B5="","",IFERROR(VLOOKUP($B5,단가마스터!$A$4:$H$303,6,FALSE),IFERROR(VLOOKUP($B5,일위대가!$N$4:$T$63,5,FALSE),0)))</f>
        <v/>
      </c>
      <c r="K5" s="21">
        <f>IF($B5="","",IFERROR(VLOOKUP($B5,단가마스터!$A$4:$H$303,7,FALSE),IFERROR(VLOOKUP($B5,일위대가!$N$4:$T$63,6,FALSE),0)))</f>
        <v/>
      </c>
      <c r="L5" s="21">
        <f>IF($B5="","",N($I5)+N($J5)+N($K5))</f>
        <v/>
      </c>
      <c r="M5" s="21">
        <f>IF($B5="","",ROUND(N($H5)*N($L5),0))</f>
        <v/>
      </c>
      <c r="N5" s="6" t="n"/>
    </row>
    <row r="6">
      <c r="A6" s="6" t="n"/>
      <c r="B6" s="6" t="n"/>
      <c r="C6" s="7">
        <f>IF($B6="","",IFERROR(VLOOKUP($B6,단가마스터!$A$4:$H$303,2,FALSE),IFERROR(VLOOKUP($B6,일위대가!$N$4:$T$63,2,FALSE),"⚠️단가 없음")))</f>
        <v/>
      </c>
      <c r="D6" s="7">
        <f>IF($B6="","",IFERROR(VLOOKUP($B6,단가마스터!$A$4:$H$303,3,FALSE),""))</f>
        <v/>
      </c>
      <c r="E6" s="7">
        <f>IF($B6="","",IFERROR(VLOOKUP($B6,단가마스터!$A$4:$H$303,4,FALSE),IFERROR(VLOOKUP($B6,일위대가!$N$4:$T$63,3,FALSE),"")))</f>
        <v/>
      </c>
      <c r="F6" s="24">
        <f>IF($B6="","",SUMIFS(수량산출서!$H$4:$H$253,수량산출서!$A$4:$A$253,"당초",수량산출서!$B$4:$B$253,$B6))</f>
        <v/>
      </c>
      <c r="G6" s="25" t="n"/>
      <c r="H6" s="24">
        <f>IF($B6="","",IF($G6&lt;&gt;"",$G6,N($F6)))</f>
        <v/>
      </c>
      <c r="I6" s="21">
        <f>IF($B6="","",IFERROR(VLOOKUP($B6,단가마스터!$A$4:$H$303,5,FALSE),IFERROR(VLOOKUP($B6,일위대가!$N$4:$T$63,4,FALSE),0)))</f>
        <v/>
      </c>
      <c r="J6" s="21">
        <f>IF($B6="","",IFERROR(VLOOKUP($B6,단가마스터!$A$4:$H$303,6,FALSE),IFERROR(VLOOKUP($B6,일위대가!$N$4:$T$63,5,FALSE),0)))</f>
        <v/>
      </c>
      <c r="K6" s="21">
        <f>IF($B6="","",IFERROR(VLOOKUP($B6,단가마스터!$A$4:$H$303,7,FALSE),IFERROR(VLOOKUP($B6,일위대가!$N$4:$T$63,6,FALSE),0)))</f>
        <v/>
      </c>
      <c r="L6" s="21">
        <f>IF($B6="","",N($I6)+N($J6)+N($K6))</f>
        <v/>
      </c>
      <c r="M6" s="21">
        <f>IF($B6="","",ROUND(N($H6)*N($L6),0))</f>
        <v/>
      </c>
      <c r="N6" s="6" t="n"/>
    </row>
    <row r="7">
      <c r="A7" s="6" t="n"/>
      <c r="B7" s="6" t="n"/>
      <c r="C7" s="7">
        <f>IF($B7="","",IFERROR(VLOOKUP($B7,단가마스터!$A$4:$H$303,2,FALSE),IFERROR(VLOOKUP($B7,일위대가!$N$4:$T$63,2,FALSE),"⚠️단가 없음")))</f>
        <v/>
      </c>
      <c r="D7" s="7">
        <f>IF($B7="","",IFERROR(VLOOKUP($B7,단가마스터!$A$4:$H$303,3,FALSE),""))</f>
        <v/>
      </c>
      <c r="E7" s="7">
        <f>IF($B7="","",IFERROR(VLOOKUP($B7,단가마스터!$A$4:$H$303,4,FALSE),IFERROR(VLOOKUP($B7,일위대가!$N$4:$T$63,3,FALSE),"")))</f>
        <v/>
      </c>
      <c r="F7" s="24">
        <f>IF($B7="","",SUMIFS(수량산출서!$H$4:$H$253,수량산출서!$A$4:$A$253,"당초",수량산출서!$B$4:$B$253,$B7))</f>
        <v/>
      </c>
      <c r="G7" s="25" t="n"/>
      <c r="H7" s="24">
        <f>IF($B7="","",IF($G7&lt;&gt;"",$G7,N($F7)))</f>
        <v/>
      </c>
      <c r="I7" s="21">
        <f>IF($B7="","",IFERROR(VLOOKUP($B7,단가마스터!$A$4:$H$303,5,FALSE),IFERROR(VLOOKUP($B7,일위대가!$N$4:$T$63,4,FALSE),0)))</f>
        <v/>
      </c>
      <c r="J7" s="21">
        <f>IF($B7="","",IFERROR(VLOOKUP($B7,단가마스터!$A$4:$H$303,6,FALSE),IFERROR(VLOOKUP($B7,일위대가!$N$4:$T$63,5,FALSE),0)))</f>
        <v/>
      </c>
      <c r="K7" s="21">
        <f>IF($B7="","",IFERROR(VLOOKUP($B7,단가마스터!$A$4:$H$303,7,FALSE),IFERROR(VLOOKUP($B7,일위대가!$N$4:$T$63,6,FALSE),0)))</f>
        <v/>
      </c>
      <c r="L7" s="21">
        <f>IF($B7="","",N($I7)+N($J7)+N($K7))</f>
        <v/>
      </c>
      <c r="M7" s="21">
        <f>IF($B7="","",ROUND(N($H7)*N($L7),0))</f>
        <v/>
      </c>
      <c r="N7" s="6" t="n"/>
    </row>
    <row r="8">
      <c r="A8" s="6" t="n"/>
      <c r="B8" s="6" t="n"/>
      <c r="C8" s="7">
        <f>IF($B8="","",IFERROR(VLOOKUP($B8,단가마스터!$A$4:$H$303,2,FALSE),IFERROR(VLOOKUP($B8,일위대가!$N$4:$T$63,2,FALSE),"⚠️단가 없음")))</f>
        <v/>
      </c>
      <c r="D8" s="7">
        <f>IF($B8="","",IFERROR(VLOOKUP($B8,단가마스터!$A$4:$H$303,3,FALSE),""))</f>
        <v/>
      </c>
      <c r="E8" s="7">
        <f>IF($B8="","",IFERROR(VLOOKUP($B8,단가마스터!$A$4:$H$303,4,FALSE),IFERROR(VLOOKUP($B8,일위대가!$N$4:$T$63,3,FALSE),"")))</f>
        <v/>
      </c>
      <c r="F8" s="24">
        <f>IF($B8="","",SUMIFS(수량산출서!$H$4:$H$253,수량산출서!$A$4:$A$253,"당초",수량산출서!$B$4:$B$253,$B8))</f>
        <v/>
      </c>
      <c r="G8" s="25" t="n"/>
      <c r="H8" s="24">
        <f>IF($B8="","",IF($G8&lt;&gt;"",$G8,N($F8)))</f>
        <v/>
      </c>
      <c r="I8" s="21">
        <f>IF($B8="","",IFERROR(VLOOKUP($B8,단가마스터!$A$4:$H$303,5,FALSE),IFERROR(VLOOKUP($B8,일위대가!$N$4:$T$63,4,FALSE),0)))</f>
        <v/>
      </c>
      <c r="J8" s="21">
        <f>IF($B8="","",IFERROR(VLOOKUP($B8,단가마스터!$A$4:$H$303,6,FALSE),IFERROR(VLOOKUP($B8,일위대가!$N$4:$T$63,5,FALSE),0)))</f>
        <v/>
      </c>
      <c r="K8" s="21">
        <f>IF($B8="","",IFERROR(VLOOKUP($B8,단가마스터!$A$4:$H$303,7,FALSE),IFERROR(VLOOKUP($B8,일위대가!$N$4:$T$63,6,FALSE),0)))</f>
        <v/>
      </c>
      <c r="L8" s="21">
        <f>IF($B8="","",N($I8)+N($J8)+N($K8))</f>
        <v/>
      </c>
      <c r="M8" s="21">
        <f>IF($B8="","",ROUND(N($H8)*N($L8),0))</f>
        <v/>
      </c>
      <c r="N8" s="6" t="n"/>
    </row>
    <row r="9">
      <c r="A9" s="6" t="n"/>
      <c r="B9" s="6" t="n"/>
      <c r="C9" s="7">
        <f>IF($B9="","",IFERROR(VLOOKUP($B9,단가마스터!$A$4:$H$303,2,FALSE),IFERROR(VLOOKUP($B9,일위대가!$N$4:$T$63,2,FALSE),"⚠️단가 없음")))</f>
        <v/>
      </c>
      <c r="D9" s="7">
        <f>IF($B9="","",IFERROR(VLOOKUP($B9,단가마스터!$A$4:$H$303,3,FALSE),""))</f>
        <v/>
      </c>
      <c r="E9" s="7">
        <f>IF($B9="","",IFERROR(VLOOKUP($B9,단가마스터!$A$4:$H$303,4,FALSE),IFERROR(VLOOKUP($B9,일위대가!$N$4:$T$63,3,FALSE),"")))</f>
        <v/>
      </c>
      <c r="F9" s="24">
        <f>IF($B9="","",SUMIFS(수량산출서!$H$4:$H$253,수량산출서!$A$4:$A$253,"당초",수량산출서!$B$4:$B$253,$B9))</f>
        <v/>
      </c>
      <c r="G9" s="25" t="n"/>
      <c r="H9" s="24">
        <f>IF($B9="","",IF($G9&lt;&gt;"",$G9,N($F9)))</f>
        <v/>
      </c>
      <c r="I9" s="21">
        <f>IF($B9="","",IFERROR(VLOOKUP($B9,단가마스터!$A$4:$H$303,5,FALSE),IFERROR(VLOOKUP($B9,일위대가!$N$4:$T$63,4,FALSE),0)))</f>
        <v/>
      </c>
      <c r="J9" s="21">
        <f>IF($B9="","",IFERROR(VLOOKUP($B9,단가마스터!$A$4:$H$303,6,FALSE),IFERROR(VLOOKUP($B9,일위대가!$N$4:$T$63,5,FALSE),0)))</f>
        <v/>
      </c>
      <c r="K9" s="21">
        <f>IF($B9="","",IFERROR(VLOOKUP($B9,단가마스터!$A$4:$H$303,7,FALSE),IFERROR(VLOOKUP($B9,일위대가!$N$4:$T$63,6,FALSE),0)))</f>
        <v/>
      </c>
      <c r="L9" s="21">
        <f>IF($B9="","",N($I9)+N($J9)+N($K9))</f>
        <v/>
      </c>
      <c r="M9" s="21">
        <f>IF($B9="","",ROUND(N($H9)*N($L9),0))</f>
        <v/>
      </c>
      <c r="N9" s="6" t="n"/>
    </row>
    <row r="10">
      <c r="A10" s="6" t="n"/>
      <c r="B10" s="6" t="n"/>
      <c r="C10" s="7">
        <f>IF($B10="","",IFERROR(VLOOKUP($B10,단가마스터!$A$4:$H$303,2,FALSE),IFERROR(VLOOKUP($B10,일위대가!$N$4:$T$63,2,FALSE),"⚠️단가 없음")))</f>
        <v/>
      </c>
      <c r="D10" s="7">
        <f>IF($B10="","",IFERROR(VLOOKUP($B10,단가마스터!$A$4:$H$303,3,FALSE),""))</f>
        <v/>
      </c>
      <c r="E10" s="7">
        <f>IF($B10="","",IFERROR(VLOOKUP($B10,단가마스터!$A$4:$H$303,4,FALSE),IFERROR(VLOOKUP($B10,일위대가!$N$4:$T$63,3,FALSE),"")))</f>
        <v/>
      </c>
      <c r="F10" s="24">
        <f>IF($B10="","",SUMIFS(수량산출서!$H$4:$H$253,수량산출서!$A$4:$A$253,"당초",수량산출서!$B$4:$B$253,$B10))</f>
        <v/>
      </c>
      <c r="G10" s="25" t="n"/>
      <c r="H10" s="24">
        <f>IF($B10="","",IF($G10&lt;&gt;"",$G10,N($F10)))</f>
        <v/>
      </c>
      <c r="I10" s="21">
        <f>IF($B10="","",IFERROR(VLOOKUP($B10,단가마스터!$A$4:$H$303,5,FALSE),IFERROR(VLOOKUP($B10,일위대가!$N$4:$T$63,4,FALSE),0)))</f>
        <v/>
      </c>
      <c r="J10" s="21">
        <f>IF($B10="","",IFERROR(VLOOKUP($B10,단가마스터!$A$4:$H$303,6,FALSE),IFERROR(VLOOKUP($B10,일위대가!$N$4:$T$63,5,FALSE),0)))</f>
        <v/>
      </c>
      <c r="K10" s="21">
        <f>IF($B10="","",IFERROR(VLOOKUP($B10,단가마스터!$A$4:$H$303,7,FALSE),IFERROR(VLOOKUP($B10,일위대가!$N$4:$T$63,6,FALSE),0)))</f>
        <v/>
      </c>
      <c r="L10" s="21">
        <f>IF($B10="","",N($I10)+N($J10)+N($K10))</f>
        <v/>
      </c>
      <c r="M10" s="21">
        <f>IF($B10="","",ROUND(N($H10)*N($L10),0))</f>
        <v/>
      </c>
      <c r="N10" s="6" t="n"/>
    </row>
    <row r="11">
      <c r="A11" s="6" t="n"/>
      <c r="B11" s="6" t="n"/>
      <c r="C11" s="7">
        <f>IF($B11="","",IFERROR(VLOOKUP($B11,단가마스터!$A$4:$H$303,2,FALSE),IFERROR(VLOOKUP($B11,일위대가!$N$4:$T$63,2,FALSE),"⚠️단가 없음")))</f>
        <v/>
      </c>
      <c r="D11" s="7">
        <f>IF($B11="","",IFERROR(VLOOKUP($B11,단가마스터!$A$4:$H$303,3,FALSE),""))</f>
        <v/>
      </c>
      <c r="E11" s="7">
        <f>IF($B11="","",IFERROR(VLOOKUP($B11,단가마스터!$A$4:$H$303,4,FALSE),IFERROR(VLOOKUP($B11,일위대가!$N$4:$T$63,3,FALSE),"")))</f>
        <v/>
      </c>
      <c r="F11" s="24">
        <f>IF($B11="","",SUMIFS(수량산출서!$H$4:$H$253,수량산출서!$A$4:$A$253,"당초",수량산출서!$B$4:$B$253,$B11))</f>
        <v/>
      </c>
      <c r="G11" s="25" t="n"/>
      <c r="H11" s="24">
        <f>IF($B11="","",IF($G11&lt;&gt;"",$G11,N($F11)))</f>
        <v/>
      </c>
      <c r="I11" s="21">
        <f>IF($B11="","",IFERROR(VLOOKUP($B11,단가마스터!$A$4:$H$303,5,FALSE),IFERROR(VLOOKUP($B11,일위대가!$N$4:$T$63,4,FALSE),0)))</f>
        <v/>
      </c>
      <c r="J11" s="21">
        <f>IF($B11="","",IFERROR(VLOOKUP($B11,단가마스터!$A$4:$H$303,6,FALSE),IFERROR(VLOOKUP($B11,일위대가!$N$4:$T$63,5,FALSE),0)))</f>
        <v/>
      </c>
      <c r="K11" s="21">
        <f>IF($B11="","",IFERROR(VLOOKUP($B11,단가마스터!$A$4:$H$303,7,FALSE),IFERROR(VLOOKUP($B11,일위대가!$N$4:$T$63,6,FALSE),0)))</f>
        <v/>
      </c>
      <c r="L11" s="21">
        <f>IF($B11="","",N($I11)+N($J11)+N($K11))</f>
        <v/>
      </c>
      <c r="M11" s="21">
        <f>IF($B11="","",ROUND(N($H11)*N($L11),0))</f>
        <v/>
      </c>
      <c r="N11" s="6" t="n"/>
    </row>
    <row r="12">
      <c r="A12" s="6" t="n"/>
      <c r="B12" s="6" t="n"/>
      <c r="C12" s="7">
        <f>IF($B12="","",IFERROR(VLOOKUP($B12,단가마스터!$A$4:$H$303,2,FALSE),IFERROR(VLOOKUP($B12,일위대가!$N$4:$T$63,2,FALSE),"⚠️단가 없음")))</f>
        <v/>
      </c>
      <c r="D12" s="7">
        <f>IF($B12="","",IFERROR(VLOOKUP($B12,단가마스터!$A$4:$H$303,3,FALSE),""))</f>
        <v/>
      </c>
      <c r="E12" s="7">
        <f>IF($B12="","",IFERROR(VLOOKUP($B12,단가마스터!$A$4:$H$303,4,FALSE),IFERROR(VLOOKUP($B12,일위대가!$N$4:$T$63,3,FALSE),"")))</f>
        <v/>
      </c>
      <c r="F12" s="24">
        <f>IF($B12="","",SUMIFS(수량산출서!$H$4:$H$253,수량산출서!$A$4:$A$253,"당초",수량산출서!$B$4:$B$253,$B12))</f>
        <v/>
      </c>
      <c r="G12" s="25" t="n"/>
      <c r="H12" s="24">
        <f>IF($B12="","",IF($G12&lt;&gt;"",$G12,N($F12)))</f>
        <v/>
      </c>
      <c r="I12" s="21">
        <f>IF($B12="","",IFERROR(VLOOKUP($B12,단가마스터!$A$4:$H$303,5,FALSE),IFERROR(VLOOKUP($B12,일위대가!$N$4:$T$63,4,FALSE),0)))</f>
        <v/>
      </c>
      <c r="J12" s="21">
        <f>IF($B12="","",IFERROR(VLOOKUP($B12,단가마스터!$A$4:$H$303,6,FALSE),IFERROR(VLOOKUP($B12,일위대가!$N$4:$T$63,5,FALSE),0)))</f>
        <v/>
      </c>
      <c r="K12" s="21">
        <f>IF($B12="","",IFERROR(VLOOKUP($B12,단가마스터!$A$4:$H$303,7,FALSE),IFERROR(VLOOKUP($B12,일위대가!$N$4:$T$63,6,FALSE),0)))</f>
        <v/>
      </c>
      <c r="L12" s="21">
        <f>IF($B12="","",N($I12)+N($J12)+N($K12))</f>
        <v/>
      </c>
      <c r="M12" s="21">
        <f>IF($B12="","",ROUND(N($H12)*N($L12),0))</f>
        <v/>
      </c>
      <c r="N12" s="6" t="n"/>
    </row>
    <row r="13">
      <c r="A13" s="6" t="n"/>
      <c r="B13" s="6" t="n"/>
      <c r="C13" s="7">
        <f>IF($B13="","",IFERROR(VLOOKUP($B13,단가마스터!$A$4:$H$303,2,FALSE),IFERROR(VLOOKUP($B13,일위대가!$N$4:$T$63,2,FALSE),"⚠️단가 없음")))</f>
        <v/>
      </c>
      <c r="D13" s="7">
        <f>IF($B13="","",IFERROR(VLOOKUP($B13,단가마스터!$A$4:$H$303,3,FALSE),""))</f>
        <v/>
      </c>
      <c r="E13" s="7">
        <f>IF($B13="","",IFERROR(VLOOKUP($B13,단가마스터!$A$4:$H$303,4,FALSE),IFERROR(VLOOKUP($B13,일위대가!$N$4:$T$63,3,FALSE),"")))</f>
        <v/>
      </c>
      <c r="F13" s="24">
        <f>IF($B13="","",SUMIFS(수량산출서!$H$4:$H$253,수량산출서!$A$4:$A$253,"당초",수량산출서!$B$4:$B$253,$B13))</f>
        <v/>
      </c>
      <c r="G13" s="25" t="n"/>
      <c r="H13" s="24">
        <f>IF($B13="","",IF($G13&lt;&gt;"",$G13,N($F13)))</f>
        <v/>
      </c>
      <c r="I13" s="21">
        <f>IF($B13="","",IFERROR(VLOOKUP($B13,단가마스터!$A$4:$H$303,5,FALSE),IFERROR(VLOOKUP($B13,일위대가!$N$4:$T$63,4,FALSE),0)))</f>
        <v/>
      </c>
      <c r="J13" s="21">
        <f>IF($B13="","",IFERROR(VLOOKUP($B13,단가마스터!$A$4:$H$303,6,FALSE),IFERROR(VLOOKUP($B13,일위대가!$N$4:$T$63,5,FALSE),0)))</f>
        <v/>
      </c>
      <c r="K13" s="21">
        <f>IF($B13="","",IFERROR(VLOOKUP($B13,단가마스터!$A$4:$H$303,7,FALSE),IFERROR(VLOOKUP($B13,일위대가!$N$4:$T$63,6,FALSE),0)))</f>
        <v/>
      </c>
      <c r="L13" s="21">
        <f>IF($B13="","",N($I13)+N($J13)+N($K13))</f>
        <v/>
      </c>
      <c r="M13" s="21">
        <f>IF($B13="","",ROUND(N($H13)*N($L13),0))</f>
        <v/>
      </c>
      <c r="N13" s="6" t="n"/>
    </row>
    <row r="14">
      <c r="A14" s="6" t="n"/>
      <c r="B14" s="6" t="n"/>
      <c r="C14" s="7">
        <f>IF($B14="","",IFERROR(VLOOKUP($B14,단가마스터!$A$4:$H$303,2,FALSE),IFERROR(VLOOKUP($B14,일위대가!$N$4:$T$63,2,FALSE),"⚠️단가 없음")))</f>
        <v/>
      </c>
      <c r="D14" s="7">
        <f>IF($B14="","",IFERROR(VLOOKUP($B14,단가마스터!$A$4:$H$303,3,FALSE),""))</f>
        <v/>
      </c>
      <c r="E14" s="7">
        <f>IF($B14="","",IFERROR(VLOOKUP($B14,단가마스터!$A$4:$H$303,4,FALSE),IFERROR(VLOOKUP($B14,일위대가!$N$4:$T$63,3,FALSE),"")))</f>
        <v/>
      </c>
      <c r="F14" s="24">
        <f>IF($B14="","",SUMIFS(수량산출서!$H$4:$H$253,수량산출서!$A$4:$A$253,"당초",수량산출서!$B$4:$B$253,$B14))</f>
        <v/>
      </c>
      <c r="G14" s="25" t="n"/>
      <c r="H14" s="24">
        <f>IF($B14="","",IF($G14&lt;&gt;"",$G14,N($F14)))</f>
        <v/>
      </c>
      <c r="I14" s="21">
        <f>IF($B14="","",IFERROR(VLOOKUP($B14,단가마스터!$A$4:$H$303,5,FALSE),IFERROR(VLOOKUP($B14,일위대가!$N$4:$T$63,4,FALSE),0)))</f>
        <v/>
      </c>
      <c r="J14" s="21">
        <f>IF($B14="","",IFERROR(VLOOKUP($B14,단가마스터!$A$4:$H$303,6,FALSE),IFERROR(VLOOKUP($B14,일위대가!$N$4:$T$63,5,FALSE),0)))</f>
        <v/>
      </c>
      <c r="K14" s="21">
        <f>IF($B14="","",IFERROR(VLOOKUP($B14,단가마스터!$A$4:$H$303,7,FALSE),IFERROR(VLOOKUP($B14,일위대가!$N$4:$T$63,6,FALSE),0)))</f>
        <v/>
      </c>
      <c r="L14" s="21">
        <f>IF($B14="","",N($I14)+N($J14)+N($K14))</f>
        <v/>
      </c>
      <c r="M14" s="21">
        <f>IF($B14="","",ROUND(N($H14)*N($L14),0))</f>
        <v/>
      </c>
      <c r="N14" s="6" t="n"/>
    </row>
    <row r="15">
      <c r="A15" s="6" t="n"/>
      <c r="B15" s="6" t="n"/>
      <c r="C15" s="7">
        <f>IF($B15="","",IFERROR(VLOOKUP($B15,단가마스터!$A$4:$H$303,2,FALSE),IFERROR(VLOOKUP($B15,일위대가!$N$4:$T$63,2,FALSE),"⚠️단가 없음")))</f>
        <v/>
      </c>
      <c r="D15" s="7">
        <f>IF($B15="","",IFERROR(VLOOKUP($B15,단가마스터!$A$4:$H$303,3,FALSE),""))</f>
        <v/>
      </c>
      <c r="E15" s="7">
        <f>IF($B15="","",IFERROR(VLOOKUP($B15,단가마스터!$A$4:$H$303,4,FALSE),IFERROR(VLOOKUP($B15,일위대가!$N$4:$T$63,3,FALSE),"")))</f>
        <v/>
      </c>
      <c r="F15" s="24">
        <f>IF($B15="","",SUMIFS(수량산출서!$H$4:$H$253,수량산출서!$A$4:$A$253,"당초",수량산출서!$B$4:$B$253,$B15))</f>
        <v/>
      </c>
      <c r="G15" s="25" t="n"/>
      <c r="H15" s="24">
        <f>IF($B15="","",IF($G15&lt;&gt;"",$G15,N($F15)))</f>
        <v/>
      </c>
      <c r="I15" s="21">
        <f>IF($B15="","",IFERROR(VLOOKUP($B15,단가마스터!$A$4:$H$303,5,FALSE),IFERROR(VLOOKUP($B15,일위대가!$N$4:$T$63,4,FALSE),0)))</f>
        <v/>
      </c>
      <c r="J15" s="21">
        <f>IF($B15="","",IFERROR(VLOOKUP($B15,단가마스터!$A$4:$H$303,6,FALSE),IFERROR(VLOOKUP($B15,일위대가!$N$4:$T$63,5,FALSE),0)))</f>
        <v/>
      </c>
      <c r="K15" s="21">
        <f>IF($B15="","",IFERROR(VLOOKUP($B15,단가마스터!$A$4:$H$303,7,FALSE),IFERROR(VLOOKUP($B15,일위대가!$N$4:$T$63,6,FALSE),0)))</f>
        <v/>
      </c>
      <c r="L15" s="21">
        <f>IF($B15="","",N($I15)+N($J15)+N($K15))</f>
        <v/>
      </c>
      <c r="M15" s="21">
        <f>IF($B15="","",ROUND(N($H15)*N($L15),0))</f>
        <v/>
      </c>
      <c r="N15" s="6" t="n"/>
    </row>
    <row r="16">
      <c r="A16" s="6" t="n"/>
      <c r="B16" s="6" t="n"/>
      <c r="C16" s="7">
        <f>IF($B16="","",IFERROR(VLOOKUP($B16,단가마스터!$A$4:$H$303,2,FALSE),IFERROR(VLOOKUP($B16,일위대가!$N$4:$T$63,2,FALSE),"⚠️단가 없음")))</f>
        <v/>
      </c>
      <c r="D16" s="7">
        <f>IF($B16="","",IFERROR(VLOOKUP($B16,단가마스터!$A$4:$H$303,3,FALSE),""))</f>
        <v/>
      </c>
      <c r="E16" s="7">
        <f>IF($B16="","",IFERROR(VLOOKUP($B16,단가마스터!$A$4:$H$303,4,FALSE),IFERROR(VLOOKUP($B16,일위대가!$N$4:$T$63,3,FALSE),"")))</f>
        <v/>
      </c>
      <c r="F16" s="24">
        <f>IF($B16="","",SUMIFS(수량산출서!$H$4:$H$253,수량산출서!$A$4:$A$253,"당초",수량산출서!$B$4:$B$253,$B16))</f>
        <v/>
      </c>
      <c r="G16" s="25" t="n"/>
      <c r="H16" s="24">
        <f>IF($B16="","",IF($G16&lt;&gt;"",$G16,N($F16)))</f>
        <v/>
      </c>
      <c r="I16" s="21">
        <f>IF($B16="","",IFERROR(VLOOKUP($B16,단가마스터!$A$4:$H$303,5,FALSE),IFERROR(VLOOKUP($B16,일위대가!$N$4:$T$63,4,FALSE),0)))</f>
        <v/>
      </c>
      <c r="J16" s="21">
        <f>IF($B16="","",IFERROR(VLOOKUP($B16,단가마스터!$A$4:$H$303,6,FALSE),IFERROR(VLOOKUP($B16,일위대가!$N$4:$T$63,5,FALSE),0)))</f>
        <v/>
      </c>
      <c r="K16" s="21">
        <f>IF($B16="","",IFERROR(VLOOKUP($B16,단가마스터!$A$4:$H$303,7,FALSE),IFERROR(VLOOKUP($B16,일위대가!$N$4:$T$63,6,FALSE),0)))</f>
        <v/>
      </c>
      <c r="L16" s="21">
        <f>IF($B16="","",N($I16)+N($J16)+N($K16))</f>
        <v/>
      </c>
      <c r="M16" s="21">
        <f>IF($B16="","",ROUND(N($H16)*N($L16),0))</f>
        <v/>
      </c>
      <c r="N16" s="6" t="n"/>
    </row>
    <row r="17">
      <c r="A17" s="6" t="n"/>
      <c r="B17" s="6" t="n"/>
      <c r="C17" s="7">
        <f>IF($B17="","",IFERROR(VLOOKUP($B17,단가마스터!$A$4:$H$303,2,FALSE),IFERROR(VLOOKUP($B17,일위대가!$N$4:$T$63,2,FALSE),"⚠️단가 없음")))</f>
        <v/>
      </c>
      <c r="D17" s="7">
        <f>IF($B17="","",IFERROR(VLOOKUP($B17,단가마스터!$A$4:$H$303,3,FALSE),""))</f>
        <v/>
      </c>
      <c r="E17" s="7">
        <f>IF($B17="","",IFERROR(VLOOKUP($B17,단가마스터!$A$4:$H$303,4,FALSE),IFERROR(VLOOKUP($B17,일위대가!$N$4:$T$63,3,FALSE),"")))</f>
        <v/>
      </c>
      <c r="F17" s="24">
        <f>IF($B17="","",SUMIFS(수량산출서!$H$4:$H$253,수량산출서!$A$4:$A$253,"당초",수량산출서!$B$4:$B$253,$B17))</f>
        <v/>
      </c>
      <c r="G17" s="25" t="n"/>
      <c r="H17" s="24">
        <f>IF($B17="","",IF($G17&lt;&gt;"",$G17,N($F17)))</f>
        <v/>
      </c>
      <c r="I17" s="21">
        <f>IF($B17="","",IFERROR(VLOOKUP($B17,단가마스터!$A$4:$H$303,5,FALSE),IFERROR(VLOOKUP($B17,일위대가!$N$4:$T$63,4,FALSE),0)))</f>
        <v/>
      </c>
      <c r="J17" s="21">
        <f>IF($B17="","",IFERROR(VLOOKUP($B17,단가마스터!$A$4:$H$303,6,FALSE),IFERROR(VLOOKUP($B17,일위대가!$N$4:$T$63,5,FALSE),0)))</f>
        <v/>
      </c>
      <c r="K17" s="21">
        <f>IF($B17="","",IFERROR(VLOOKUP($B17,단가마스터!$A$4:$H$303,7,FALSE),IFERROR(VLOOKUP($B17,일위대가!$N$4:$T$63,6,FALSE),0)))</f>
        <v/>
      </c>
      <c r="L17" s="21">
        <f>IF($B17="","",N($I17)+N($J17)+N($K17))</f>
        <v/>
      </c>
      <c r="M17" s="21">
        <f>IF($B17="","",ROUND(N($H17)*N($L17),0))</f>
        <v/>
      </c>
      <c r="N17" s="6" t="n"/>
    </row>
    <row r="18">
      <c r="A18" s="6" t="n"/>
      <c r="B18" s="6" t="n"/>
      <c r="C18" s="7">
        <f>IF($B18="","",IFERROR(VLOOKUP($B18,단가마스터!$A$4:$H$303,2,FALSE),IFERROR(VLOOKUP($B18,일위대가!$N$4:$T$63,2,FALSE),"⚠️단가 없음")))</f>
        <v/>
      </c>
      <c r="D18" s="7">
        <f>IF($B18="","",IFERROR(VLOOKUP($B18,단가마스터!$A$4:$H$303,3,FALSE),""))</f>
        <v/>
      </c>
      <c r="E18" s="7">
        <f>IF($B18="","",IFERROR(VLOOKUP($B18,단가마스터!$A$4:$H$303,4,FALSE),IFERROR(VLOOKUP($B18,일위대가!$N$4:$T$63,3,FALSE),"")))</f>
        <v/>
      </c>
      <c r="F18" s="24">
        <f>IF($B18="","",SUMIFS(수량산출서!$H$4:$H$253,수량산출서!$A$4:$A$253,"당초",수량산출서!$B$4:$B$253,$B18))</f>
        <v/>
      </c>
      <c r="G18" s="25" t="n"/>
      <c r="H18" s="24">
        <f>IF($B18="","",IF($G18&lt;&gt;"",$G18,N($F18)))</f>
        <v/>
      </c>
      <c r="I18" s="21">
        <f>IF($B18="","",IFERROR(VLOOKUP($B18,단가마스터!$A$4:$H$303,5,FALSE),IFERROR(VLOOKUP($B18,일위대가!$N$4:$T$63,4,FALSE),0)))</f>
        <v/>
      </c>
      <c r="J18" s="21">
        <f>IF($B18="","",IFERROR(VLOOKUP($B18,단가마스터!$A$4:$H$303,6,FALSE),IFERROR(VLOOKUP($B18,일위대가!$N$4:$T$63,5,FALSE),0)))</f>
        <v/>
      </c>
      <c r="K18" s="21">
        <f>IF($B18="","",IFERROR(VLOOKUP($B18,단가마스터!$A$4:$H$303,7,FALSE),IFERROR(VLOOKUP($B18,일위대가!$N$4:$T$63,6,FALSE),0)))</f>
        <v/>
      </c>
      <c r="L18" s="21">
        <f>IF($B18="","",N($I18)+N($J18)+N($K18))</f>
        <v/>
      </c>
      <c r="M18" s="21">
        <f>IF($B18="","",ROUND(N($H18)*N($L18),0))</f>
        <v/>
      </c>
      <c r="N18" s="6" t="n"/>
    </row>
    <row r="19">
      <c r="A19" s="6" t="n"/>
      <c r="B19" s="6" t="n"/>
      <c r="C19" s="7">
        <f>IF($B19="","",IFERROR(VLOOKUP($B19,단가마스터!$A$4:$H$303,2,FALSE),IFERROR(VLOOKUP($B19,일위대가!$N$4:$T$63,2,FALSE),"⚠️단가 없음")))</f>
        <v/>
      </c>
      <c r="D19" s="7">
        <f>IF($B19="","",IFERROR(VLOOKUP($B19,단가마스터!$A$4:$H$303,3,FALSE),""))</f>
        <v/>
      </c>
      <c r="E19" s="7">
        <f>IF($B19="","",IFERROR(VLOOKUP($B19,단가마스터!$A$4:$H$303,4,FALSE),IFERROR(VLOOKUP($B19,일위대가!$N$4:$T$63,3,FALSE),"")))</f>
        <v/>
      </c>
      <c r="F19" s="24">
        <f>IF($B19="","",SUMIFS(수량산출서!$H$4:$H$253,수량산출서!$A$4:$A$253,"당초",수량산출서!$B$4:$B$253,$B19))</f>
        <v/>
      </c>
      <c r="G19" s="25" t="n"/>
      <c r="H19" s="24">
        <f>IF($B19="","",IF($G19&lt;&gt;"",$G19,N($F19)))</f>
        <v/>
      </c>
      <c r="I19" s="21">
        <f>IF($B19="","",IFERROR(VLOOKUP($B19,단가마스터!$A$4:$H$303,5,FALSE),IFERROR(VLOOKUP($B19,일위대가!$N$4:$T$63,4,FALSE),0)))</f>
        <v/>
      </c>
      <c r="J19" s="21">
        <f>IF($B19="","",IFERROR(VLOOKUP($B19,단가마스터!$A$4:$H$303,6,FALSE),IFERROR(VLOOKUP($B19,일위대가!$N$4:$T$63,5,FALSE),0)))</f>
        <v/>
      </c>
      <c r="K19" s="21">
        <f>IF($B19="","",IFERROR(VLOOKUP($B19,단가마스터!$A$4:$H$303,7,FALSE),IFERROR(VLOOKUP($B19,일위대가!$N$4:$T$63,6,FALSE),0)))</f>
        <v/>
      </c>
      <c r="L19" s="21">
        <f>IF($B19="","",N($I19)+N($J19)+N($K19))</f>
        <v/>
      </c>
      <c r="M19" s="21">
        <f>IF($B19="","",ROUND(N($H19)*N($L19),0))</f>
        <v/>
      </c>
      <c r="N19" s="6" t="n"/>
    </row>
    <row r="20">
      <c r="A20" s="6" t="n"/>
      <c r="B20" s="6" t="n"/>
      <c r="C20" s="7">
        <f>IF($B20="","",IFERROR(VLOOKUP($B20,단가마스터!$A$4:$H$303,2,FALSE),IFERROR(VLOOKUP($B20,일위대가!$N$4:$T$63,2,FALSE),"⚠️단가 없음")))</f>
        <v/>
      </c>
      <c r="D20" s="7">
        <f>IF($B20="","",IFERROR(VLOOKUP($B20,단가마스터!$A$4:$H$303,3,FALSE),""))</f>
        <v/>
      </c>
      <c r="E20" s="7">
        <f>IF($B20="","",IFERROR(VLOOKUP($B20,단가마스터!$A$4:$H$303,4,FALSE),IFERROR(VLOOKUP($B20,일위대가!$N$4:$T$63,3,FALSE),"")))</f>
        <v/>
      </c>
      <c r="F20" s="24">
        <f>IF($B20="","",SUMIFS(수량산출서!$H$4:$H$253,수량산출서!$A$4:$A$253,"당초",수량산출서!$B$4:$B$253,$B20))</f>
        <v/>
      </c>
      <c r="G20" s="25" t="n"/>
      <c r="H20" s="24">
        <f>IF($B20="","",IF($G20&lt;&gt;"",$G20,N($F20)))</f>
        <v/>
      </c>
      <c r="I20" s="21">
        <f>IF($B20="","",IFERROR(VLOOKUP($B20,단가마스터!$A$4:$H$303,5,FALSE),IFERROR(VLOOKUP($B20,일위대가!$N$4:$T$63,4,FALSE),0)))</f>
        <v/>
      </c>
      <c r="J20" s="21">
        <f>IF($B20="","",IFERROR(VLOOKUP($B20,단가마스터!$A$4:$H$303,6,FALSE),IFERROR(VLOOKUP($B20,일위대가!$N$4:$T$63,5,FALSE),0)))</f>
        <v/>
      </c>
      <c r="K20" s="21">
        <f>IF($B20="","",IFERROR(VLOOKUP($B20,단가마스터!$A$4:$H$303,7,FALSE),IFERROR(VLOOKUP($B20,일위대가!$N$4:$T$63,6,FALSE),0)))</f>
        <v/>
      </c>
      <c r="L20" s="21">
        <f>IF($B20="","",N($I20)+N($J20)+N($K20))</f>
        <v/>
      </c>
      <c r="M20" s="21">
        <f>IF($B20="","",ROUND(N($H20)*N($L20),0))</f>
        <v/>
      </c>
      <c r="N20" s="6" t="n"/>
    </row>
    <row r="21">
      <c r="A21" s="6" t="n"/>
      <c r="B21" s="6" t="n"/>
      <c r="C21" s="7">
        <f>IF($B21="","",IFERROR(VLOOKUP($B21,단가마스터!$A$4:$H$303,2,FALSE),IFERROR(VLOOKUP($B21,일위대가!$N$4:$T$63,2,FALSE),"⚠️단가 없음")))</f>
        <v/>
      </c>
      <c r="D21" s="7">
        <f>IF($B21="","",IFERROR(VLOOKUP($B21,단가마스터!$A$4:$H$303,3,FALSE),""))</f>
        <v/>
      </c>
      <c r="E21" s="7">
        <f>IF($B21="","",IFERROR(VLOOKUP($B21,단가마스터!$A$4:$H$303,4,FALSE),IFERROR(VLOOKUP($B21,일위대가!$N$4:$T$63,3,FALSE),"")))</f>
        <v/>
      </c>
      <c r="F21" s="24">
        <f>IF($B21="","",SUMIFS(수량산출서!$H$4:$H$253,수량산출서!$A$4:$A$253,"당초",수량산출서!$B$4:$B$253,$B21))</f>
        <v/>
      </c>
      <c r="G21" s="25" t="n"/>
      <c r="H21" s="24">
        <f>IF($B21="","",IF($G21&lt;&gt;"",$G21,N($F21)))</f>
        <v/>
      </c>
      <c r="I21" s="21">
        <f>IF($B21="","",IFERROR(VLOOKUP($B21,단가마스터!$A$4:$H$303,5,FALSE),IFERROR(VLOOKUP($B21,일위대가!$N$4:$T$63,4,FALSE),0)))</f>
        <v/>
      </c>
      <c r="J21" s="21">
        <f>IF($B21="","",IFERROR(VLOOKUP($B21,단가마스터!$A$4:$H$303,6,FALSE),IFERROR(VLOOKUP($B21,일위대가!$N$4:$T$63,5,FALSE),0)))</f>
        <v/>
      </c>
      <c r="K21" s="21">
        <f>IF($B21="","",IFERROR(VLOOKUP($B21,단가마스터!$A$4:$H$303,7,FALSE),IFERROR(VLOOKUP($B21,일위대가!$N$4:$T$63,6,FALSE),0)))</f>
        <v/>
      </c>
      <c r="L21" s="21">
        <f>IF($B21="","",N($I21)+N($J21)+N($K21))</f>
        <v/>
      </c>
      <c r="M21" s="21">
        <f>IF($B21="","",ROUND(N($H21)*N($L21),0))</f>
        <v/>
      </c>
      <c r="N21" s="6" t="n"/>
    </row>
    <row r="22">
      <c r="A22" s="6" t="n"/>
      <c r="B22" s="6" t="n"/>
      <c r="C22" s="7">
        <f>IF($B22="","",IFERROR(VLOOKUP($B22,단가마스터!$A$4:$H$303,2,FALSE),IFERROR(VLOOKUP($B22,일위대가!$N$4:$T$63,2,FALSE),"⚠️단가 없음")))</f>
        <v/>
      </c>
      <c r="D22" s="7">
        <f>IF($B22="","",IFERROR(VLOOKUP($B22,단가마스터!$A$4:$H$303,3,FALSE),""))</f>
        <v/>
      </c>
      <c r="E22" s="7">
        <f>IF($B22="","",IFERROR(VLOOKUP($B22,단가마스터!$A$4:$H$303,4,FALSE),IFERROR(VLOOKUP($B22,일위대가!$N$4:$T$63,3,FALSE),"")))</f>
        <v/>
      </c>
      <c r="F22" s="24">
        <f>IF($B22="","",SUMIFS(수량산출서!$H$4:$H$253,수량산출서!$A$4:$A$253,"당초",수량산출서!$B$4:$B$253,$B22))</f>
        <v/>
      </c>
      <c r="G22" s="25" t="n"/>
      <c r="H22" s="24">
        <f>IF($B22="","",IF($G22&lt;&gt;"",$G22,N($F22)))</f>
        <v/>
      </c>
      <c r="I22" s="21">
        <f>IF($B22="","",IFERROR(VLOOKUP($B22,단가마스터!$A$4:$H$303,5,FALSE),IFERROR(VLOOKUP($B22,일위대가!$N$4:$T$63,4,FALSE),0)))</f>
        <v/>
      </c>
      <c r="J22" s="21">
        <f>IF($B22="","",IFERROR(VLOOKUP($B22,단가마스터!$A$4:$H$303,6,FALSE),IFERROR(VLOOKUP($B22,일위대가!$N$4:$T$63,5,FALSE),0)))</f>
        <v/>
      </c>
      <c r="K22" s="21">
        <f>IF($B22="","",IFERROR(VLOOKUP($B22,단가마스터!$A$4:$H$303,7,FALSE),IFERROR(VLOOKUP($B22,일위대가!$N$4:$T$63,6,FALSE),0)))</f>
        <v/>
      </c>
      <c r="L22" s="21">
        <f>IF($B22="","",N($I22)+N($J22)+N($K22))</f>
        <v/>
      </c>
      <c r="M22" s="21">
        <f>IF($B22="","",ROUND(N($H22)*N($L22),0))</f>
        <v/>
      </c>
      <c r="N22" s="6" t="n"/>
    </row>
    <row r="23">
      <c r="A23" s="6" t="n"/>
      <c r="B23" s="6" t="n"/>
      <c r="C23" s="7">
        <f>IF($B23="","",IFERROR(VLOOKUP($B23,단가마스터!$A$4:$H$303,2,FALSE),IFERROR(VLOOKUP($B23,일위대가!$N$4:$T$63,2,FALSE),"⚠️단가 없음")))</f>
        <v/>
      </c>
      <c r="D23" s="7">
        <f>IF($B23="","",IFERROR(VLOOKUP($B23,단가마스터!$A$4:$H$303,3,FALSE),""))</f>
        <v/>
      </c>
      <c r="E23" s="7">
        <f>IF($B23="","",IFERROR(VLOOKUP($B23,단가마스터!$A$4:$H$303,4,FALSE),IFERROR(VLOOKUP($B23,일위대가!$N$4:$T$63,3,FALSE),"")))</f>
        <v/>
      </c>
      <c r="F23" s="24">
        <f>IF($B23="","",SUMIFS(수량산출서!$H$4:$H$253,수량산출서!$A$4:$A$253,"당초",수량산출서!$B$4:$B$253,$B23))</f>
        <v/>
      </c>
      <c r="G23" s="25" t="n"/>
      <c r="H23" s="24">
        <f>IF($B23="","",IF($G23&lt;&gt;"",$G23,N($F23)))</f>
        <v/>
      </c>
      <c r="I23" s="21">
        <f>IF($B23="","",IFERROR(VLOOKUP($B23,단가마스터!$A$4:$H$303,5,FALSE),IFERROR(VLOOKUP($B23,일위대가!$N$4:$T$63,4,FALSE),0)))</f>
        <v/>
      </c>
      <c r="J23" s="21">
        <f>IF($B23="","",IFERROR(VLOOKUP($B23,단가마스터!$A$4:$H$303,6,FALSE),IFERROR(VLOOKUP($B23,일위대가!$N$4:$T$63,5,FALSE),0)))</f>
        <v/>
      </c>
      <c r="K23" s="21">
        <f>IF($B23="","",IFERROR(VLOOKUP($B23,단가마스터!$A$4:$H$303,7,FALSE),IFERROR(VLOOKUP($B23,일위대가!$N$4:$T$63,6,FALSE),0)))</f>
        <v/>
      </c>
      <c r="L23" s="21">
        <f>IF($B23="","",N($I23)+N($J23)+N($K23))</f>
        <v/>
      </c>
      <c r="M23" s="21">
        <f>IF($B23="","",ROUND(N($H23)*N($L23),0))</f>
        <v/>
      </c>
      <c r="N23" s="6" t="n"/>
    </row>
    <row r="24">
      <c r="A24" s="6" t="n"/>
      <c r="B24" s="6" t="n"/>
      <c r="C24" s="7">
        <f>IF($B24="","",IFERROR(VLOOKUP($B24,단가마스터!$A$4:$H$303,2,FALSE),IFERROR(VLOOKUP($B24,일위대가!$N$4:$T$63,2,FALSE),"⚠️단가 없음")))</f>
        <v/>
      </c>
      <c r="D24" s="7">
        <f>IF($B24="","",IFERROR(VLOOKUP($B24,단가마스터!$A$4:$H$303,3,FALSE),""))</f>
        <v/>
      </c>
      <c r="E24" s="7">
        <f>IF($B24="","",IFERROR(VLOOKUP($B24,단가마스터!$A$4:$H$303,4,FALSE),IFERROR(VLOOKUP($B24,일위대가!$N$4:$T$63,3,FALSE),"")))</f>
        <v/>
      </c>
      <c r="F24" s="24">
        <f>IF($B24="","",SUMIFS(수량산출서!$H$4:$H$253,수량산출서!$A$4:$A$253,"당초",수량산출서!$B$4:$B$253,$B24))</f>
        <v/>
      </c>
      <c r="G24" s="25" t="n"/>
      <c r="H24" s="24">
        <f>IF($B24="","",IF($G24&lt;&gt;"",$G24,N($F24)))</f>
        <v/>
      </c>
      <c r="I24" s="21">
        <f>IF($B24="","",IFERROR(VLOOKUP($B24,단가마스터!$A$4:$H$303,5,FALSE),IFERROR(VLOOKUP($B24,일위대가!$N$4:$T$63,4,FALSE),0)))</f>
        <v/>
      </c>
      <c r="J24" s="21">
        <f>IF($B24="","",IFERROR(VLOOKUP($B24,단가마스터!$A$4:$H$303,6,FALSE),IFERROR(VLOOKUP($B24,일위대가!$N$4:$T$63,5,FALSE),0)))</f>
        <v/>
      </c>
      <c r="K24" s="21">
        <f>IF($B24="","",IFERROR(VLOOKUP($B24,단가마스터!$A$4:$H$303,7,FALSE),IFERROR(VLOOKUP($B24,일위대가!$N$4:$T$63,6,FALSE),0)))</f>
        <v/>
      </c>
      <c r="L24" s="21">
        <f>IF($B24="","",N($I24)+N($J24)+N($K24))</f>
        <v/>
      </c>
      <c r="M24" s="21">
        <f>IF($B24="","",ROUND(N($H24)*N($L24),0))</f>
        <v/>
      </c>
      <c r="N24" s="6" t="n"/>
    </row>
    <row r="25">
      <c r="A25" s="6" t="n"/>
      <c r="B25" s="6" t="n"/>
      <c r="C25" s="7">
        <f>IF($B25="","",IFERROR(VLOOKUP($B25,단가마스터!$A$4:$H$303,2,FALSE),IFERROR(VLOOKUP($B25,일위대가!$N$4:$T$63,2,FALSE),"⚠️단가 없음")))</f>
        <v/>
      </c>
      <c r="D25" s="7">
        <f>IF($B25="","",IFERROR(VLOOKUP($B25,단가마스터!$A$4:$H$303,3,FALSE),""))</f>
        <v/>
      </c>
      <c r="E25" s="7">
        <f>IF($B25="","",IFERROR(VLOOKUP($B25,단가마스터!$A$4:$H$303,4,FALSE),IFERROR(VLOOKUP($B25,일위대가!$N$4:$T$63,3,FALSE),"")))</f>
        <v/>
      </c>
      <c r="F25" s="24">
        <f>IF($B25="","",SUMIFS(수량산출서!$H$4:$H$253,수량산출서!$A$4:$A$253,"당초",수량산출서!$B$4:$B$253,$B25))</f>
        <v/>
      </c>
      <c r="G25" s="25" t="n"/>
      <c r="H25" s="24">
        <f>IF($B25="","",IF($G25&lt;&gt;"",$G25,N($F25)))</f>
        <v/>
      </c>
      <c r="I25" s="21">
        <f>IF($B25="","",IFERROR(VLOOKUP($B25,단가마스터!$A$4:$H$303,5,FALSE),IFERROR(VLOOKUP($B25,일위대가!$N$4:$T$63,4,FALSE),0)))</f>
        <v/>
      </c>
      <c r="J25" s="21">
        <f>IF($B25="","",IFERROR(VLOOKUP($B25,단가마스터!$A$4:$H$303,6,FALSE),IFERROR(VLOOKUP($B25,일위대가!$N$4:$T$63,5,FALSE),0)))</f>
        <v/>
      </c>
      <c r="K25" s="21">
        <f>IF($B25="","",IFERROR(VLOOKUP($B25,단가마스터!$A$4:$H$303,7,FALSE),IFERROR(VLOOKUP($B25,일위대가!$N$4:$T$63,6,FALSE),0)))</f>
        <v/>
      </c>
      <c r="L25" s="21">
        <f>IF($B25="","",N($I25)+N($J25)+N($K25))</f>
        <v/>
      </c>
      <c r="M25" s="21">
        <f>IF($B25="","",ROUND(N($H25)*N($L25),0))</f>
        <v/>
      </c>
      <c r="N25" s="6" t="n"/>
    </row>
    <row r="26">
      <c r="A26" s="6" t="n"/>
      <c r="B26" s="6" t="n"/>
      <c r="C26" s="7">
        <f>IF($B26="","",IFERROR(VLOOKUP($B26,단가마스터!$A$4:$H$303,2,FALSE),IFERROR(VLOOKUP($B26,일위대가!$N$4:$T$63,2,FALSE),"⚠️단가 없음")))</f>
        <v/>
      </c>
      <c r="D26" s="7">
        <f>IF($B26="","",IFERROR(VLOOKUP($B26,단가마스터!$A$4:$H$303,3,FALSE),""))</f>
        <v/>
      </c>
      <c r="E26" s="7">
        <f>IF($B26="","",IFERROR(VLOOKUP($B26,단가마스터!$A$4:$H$303,4,FALSE),IFERROR(VLOOKUP($B26,일위대가!$N$4:$T$63,3,FALSE),"")))</f>
        <v/>
      </c>
      <c r="F26" s="24">
        <f>IF($B26="","",SUMIFS(수량산출서!$H$4:$H$253,수량산출서!$A$4:$A$253,"당초",수량산출서!$B$4:$B$253,$B26))</f>
        <v/>
      </c>
      <c r="G26" s="25" t="n"/>
      <c r="H26" s="24">
        <f>IF($B26="","",IF($G26&lt;&gt;"",$G26,N($F26)))</f>
        <v/>
      </c>
      <c r="I26" s="21">
        <f>IF($B26="","",IFERROR(VLOOKUP($B26,단가마스터!$A$4:$H$303,5,FALSE),IFERROR(VLOOKUP($B26,일위대가!$N$4:$T$63,4,FALSE),0)))</f>
        <v/>
      </c>
      <c r="J26" s="21">
        <f>IF($B26="","",IFERROR(VLOOKUP($B26,단가마스터!$A$4:$H$303,6,FALSE),IFERROR(VLOOKUP($B26,일위대가!$N$4:$T$63,5,FALSE),0)))</f>
        <v/>
      </c>
      <c r="K26" s="21">
        <f>IF($B26="","",IFERROR(VLOOKUP($B26,단가마스터!$A$4:$H$303,7,FALSE),IFERROR(VLOOKUP($B26,일위대가!$N$4:$T$63,6,FALSE),0)))</f>
        <v/>
      </c>
      <c r="L26" s="21">
        <f>IF($B26="","",N($I26)+N($J26)+N($K26))</f>
        <v/>
      </c>
      <c r="M26" s="21">
        <f>IF($B26="","",ROUND(N($H26)*N($L26),0))</f>
        <v/>
      </c>
      <c r="N26" s="6" t="n"/>
    </row>
    <row r="27">
      <c r="A27" s="6" t="n"/>
      <c r="B27" s="6" t="n"/>
      <c r="C27" s="7">
        <f>IF($B27="","",IFERROR(VLOOKUP($B27,단가마스터!$A$4:$H$303,2,FALSE),IFERROR(VLOOKUP($B27,일위대가!$N$4:$T$63,2,FALSE),"⚠️단가 없음")))</f>
        <v/>
      </c>
      <c r="D27" s="7">
        <f>IF($B27="","",IFERROR(VLOOKUP($B27,단가마스터!$A$4:$H$303,3,FALSE),""))</f>
        <v/>
      </c>
      <c r="E27" s="7">
        <f>IF($B27="","",IFERROR(VLOOKUP($B27,단가마스터!$A$4:$H$303,4,FALSE),IFERROR(VLOOKUP($B27,일위대가!$N$4:$T$63,3,FALSE),"")))</f>
        <v/>
      </c>
      <c r="F27" s="24">
        <f>IF($B27="","",SUMIFS(수량산출서!$H$4:$H$253,수량산출서!$A$4:$A$253,"당초",수량산출서!$B$4:$B$253,$B27))</f>
        <v/>
      </c>
      <c r="G27" s="25" t="n"/>
      <c r="H27" s="24">
        <f>IF($B27="","",IF($G27&lt;&gt;"",$G27,N($F27)))</f>
        <v/>
      </c>
      <c r="I27" s="21">
        <f>IF($B27="","",IFERROR(VLOOKUP($B27,단가마스터!$A$4:$H$303,5,FALSE),IFERROR(VLOOKUP($B27,일위대가!$N$4:$T$63,4,FALSE),0)))</f>
        <v/>
      </c>
      <c r="J27" s="21">
        <f>IF($B27="","",IFERROR(VLOOKUP($B27,단가마스터!$A$4:$H$303,6,FALSE),IFERROR(VLOOKUP($B27,일위대가!$N$4:$T$63,5,FALSE),0)))</f>
        <v/>
      </c>
      <c r="K27" s="21">
        <f>IF($B27="","",IFERROR(VLOOKUP($B27,단가마스터!$A$4:$H$303,7,FALSE),IFERROR(VLOOKUP($B27,일위대가!$N$4:$T$63,6,FALSE),0)))</f>
        <v/>
      </c>
      <c r="L27" s="21">
        <f>IF($B27="","",N($I27)+N($J27)+N($K27))</f>
        <v/>
      </c>
      <c r="M27" s="21">
        <f>IF($B27="","",ROUND(N($H27)*N($L27),0))</f>
        <v/>
      </c>
      <c r="N27" s="6" t="n"/>
    </row>
    <row r="28">
      <c r="A28" s="6" t="n"/>
      <c r="B28" s="6" t="n"/>
      <c r="C28" s="7">
        <f>IF($B28="","",IFERROR(VLOOKUP($B28,단가마스터!$A$4:$H$303,2,FALSE),IFERROR(VLOOKUP($B28,일위대가!$N$4:$T$63,2,FALSE),"⚠️단가 없음")))</f>
        <v/>
      </c>
      <c r="D28" s="7">
        <f>IF($B28="","",IFERROR(VLOOKUP($B28,단가마스터!$A$4:$H$303,3,FALSE),""))</f>
        <v/>
      </c>
      <c r="E28" s="7">
        <f>IF($B28="","",IFERROR(VLOOKUP($B28,단가마스터!$A$4:$H$303,4,FALSE),IFERROR(VLOOKUP($B28,일위대가!$N$4:$T$63,3,FALSE),"")))</f>
        <v/>
      </c>
      <c r="F28" s="24">
        <f>IF($B28="","",SUMIFS(수량산출서!$H$4:$H$253,수량산출서!$A$4:$A$253,"당초",수량산출서!$B$4:$B$253,$B28))</f>
        <v/>
      </c>
      <c r="G28" s="25" t="n"/>
      <c r="H28" s="24">
        <f>IF($B28="","",IF($G28&lt;&gt;"",$G28,N($F28)))</f>
        <v/>
      </c>
      <c r="I28" s="21">
        <f>IF($B28="","",IFERROR(VLOOKUP($B28,단가마스터!$A$4:$H$303,5,FALSE),IFERROR(VLOOKUP($B28,일위대가!$N$4:$T$63,4,FALSE),0)))</f>
        <v/>
      </c>
      <c r="J28" s="21">
        <f>IF($B28="","",IFERROR(VLOOKUP($B28,단가마스터!$A$4:$H$303,6,FALSE),IFERROR(VLOOKUP($B28,일위대가!$N$4:$T$63,5,FALSE),0)))</f>
        <v/>
      </c>
      <c r="K28" s="21">
        <f>IF($B28="","",IFERROR(VLOOKUP($B28,단가마스터!$A$4:$H$303,7,FALSE),IFERROR(VLOOKUP($B28,일위대가!$N$4:$T$63,6,FALSE),0)))</f>
        <v/>
      </c>
      <c r="L28" s="21">
        <f>IF($B28="","",N($I28)+N($J28)+N($K28))</f>
        <v/>
      </c>
      <c r="M28" s="21">
        <f>IF($B28="","",ROUND(N($H28)*N($L28),0))</f>
        <v/>
      </c>
      <c r="N28" s="6" t="n"/>
    </row>
    <row r="29">
      <c r="A29" s="6" t="n"/>
      <c r="B29" s="6" t="n"/>
      <c r="C29" s="7">
        <f>IF($B29="","",IFERROR(VLOOKUP($B29,단가마스터!$A$4:$H$303,2,FALSE),IFERROR(VLOOKUP($B29,일위대가!$N$4:$T$63,2,FALSE),"⚠️단가 없음")))</f>
        <v/>
      </c>
      <c r="D29" s="7">
        <f>IF($B29="","",IFERROR(VLOOKUP($B29,단가마스터!$A$4:$H$303,3,FALSE),""))</f>
        <v/>
      </c>
      <c r="E29" s="7">
        <f>IF($B29="","",IFERROR(VLOOKUP($B29,단가마스터!$A$4:$H$303,4,FALSE),IFERROR(VLOOKUP($B29,일위대가!$N$4:$T$63,3,FALSE),"")))</f>
        <v/>
      </c>
      <c r="F29" s="24">
        <f>IF($B29="","",SUMIFS(수량산출서!$H$4:$H$253,수량산출서!$A$4:$A$253,"당초",수량산출서!$B$4:$B$253,$B29))</f>
        <v/>
      </c>
      <c r="G29" s="25" t="n"/>
      <c r="H29" s="24">
        <f>IF($B29="","",IF($G29&lt;&gt;"",$G29,N($F29)))</f>
        <v/>
      </c>
      <c r="I29" s="21">
        <f>IF($B29="","",IFERROR(VLOOKUP($B29,단가마스터!$A$4:$H$303,5,FALSE),IFERROR(VLOOKUP($B29,일위대가!$N$4:$T$63,4,FALSE),0)))</f>
        <v/>
      </c>
      <c r="J29" s="21">
        <f>IF($B29="","",IFERROR(VLOOKUP($B29,단가마스터!$A$4:$H$303,6,FALSE),IFERROR(VLOOKUP($B29,일위대가!$N$4:$T$63,5,FALSE),0)))</f>
        <v/>
      </c>
      <c r="K29" s="21">
        <f>IF($B29="","",IFERROR(VLOOKUP($B29,단가마스터!$A$4:$H$303,7,FALSE),IFERROR(VLOOKUP($B29,일위대가!$N$4:$T$63,6,FALSE),0)))</f>
        <v/>
      </c>
      <c r="L29" s="21">
        <f>IF($B29="","",N($I29)+N($J29)+N($K29))</f>
        <v/>
      </c>
      <c r="M29" s="21">
        <f>IF($B29="","",ROUND(N($H29)*N($L29),0))</f>
        <v/>
      </c>
      <c r="N29" s="6" t="n"/>
    </row>
    <row r="30">
      <c r="A30" s="6" t="n"/>
      <c r="B30" s="6" t="n"/>
      <c r="C30" s="7">
        <f>IF($B30="","",IFERROR(VLOOKUP($B30,단가마스터!$A$4:$H$303,2,FALSE),IFERROR(VLOOKUP($B30,일위대가!$N$4:$T$63,2,FALSE),"⚠️단가 없음")))</f>
        <v/>
      </c>
      <c r="D30" s="7">
        <f>IF($B30="","",IFERROR(VLOOKUP($B30,단가마스터!$A$4:$H$303,3,FALSE),""))</f>
        <v/>
      </c>
      <c r="E30" s="7">
        <f>IF($B30="","",IFERROR(VLOOKUP($B30,단가마스터!$A$4:$H$303,4,FALSE),IFERROR(VLOOKUP($B30,일위대가!$N$4:$T$63,3,FALSE),"")))</f>
        <v/>
      </c>
      <c r="F30" s="24">
        <f>IF($B30="","",SUMIFS(수량산출서!$H$4:$H$253,수량산출서!$A$4:$A$253,"당초",수량산출서!$B$4:$B$253,$B30))</f>
        <v/>
      </c>
      <c r="G30" s="25" t="n"/>
      <c r="H30" s="24">
        <f>IF($B30="","",IF($G30&lt;&gt;"",$G30,N($F30)))</f>
        <v/>
      </c>
      <c r="I30" s="21">
        <f>IF($B30="","",IFERROR(VLOOKUP($B30,단가마스터!$A$4:$H$303,5,FALSE),IFERROR(VLOOKUP($B30,일위대가!$N$4:$T$63,4,FALSE),0)))</f>
        <v/>
      </c>
      <c r="J30" s="21">
        <f>IF($B30="","",IFERROR(VLOOKUP($B30,단가마스터!$A$4:$H$303,6,FALSE),IFERROR(VLOOKUP($B30,일위대가!$N$4:$T$63,5,FALSE),0)))</f>
        <v/>
      </c>
      <c r="K30" s="21">
        <f>IF($B30="","",IFERROR(VLOOKUP($B30,단가마스터!$A$4:$H$303,7,FALSE),IFERROR(VLOOKUP($B30,일위대가!$N$4:$T$63,6,FALSE),0)))</f>
        <v/>
      </c>
      <c r="L30" s="21">
        <f>IF($B30="","",N($I30)+N($J30)+N($K30))</f>
        <v/>
      </c>
      <c r="M30" s="21">
        <f>IF($B30="","",ROUND(N($H30)*N($L30),0))</f>
        <v/>
      </c>
      <c r="N30" s="6" t="n"/>
    </row>
    <row r="31">
      <c r="A31" s="6" t="n"/>
      <c r="B31" s="6" t="n"/>
      <c r="C31" s="7">
        <f>IF($B31="","",IFERROR(VLOOKUP($B31,단가마스터!$A$4:$H$303,2,FALSE),IFERROR(VLOOKUP($B31,일위대가!$N$4:$T$63,2,FALSE),"⚠️단가 없음")))</f>
        <v/>
      </c>
      <c r="D31" s="7">
        <f>IF($B31="","",IFERROR(VLOOKUP($B31,단가마스터!$A$4:$H$303,3,FALSE),""))</f>
        <v/>
      </c>
      <c r="E31" s="7">
        <f>IF($B31="","",IFERROR(VLOOKUP($B31,단가마스터!$A$4:$H$303,4,FALSE),IFERROR(VLOOKUP($B31,일위대가!$N$4:$T$63,3,FALSE),"")))</f>
        <v/>
      </c>
      <c r="F31" s="24">
        <f>IF($B31="","",SUMIFS(수량산출서!$H$4:$H$253,수량산출서!$A$4:$A$253,"당초",수량산출서!$B$4:$B$253,$B31))</f>
        <v/>
      </c>
      <c r="G31" s="25" t="n"/>
      <c r="H31" s="24">
        <f>IF($B31="","",IF($G31&lt;&gt;"",$G31,N($F31)))</f>
        <v/>
      </c>
      <c r="I31" s="21">
        <f>IF($B31="","",IFERROR(VLOOKUP($B31,단가마스터!$A$4:$H$303,5,FALSE),IFERROR(VLOOKUP($B31,일위대가!$N$4:$T$63,4,FALSE),0)))</f>
        <v/>
      </c>
      <c r="J31" s="21">
        <f>IF($B31="","",IFERROR(VLOOKUP($B31,단가마스터!$A$4:$H$303,6,FALSE),IFERROR(VLOOKUP($B31,일위대가!$N$4:$T$63,5,FALSE),0)))</f>
        <v/>
      </c>
      <c r="K31" s="21">
        <f>IF($B31="","",IFERROR(VLOOKUP($B31,단가마스터!$A$4:$H$303,7,FALSE),IFERROR(VLOOKUP($B31,일위대가!$N$4:$T$63,6,FALSE),0)))</f>
        <v/>
      </c>
      <c r="L31" s="21">
        <f>IF($B31="","",N($I31)+N($J31)+N($K31))</f>
        <v/>
      </c>
      <c r="M31" s="21">
        <f>IF($B31="","",ROUND(N($H31)*N($L31),0))</f>
        <v/>
      </c>
      <c r="N31" s="6" t="n"/>
    </row>
    <row r="32">
      <c r="A32" s="6" t="n"/>
      <c r="B32" s="6" t="n"/>
      <c r="C32" s="7">
        <f>IF($B32="","",IFERROR(VLOOKUP($B32,단가마스터!$A$4:$H$303,2,FALSE),IFERROR(VLOOKUP($B32,일위대가!$N$4:$T$63,2,FALSE),"⚠️단가 없음")))</f>
        <v/>
      </c>
      <c r="D32" s="7">
        <f>IF($B32="","",IFERROR(VLOOKUP($B32,단가마스터!$A$4:$H$303,3,FALSE),""))</f>
        <v/>
      </c>
      <c r="E32" s="7">
        <f>IF($B32="","",IFERROR(VLOOKUP($B32,단가마스터!$A$4:$H$303,4,FALSE),IFERROR(VLOOKUP($B32,일위대가!$N$4:$T$63,3,FALSE),"")))</f>
        <v/>
      </c>
      <c r="F32" s="24">
        <f>IF($B32="","",SUMIFS(수량산출서!$H$4:$H$253,수량산출서!$A$4:$A$253,"당초",수량산출서!$B$4:$B$253,$B32))</f>
        <v/>
      </c>
      <c r="G32" s="25" t="n"/>
      <c r="H32" s="24">
        <f>IF($B32="","",IF($G32&lt;&gt;"",$G32,N($F32)))</f>
        <v/>
      </c>
      <c r="I32" s="21">
        <f>IF($B32="","",IFERROR(VLOOKUP($B32,단가마스터!$A$4:$H$303,5,FALSE),IFERROR(VLOOKUP($B32,일위대가!$N$4:$T$63,4,FALSE),0)))</f>
        <v/>
      </c>
      <c r="J32" s="21">
        <f>IF($B32="","",IFERROR(VLOOKUP($B32,단가마스터!$A$4:$H$303,6,FALSE),IFERROR(VLOOKUP($B32,일위대가!$N$4:$T$63,5,FALSE),0)))</f>
        <v/>
      </c>
      <c r="K32" s="21">
        <f>IF($B32="","",IFERROR(VLOOKUP($B32,단가마스터!$A$4:$H$303,7,FALSE),IFERROR(VLOOKUP($B32,일위대가!$N$4:$T$63,6,FALSE),0)))</f>
        <v/>
      </c>
      <c r="L32" s="21">
        <f>IF($B32="","",N($I32)+N($J32)+N($K32))</f>
        <v/>
      </c>
      <c r="M32" s="21">
        <f>IF($B32="","",ROUND(N($H32)*N($L32),0))</f>
        <v/>
      </c>
      <c r="N32" s="6" t="n"/>
    </row>
    <row r="33">
      <c r="A33" s="6" t="n"/>
      <c r="B33" s="6" t="n"/>
      <c r="C33" s="7">
        <f>IF($B33="","",IFERROR(VLOOKUP($B33,단가마스터!$A$4:$H$303,2,FALSE),IFERROR(VLOOKUP($B33,일위대가!$N$4:$T$63,2,FALSE),"⚠️단가 없음")))</f>
        <v/>
      </c>
      <c r="D33" s="7">
        <f>IF($B33="","",IFERROR(VLOOKUP($B33,단가마스터!$A$4:$H$303,3,FALSE),""))</f>
        <v/>
      </c>
      <c r="E33" s="7">
        <f>IF($B33="","",IFERROR(VLOOKUP($B33,단가마스터!$A$4:$H$303,4,FALSE),IFERROR(VLOOKUP($B33,일위대가!$N$4:$T$63,3,FALSE),"")))</f>
        <v/>
      </c>
      <c r="F33" s="24">
        <f>IF($B33="","",SUMIFS(수량산출서!$H$4:$H$253,수량산출서!$A$4:$A$253,"당초",수량산출서!$B$4:$B$253,$B33))</f>
        <v/>
      </c>
      <c r="G33" s="25" t="n"/>
      <c r="H33" s="24">
        <f>IF($B33="","",IF($G33&lt;&gt;"",$G33,N($F33)))</f>
        <v/>
      </c>
      <c r="I33" s="21">
        <f>IF($B33="","",IFERROR(VLOOKUP($B33,단가마스터!$A$4:$H$303,5,FALSE),IFERROR(VLOOKUP($B33,일위대가!$N$4:$T$63,4,FALSE),0)))</f>
        <v/>
      </c>
      <c r="J33" s="21">
        <f>IF($B33="","",IFERROR(VLOOKUP($B33,단가마스터!$A$4:$H$303,6,FALSE),IFERROR(VLOOKUP($B33,일위대가!$N$4:$T$63,5,FALSE),0)))</f>
        <v/>
      </c>
      <c r="K33" s="21">
        <f>IF($B33="","",IFERROR(VLOOKUP($B33,단가마스터!$A$4:$H$303,7,FALSE),IFERROR(VLOOKUP($B33,일위대가!$N$4:$T$63,6,FALSE),0)))</f>
        <v/>
      </c>
      <c r="L33" s="21">
        <f>IF($B33="","",N($I33)+N($J33)+N($K33))</f>
        <v/>
      </c>
      <c r="M33" s="21">
        <f>IF($B33="","",ROUND(N($H33)*N($L33),0))</f>
        <v/>
      </c>
      <c r="N33" s="6" t="n"/>
    </row>
    <row r="34">
      <c r="A34" s="6" t="n"/>
      <c r="B34" s="6" t="n"/>
      <c r="C34" s="7">
        <f>IF($B34="","",IFERROR(VLOOKUP($B34,단가마스터!$A$4:$H$303,2,FALSE),IFERROR(VLOOKUP($B34,일위대가!$N$4:$T$63,2,FALSE),"⚠️단가 없음")))</f>
        <v/>
      </c>
      <c r="D34" s="7">
        <f>IF($B34="","",IFERROR(VLOOKUP($B34,단가마스터!$A$4:$H$303,3,FALSE),""))</f>
        <v/>
      </c>
      <c r="E34" s="7">
        <f>IF($B34="","",IFERROR(VLOOKUP($B34,단가마스터!$A$4:$H$303,4,FALSE),IFERROR(VLOOKUP($B34,일위대가!$N$4:$T$63,3,FALSE),"")))</f>
        <v/>
      </c>
      <c r="F34" s="24">
        <f>IF($B34="","",SUMIFS(수량산출서!$H$4:$H$253,수량산출서!$A$4:$A$253,"당초",수량산출서!$B$4:$B$253,$B34))</f>
        <v/>
      </c>
      <c r="G34" s="25" t="n"/>
      <c r="H34" s="24">
        <f>IF($B34="","",IF($G34&lt;&gt;"",$G34,N($F34)))</f>
        <v/>
      </c>
      <c r="I34" s="21">
        <f>IF($B34="","",IFERROR(VLOOKUP($B34,단가마스터!$A$4:$H$303,5,FALSE),IFERROR(VLOOKUP($B34,일위대가!$N$4:$T$63,4,FALSE),0)))</f>
        <v/>
      </c>
      <c r="J34" s="21">
        <f>IF($B34="","",IFERROR(VLOOKUP($B34,단가마스터!$A$4:$H$303,6,FALSE),IFERROR(VLOOKUP($B34,일위대가!$N$4:$T$63,5,FALSE),0)))</f>
        <v/>
      </c>
      <c r="K34" s="21">
        <f>IF($B34="","",IFERROR(VLOOKUP($B34,단가마스터!$A$4:$H$303,7,FALSE),IFERROR(VLOOKUP($B34,일위대가!$N$4:$T$63,6,FALSE),0)))</f>
        <v/>
      </c>
      <c r="L34" s="21">
        <f>IF($B34="","",N($I34)+N($J34)+N($K34))</f>
        <v/>
      </c>
      <c r="M34" s="21">
        <f>IF($B34="","",ROUND(N($H34)*N($L34),0))</f>
        <v/>
      </c>
      <c r="N34" s="6" t="n"/>
    </row>
    <row r="35">
      <c r="A35" s="6" t="n"/>
      <c r="B35" s="6" t="n"/>
      <c r="C35" s="7">
        <f>IF($B35="","",IFERROR(VLOOKUP($B35,단가마스터!$A$4:$H$303,2,FALSE),IFERROR(VLOOKUP($B35,일위대가!$N$4:$T$63,2,FALSE),"⚠️단가 없음")))</f>
        <v/>
      </c>
      <c r="D35" s="7">
        <f>IF($B35="","",IFERROR(VLOOKUP($B35,단가마스터!$A$4:$H$303,3,FALSE),""))</f>
        <v/>
      </c>
      <c r="E35" s="7">
        <f>IF($B35="","",IFERROR(VLOOKUP($B35,단가마스터!$A$4:$H$303,4,FALSE),IFERROR(VLOOKUP($B35,일위대가!$N$4:$T$63,3,FALSE),"")))</f>
        <v/>
      </c>
      <c r="F35" s="24">
        <f>IF($B35="","",SUMIFS(수량산출서!$H$4:$H$253,수량산출서!$A$4:$A$253,"당초",수량산출서!$B$4:$B$253,$B35))</f>
        <v/>
      </c>
      <c r="G35" s="25" t="n"/>
      <c r="H35" s="24">
        <f>IF($B35="","",IF($G35&lt;&gt;"",$G35,N($F35)))</f>
        <v/>
      </c>
      <c r="I35" s="21">
        <f>IF($B35="","",IFERROR(VLOOKUP($B35,단가마스터!$A$4:$H$303,5,FALSE),IFERROR(VLOOKUP($B35,일위대가!$N$4:$T$63,4,FALSE),0)))</f>
        <v/>
      </c>
      <c r="J35" s="21">
        <f>IF($B35="","",IFERROR(VLOOKUP($B35,단가마스터!$A$4:$H$303,6,FALSE),IFERROR(VLOOKUP($B35,일위대가!$N$4:$T$63,5,FALSE),0)))</f>
        <v/>
      </c>
      <c r="K35" s="21">
        <f>IF($B35="","",IFERROR(VLOOKUP($B35,단가마스터!$A$4:$H$303,7,FALSE),IFERROR(VLOOKUP($B35,일위대가!$N$4:$T$63,6,FALSE),0)))</f>
        <v/>
      </c>
      <c r="L35" s="21">
        <f>IF($B35="","",N($I35)+N($J35)+N($K35))</f>
        <v/>
      </c>
      <c r="M35" s="21">
        <f>IF($B35="","",ROUND(N($H35)*N($L35),0))</f>
        <v/>
      </c>
      <c r="N35" s="6" t="n"/>
    </row>
    <row r="36">
      <c r="A36" s="6" t="n"/>
      <c r="B36" s="6" t="n"/>
      <c r="C36" s="7">
        <f>IF($B36="","",IFERROR(VLOOKUP($B36,단가마스터!$A$4:$H$303,2,FALSE),IFERROR(VLOOKUP($B36,일위대가!$N$4:$T$63,2,FALSE),"⚠️단가 없음")))</f>
        <v/>
      </c>
      <c r="D36" s="7">
        <f>IF($B36="","",IFERROR(VLOOKUP($B36,단가마스터!$A$4:$H$303,3,FALSE),""))</f>
        <v/>
      </c>
      <c r="E36" s="7">
        <f>IF($B36="","",IFERROR(VLOOKUP($B36,단가마스터!$A$4:$H$303,4,FALSE),IFERROR(VLOOKUP($B36,일위대가!$N$4:$T$63,3,FALSE),"")))</f>
        <v/>
      </c>
      <c r="F36" s="24">
        <f>IF($B36="","",SUMIFS(수량산출서!$H$4:$H$253,수량산출서!$A$4:$A$253,"당초",수량산출서!$B$4:$B$253,$B36))</f>
        <v/>
      </c>
      <c r="G36" s="25" t="n"/>
      <c r="H36" s="24">
        <f>IF($B36="","",IF($G36&lt;&gt;"",$G36,N($F36)))</f>
        <v/>
      </c>
      <c r="I36" s="21">
        <f>IF($B36="","",IFERROR(VLOOKUP($B36,단가마스터!$A$4:$H$303,5,FALSE),IFERROR(VLOOKUP($B36,일위대가!$N$4:$T$63,4,FALSE),0)))</f>
        <v/>
      </c>
      <c r="J36" s="21">
        <f>IF($B36="","",IFERROR(VLOOKUP($B36,단가마스터!$A$4:$H$303,6,FALSE),IFERROR(VLOOKUP($B36,일위대가!$N$4:$T$63,5,FALSE),0)))</f>
        <v/>
      </c>
      <c r="K36" s="21">
        <f>IF($B36="","",IFERROR(VLOOKUP($B36,단가마스터!$A$4:$H$303,7,FALSE),IFERROR(VLOOKUP($B36,일위대가!$N$4:$T$63,6,FALSE),0)))</f>
        <v/>
      </c>
      <c r="L36" s="21">
        <f>IF($B36="","",N($I36)+N($J36)+N($K36))</f>
        <v/>
      </c>
      <c r="M36" s="21">
        <f>IF($B36="","",ROUND(N($H36)*N($L36),0))</f>
        <v/>
      </c>
      <c r="N36" s="6" t="n"/>
    </row>
    <row r="37">
      <c r="A37" s="6" t="n"/>
      <c r="B37" s="6" t="n"/>
      <c r="C37" s="7">
        <f>IF($B37="","",IFERROR(VLOOKUP($B37,단가마스터!$A$4:$H$303,2,FALSE),IFERROR(VLOOKUP($B37,일위대가!$N$4:$T$63,2,FALSE),"⚠️단가 없음")))</f>
        <v/>
      </c>
      <c r="D37" s="7">
        <f>IF($B37="","",IFERROR(VLOOKUP($B37,단가마스터!$A$4:$H$303,3,FALSE),""))</f>
        <v/>
      </c>
      <c r="E37" s="7">
        <f>IF($B37="","",IFERROR(VLOOKUP($B37,단가마스터!$A$4:$H$303,4,FALSE),IFERROR(VLOOKUP($B37,일위대가!$N$4:$T$63,3,FALSE),"")))</f>
        <v/>
      </c>
      <c r="F37" s="24">
        <f>IF($B37="","",SUMIFS(수량산출서!$H$4:$H$253,수량산출서!$A$4:$A$253,"당초",수량산출서!$B$4:$B$253,$B37))</f>
        <v/>
      </c>
      <c r="G37" s="25" t="n"/>
      <c r="H37" s="24">
        <f>IF($B37="","",IF($G37&lt;&gt;"",$G37,N($F37)))</f>
        <v/>
      </c>
      <c r="I37" s="21">
        <f>IF($B37="","",IFERROR(VLOOKUP($B37,단가마스터!$A$4:$H$303,5,FALSE),IFERROR(VLOOKUP($B37,일위대가!$N$4:$T$63,4,FALSE),0)))</f>
        <v/>
      </c>
      <c r="J37" s="21">
        <f>IF($B37="","",IFERROR(VLOOKUP($B37,단가마스터!$A$4:$H$303,6,FALSE),IFERROR(VLOOKUP($B37,일위대가!$N$4:$T$63,5,FALSE),0)))</f>
        <v/>
      </c>
      <c r="K37" s="21">
        <f>IF($B37="","",IFERROR(VLOOKUP($B37,단가마스터!$A$4:$H$303,7,FALSE),IFERROR(VLOOKUP($B37,일위대가!$N$4:$T$63,6,FALSE),0)))</f>
        <v/>
      </c>
      <c r="L37" s="21">
        <f>IF($B37="","",N($I37)+N($J37)+N($K37))</f>
        <v/>
      </c>
      <c r="M37" s="21">
        <f>IF($B37="","",ROUND(N($H37)*N($L37),0))</f>
        <v/>
      </c>
      <c r="N37" s="6" t="n"/>
    </row>
    <row r="38">
      <c r="A38" s="6" t="n"/>
      <c r="B38" s="6" t="n"/>
      <c r="C38" s="7">
        <f>IF($B38="","",IFERROR(VLOOKUP($B38,단가마스터!$A$4:$H$303,2,FALSE),IFERROR(VLOOKUP($B38,일위대가!$N$4:$T$63,2,FALSE),"⚠️단가 없음")))</f>
        <v/>
      </c>
      <c r="D38" s="7">
        <f>IF($B38="","",IFERROR(VLOOKUP($B38,단가마스터!$A$4:$H$303,3,FALSE),""))</f>
        <v/>
      </c>
      <c r="E38" s="7">
        <f>IF($B38="","",IFERROR(VLOOKUP($B38,단가마스터!$A$4:$H$303,4,FALSE),IFERROR(VLOOKUP($B38,일위대가!$N$4:$T$63,3,FALSE),"")))</f>
        <v/>
      </c>
      <c r="F38" s="24">
        <f>IF($B38="","",SUMIFS(수량산출서!$H$4:$H$253,수량산출서!$A$4:$A$253,"당초",수량산출서!$B$4:$B$253,$B38))</f>
        <v/>
      </c>
      <c r="G38" s="25" t="n"/>
      <c r="H38" s="24">
        <f>IF($B38="","",IF($G38&lt;&gt;"",$G38,N($F38)))</f>
        <v/>
      </c>
      <c r="I38" s="21">
        <f>IF($B38="","",IFERROR(VLOOKUP($B38,단가마스터!$A$4:$H$303,5,FALSE),IFERROR(VLOOKUP($B38,일위대가!$N$4:$T$63,4,FALSE),0)))</f>
        <v/>
      </c>
      <c r="J38" s="21">
        <f>IF($B38="","",IFERROR(VLOOKUP($B38,단가마스터!$A$4:$H$303,6,FALSE),IFERROR(VLOOKUP($B38,일위대가!$N$4:$T$63,5,FALSE),0)))</f>
        <v/>
      </c>
      <c r="K38" s="21">
        <f>IF($B38="","",IFERROR(VLOOKUP($B38,단가마스터!$A$4:$H$303,7,FALSE),IFERROR(VLOOKUP($B38,일위대가!$N$4:$T$63,6,FALSE),0)))</f>
        <v/>
      </c>
      <c r="L38" s="21">
        <f>IF($B38="","",N($I38)+N($J38)+N($K38))</f>
        <v/>
      </c>
      <c r="M38" s="21">
        <f>IF($B38="","",ROUND(N($H38)*N($L38),0))</f>
        <v/>
      </c>
      <c r="N38" s="6" t="n"/>
    </row>
    <row r="39">
      <c r="A39" s="6" t="n"/>
      <c r="B39" s="6" t="n"/>
      <c r="C39" s="7">
        <f>IF($B39="","",IFERROR(VLOOKUP($B39,단가마스터!$A$4:$H$303,2,FALSE),IFERROR(VLOOKUP($B39,일위대가!$N$4:$T$63,2,FALSE),"⚠️단가 없음")))</f>
        <v/>
      </c>
      <c r="D39" s="7">
        <f>IF($B39="","",IFERROR(VLOOKUP($B39,단가마스터!$A$4:$H$303,3,FALSE),""))</f>
        <v/>
      </c>
      <c r="E39" s="7">
        <f>IF($B39="","",IFERROR(VLOOKUP($B39,단가마스터!$A$4:$H$303,4,FALSE),IFERROR(VLOOKUP($B39,일위대가!$N$4:$T$63,3,FALSE),"")))</f>
        <v/>
      </c>
      <c r="F39" s="24">
        <f>IF($B39="","",SUMIFS(수량산출서!$H$4:$H$253,수량산출서!$A$4:$A$253,"당초",수량산출서!$B$4:$B$253,$B39))</f>
        <v/>
      </c>
      <c r="G39" s="25" t="n"/>
      <c r="H39" s="24">
        <f>IF($B39="","",IF($G39&lt;&gt;"",$G39,N($F39)))</f>
        <v/>
      </c>
      <c r="I39" s="21">
        <f>IF($B39="","",IFERROR(VLOOKUP($B39,단가마스터!$A$4:$H$303,5,FALSE),IFERROR(VLOOKUP($B39,일위대가!$N$4:$T$63,4,FALSE),0)))</f>
        <v/>
      </c>
      <c r="J39" s="21">
        <f>IF($B39="","",IFERROR(VLOOKUP($B39,단가마스터!$A$4:$H$303,6,FALSE),IFERROR(VLOOKUP($B39,일위대가!$N$4:$T$63,5,FALSE),0)))</f>
        <v/>
      </c>
      <c r="K39" s="21">
        <f>IF($B39="","",IFERROR(VLOOKUP($B39,단가마스터!$A$4:$H$303,7,FALSE),IFERROR(VLOOKUP($B39,일위대가!$N$4:$T$63,6,FALSE),0)))</f>
        <v/>
      </c>
      <c r="L39" s="21">
        <f>IF($B39="","",N($I39)+N($J39)+N($K39))</f>
        <v/>
      </c>
      <c r="M39" s="21">
        <f>IF($B39="","",ROUND(N($H39)*N($L39),0))</f>
        <v/>
      </c>
      <c r="N39" s="6" t="n"/>
    </row>
    <row r="40">
      <c r="A40" s="6" t="n"/>
      <c r="B40" s="6" t="n"/>
      <c r="C40" s="7">
        <f>IF($B40="","",IFERROR(VLOOKUP($B40,단가마스터!$A$4:$H$303,2,FALSE),IFERROR(VLOOKUP($B40,일위대가!$N$4:$T$63,2,FALSE),"⚠️단가 없음")))</f>
        <v/>
      </c>
      <c r="D40" s="7">
        <f>IF($B40="","",IFERROR(VLOOKUP($B40,단가마스터!$A$4:$H$303,3,FALSE),""))</f>
        <v/>
      </c>
      <c r="E40" s="7">
        <f>IF($B40="","",IFERROR(VLOOKUP($B40,단가마스터!$A$4:$H$303,4,FALSE),IFERROR(VLOOKUP($B40,일위대가!$N$4:$T$63,3,FALSE),"")))</f>
        <v/>
      </c>
      <c r="F40" s="24">
        <f>IF($B40="","",SUMIFS(수량산출서!$H$4:$H$253,수량산출서!$A$4:$A$253,"당초",수량산출서!$B$4:$B$253,$B40))</f>
        <v/>
      </c>
      <c r="G40" s="25" t="n"/>
      <c r="H40" s="24">
        <f>IF($B40="","",IF($G40&lt;&gt;"",$G40,N($F40)))</f>
        <v/>
      </c>
      <c r="I40" s="21">
        <f>IF($B40="","",IFERROR(VLOOKUP($B40,단가마스터!$A$4:$H$303,5,FALSE),IFERROR(VLOOKUP($B40,일위대가!$N$4:$T$63,4,FALSE),0)))</f>
        <v/>
      </c>
      <c r="J40" s="21">
        <f>IF($B40="","",IFERROR(VLOOKUP($B40,단가마스터!$A$4:$H$303,6,FALSE),IFERROR(VLOOKUP($B40,일위대가!$N$4:$T$63,5,FALSE),0)))</f>
        <v/>
      </c>
      <c r="K40" s="21">
        <f>IF($B40="","",IFERROR(VLOOKUP($B40,단가마스터!$A$4:$H$303,7,FALSE),IFERROR(VLOOKUP($B40,일위대가!$N$4:$T$63,6,FALSE),0)))</f>
        <v/>
      </c>
      <c r="L40" s="21">
        <f>IF($B40="","",N($I40)+N($J40)+N($K40))</f>
        <v/>
      </c>
      <c r="M40" s="21">
        <f>IF($B40="","",ROUND(N($H40)*N($L40),0))</f>
        <v/>
      </c>
      <c r="N40" s="6" t="n"/>
    </row>
    <row r="41">
      <c r="A41" s="6" t="n"/>
      <c r="B41" s="6" t="n"/>
      <c r="C41" s="7">
        <f>IF($B41="","",IFERROR(VLOOKUP($B41,단가마스터!$A$4:$H$303,2,FALSE),IFERROR(VLOOKUP($B41,일위대가!$N$4:$T$63,2,FALSE),"⚠️단가 없음")))</f>
        <v/>
      </c>
      <c r="D41" s="7">
        <f>IF($B41="","",IFERROR(VLOOKUP($B41,단가마스터!$A$4:$H$303,3,FALSE),""))</f>
        <v/>
      </c>
      <c r="E41" s="7">
        <f>IF($B41="","",IFERROR(VLOOKUP($B41,단가마스터!$A$4:$H$303,4,FALSE),IFERROR(VLOOKUP($B41,일위대가!$N$4:$T$63,3,FALSE),"")))</f>
        <v/>
      </c>
      <c r="F41" s="24">
        <f>IF($B41="","",SUMIFS(수량산출서!$H$4:$H$253,수량산출서!$A$4:$A$253,"당초",수량산출서!$B$4:$B$253,$B41))</f>
        <v/>
      </c>
      <c r="G41" s="25" t="n"/>
      <c r="H41" s="24">
        <f>IF($B41="","",IF($G41&lt;&gt;"",$G41,N($F41)))</f>
        <v/>
      </c>
      <c r="I41" s="21">
        <f>IF($B41="","",IFERROR(VLOOKUP($B41,단가마스터!$A$4:$H$303,5,FALSE),IFERROR(VLOOKUP($B41,일위대가!$N$4:$T$63,4,FALSE),0)))</f>
        <v/>
      </c>
      <c r="J41" s="21">
        <f>IF($B41="","",IFERROR(VLOOKUP($B41,단가마스터!$A$4:$H$303,6,FALSE),IFERROR(VLOOKUP($B41,일위대가!$N$4:$T$63,5,FALSE),0)))</f>
        <v/>
      </c>
      <c r="K41" s="21">
        <f>IF($B41="","",IFERROR(VLOOKUP($B41,단가마스터!$A$4:$H$303,7,FALSE),IFERROR(VLOOKUP($B41,일위대가!$N$4:$T$63,6,FALSE),0)))</f>
        <v/>
      </c>
      <c r="L41" s="21">
        <f>IF($B41="","",N($I41)+N($J41)+N($K41))</f>
        <v/>
      </c>
      <c r="M41" s="21">
        <f>IF($B41="","",ROUND(N($H41)*N($L41),0))</f>
        <v/>
      </c>
      <c r="N41" s="6" t="n"/>
    </row>
    <row r="42">
      <c r="A42" s="6" t="n"/>
      <c r="B42" s="6" t="n"/>
      <c r="C42" s="7">
        <f>IF($B42="","",IFERROR(VLOOKUP($B42,단가마스터!$A$4:$H$303,2,FALSE),IFERROR(VLOOKUP($B42,일위대가!$N$4:$T$63,2,FALSE),"⚠️단가 없음")))</f>
        <v/>
      </c>
      <c r="D42" s="7">
        <f>IF($B42="","",IFERROR(VLOOKUP($B42,단가마스터!$A$4:$H$303,3,FALSE),""))</f>
        <v/>
      </c>
      <c r="E42" s="7">
        <f>IF($B42="","",IFERROR(VLOOKUP($B42,단가마스터!$A$4:$H$303,4,FALSE),IFERROR(VLOOKUP($B42,일위대가!$N$4:$T$63,3,FALSE),"")))</f>
        <v/>
      </c>
      <c r="F42" s="24">
        <f>IF($B42="","",SUMIFS(수량산출서!$H$4:$H$253,수량산출서!$A$4:$A$253,"당초",수량산출서!$B$4:$B$253,$B42))</f>
        <v/>
      </c>
      <c r="G42" s="25" t="n"/>
      <c r="H42" s="24">
        <f>IF($B42="","",IF($G42&lt;&gt;"",$G42,N($F42)))</f>
        <v/>
      </c>
      <c r="I42" s="21">
        <f>IF($B42="","",IFERROR(VLOOKUP($B42,단가마스터!$A$4:$H$303,5,FALSE),IFERROR(VLOOKUP($B42,일위대가!$N$4:$T$63,4,FALSE),0)))</f>
        <v/>
      </c>
      <c r="J42" s="21">
        <f>IF($B42="","",IFERROR(VLOOKUP($B42,단가마스터!$A$4:$H$303,6,FALSE),IFERROR(VLOOKUP($B42,일위대가!$N$4:$T$63,5,FALSE),0)))</f>
        <v/>
      </c>
      <c r="K42" s="21">
        <f>IF($B42="","",IFERROR(VLOOKUP($B42,단가마스터!$A$4:$H$303,7,FALSE),IFERROR(VLOOKUP($B42,일위대가!$N$4:$T$63,6,FALSE),0)))</f>
        <v/>
      </c>
      <c r="L42" s="21">
        <f>IF($B42="","",N($I42)+N($J42)+N($K42))</f>
        <v/>
      </c>
      <c r="M42" s="21">
        <f>IF($B42="","",ROUND(N($H42)*N($L42),0))</f>
        <v/>
      </c>
      <c r="N42" s="6" t="n"/>
    </row>
    <row r="43">
      <c r="A43" s="6" t="n"/>
      <c r="B43" s="6" t="n"/>
      <c r="C43" s="7">
        <f>IF($B43="","",IFERROR(VLOOKUP($B43,단가마스터!$A$4:$H$303,2,FALSE),IFERROR(VLOOKUP($B43,일위대가!$N$4:$T$63,2,FALSE),"⚠️단가 없음")))</f>
        <v/>
      </c>
      <c r="D43" s="7">
        <f>IF($B43="","",IFERROR(VLOOKUP($B43,단가마스터!$A$4:$H$303,3,FALSE),""))</f>
        <v/>
      </c>
      <c r="E43" s="7">
        <f>IF($B43="","",IFERROR(VLOOKUP($B43,단가마스터!$A$4:$H$303,4,FALSE),IFERROR(VLOOKUP($B43,일위대가!$N$4:$T$63,3,FALSE),"")))</f>
        <v/>
      </c>
      <c r="F43" s="24">
        <f>IF($B43="","",SUMIFS(수량산출서!$H$4:$H$253,수량산출서!$A$4:$A$253,"당초",수량산출서!$B$4:$B$253,$B43))</f>
        <v/>
      </c>
      <c r="G43" s="25" t="n"/>
      <c r="H43" s="24">
        <f>IF($B43="","",IF($G43&lt;&gt;"",$G43,N($F43)))</f>
        <v/>
      </c>
      <c r="I43" s="21">
        <f>IF($B43="","",IFERROR(VLOOKUP($B43,단가마스터!$A$4:$H$303,5,FALSE),IFERROR(VLOOKUP($B43,일위대가!$N$4:$T$63,4,FALSE),0)))</f>
        <v/>
      </c>
      <c r="J43" s="21">
        <f>IF($B43="","",IFERROR(VLOOKUP($B43,단가마스터!$A$4:$H$303,6,FALSE),IFERROR(VLOOKUP($B43,일위대가!$N$4:$T$63,5,FALSE),0)))</f>
        <v/>
      </c>
      <c r="K43" s="21">
        <f>IF($B43="","",IFERROR(VLOOKUP($B43,단가마스터!$A$4:$H$303,7,FALSE),IFERROR(VLOOKUP($B43,일위대가!$N$4:$T$63,6,FALSE),0)))</f>
        <v/>
      </c>
      <c r="L43" s="21">
        <f>IF($B43="","",N($I43)+N($J43)+N($K43))</f>
        <v/>
      </c>
      <c r="M43" s="21">
        <f>IF($B43="","",ROUND(N($H43)*N($L43),0))</f>
        <v/>
      </c>
      <c r="N43" s="6" t="n"/>
    </row>
    <row r="44">
      <c r="A44" s="6" t="n"/>
      <c r="B44" s="6" t="n"/>
      <c r="C44" s="7">
        <f>IF($B44="","",IFERROR(VLOOKUP($B44,단가마스터!$A$4:$H$303,2,FALSE),IFERROR(VLOOKUP($B44,일위대가!$N$4:$T$63,2,FALSE),"⚠️단가 없음")))</f>
        <v/>
      </c>
      <c r="D44" s="7">
        <f>IF($B44="","",IFERROR(VLOOKUP($B44,단가마스터!$A$4:$H$303,3,FALSE),""))</f>
        <v/>
      </c>
      <c r="E44" s="7">
        <f>IF($B44="","",IFERROR(VLOOKUP($B44,단가마스터!$A$4:$H$303,4,FALSE),IFERROR(VLOOKUP($B44,일위대가!$N$4:$T$63,3,FALSE),"")))</f>
        <v/>
      </c>
      <c r="F44" s="24">
        <f>IF($B44="","",SUMIFS(수량산출서!$H$4:$H$253,수량산출서!$A$4:$A$253,"당초",수량산출서!$B$4:$B$253,$B44))</f>
        <v/>
      </c>
      <c r="G44" s="25" t="n"/>
      <c r="H44" s="24">
        <f>IF($B44="","",IF($G44&lt;&gt;"",$G44,N($F44)))</f>
        <v/>
      </c>
      <c r="I44" s="21">
        <f>IF($B44="","",IFERROR(VLOOKUP($B44,단가마스터!$A$4:$H$303,5,FALSE),IFERROR(VLOOKUP($B44,일위대가!$N$4:$T$63,4,FALSE),0)))</f>
        <v/>
      </c>
      <c r="J44" s="21">
        <f>IF($B44="","",IFERROR(VLOOKUP($B44,단가마스터!$A$4:$H$303,6,FALSE),IFERROR(VLOOKUP($B44,일위대가!$N$4:$T$63,5,FALSE),0)))</f>
        <v/>
      </c>
      <c r="K44" s="21">
        <f>IF($B44="","",IFERROR(VLOOKUP($B44,단가마스터!$A$4:$H$303,7,FALSE),IFERROR(VLOOKUP($B44,일위대가!$N$4:$T$63,6,FALSE),0)))</f>
        <v/>
      </c>
      <c r="L44" s="21">
        <f>IF($B44="","",N($I44)+N($J44)+N($K44))</f>
        <v/>
      </c>
      <c r="M44" s="21">
        <f>IF($B44="","",ROUND(N($H44)*N($L44),0))</f>
        <v/>
      </c>
      <c r="N44" s="6" t="n"/>
    </row>
    <row r="45">
      <c r="A45" s="6" t="n"/>
      <c r="B45" s="6" t="n"/>
      <c r="C45" s="7">
        <f>IF($B45="","",IFERROR(VLOOKUP($B45,단가마스터!$A$4:$H$303,2,FALSE),IFERROR(VLOOKUP($B45,일위대가!$N$4:$T$63,2,FALSE),"⚠️단가 없음")))</f>
        <v/>
      </c>
      <c r="D45" s="7">
        <f>IF($B45="","",IFERROR(VLOOKUP($B45,단가마스터!$A$4:$H$303,3,FALSE),""))</f>
        <v/>
      </c>
      <c r="E45" s="7">
        <f>IF($B45="","",IFERROR(VLOOKUP($B45,단가마스터!$A$4:$H$303,4,FALSE),IFERROR(VLOOKUP($B45,일위대가!$N$4:$T$63,3,FALSE),"")))</f>
        <v/>
      </c>
      <c r="F45" s="24">
        <f>IF($B45="","",SUMIFS(수량산출서!$H$4:$H$253,수량산출서!$A$4:$A$253,"당초",수량산출서!$B$4:$B$253,$B45))</f>
        <v/>
      </c>
      <c r="G45" s="25" t="n"/>
      <c r="H45" s="24">
        <f>IF($B45="","",IF($G45&lt;&gt;"",$G45,N($F45)))</f>
        <v/>
      </c>
      <c r="I45" s="21">
        <f>IF($B45="","",IFERROR(VLOOKUP($B45,단가마스터!$A$4:$H$303,5,FALSE),IFERROR(VLOOKUP($B45,일위대가!$N$4:$T$63,4,FALSE),0)))</f>
        <v/>
      </c>
      <c r="J45" s="21">
        <f>IF($B45="","",IFERROR(VLOOKUP($B45,단가마스터!$A$4:$H$303,6,FALSE),IFERROR(VLOOKUP($B45,일위대가!$N$4:$T$63,5,FALSE),0)))</f>
        <v/>
      </c>
      <c r="K45" s="21">
        <f>IF($B45="","",IFERROR(VLOOKUP($B45,단가마스터!$A$4:$H$303,7,FALSE),IFERROR(VLOOKUP($B45,일위대가!$N$4:$T$63,6,FALSE),0)))</f>
        <v/>
      </c>
      <c r="L45" s="21">
        <f>IF($B45="","",N($I45)+N($J45)+N($K45))</f>
        <v/>
      </c>
      <c r="M45" s="21">
        <f>IF($B45="","",ROUND(N($H45)*N($L45),0))</f>
        <v/>
      </c>
      <c r="N45" s="6" t="n"/>
    </row>
    <row r="46">
      <c r="A46" s="6" t="n"/>
      <c r="B46" s="6" t="n"/>
      <c r="C46" s="7">
        <f>IF($B46="","",IFERROR(VLOOKUP($B46,단가마스터!$A$4:$H$303,2,FALSE),IFERROR(VLOOKUP($B46,일위대가!$N$4:$T$63,2,FALSE),"⚠️단가 없음")))</f>
        <v/>
      </c>
      <c r="D46" s="7">
        <f>IF($B46="","",IFERROR(VLOOKUP($B46,단가마스터!$A$4:$H$303,3,FALSE),""))</f>
        <v/>
      </c>
      <c r="E46" s="7">
        <f>IF($B46="","",IFERROR(VLOOKUP($B46,단가마스터!$A$4:$H$303,4,FALSE),IFERROR(VLOOKUP($B46,일위대가!$N$4:$T$63,3,FALSE),"")))</f>
        <v/>
      </c>
      <c r="F46" s="24">
        <f>IF($B46="","",SUMIFS(수량산출서!$H$4:$H$253,수량산출서!$A$4:$A$253,"당초",수량산출서!$B$4:$B$253,$B46))</f>
        <v/>
      </c>
      <c r="G46" s="25" t="n"/>
      <c r="H46" s="24">
        <f>IF($B46="","",IF($G46&lt;&gt;"",$G46,N($F46)))</f>
        <v/>
      </c>
      <c r="I46" s="21">
        <f>IF($B46="","",IFERROR(VLOOKUP($B46,단가마스터!$A$4:$H$303,5,FALSE),IFERROR(VLOOKUP($B46,일위대가!$N$4:$T$63,4,FALSE),0)))</f>
        <v/>
      </c>
      <c r="J46" s="21">
        <f>IF($B46="","",IFERROR(VLOOKUP($B46,단가마스터!$A$4:$H$303,6,FALSE),IFERROR(VLOOKUP($B46,일위대가!$N$4:$T$63,5,FALSE),0)))</f>
        <v/>
      </c>
      <c r="K46" s="21">
        <f>IF($B46="","",IFERROR(VLOOKUP($B46,단가마스터!$A$4:$H$303,7,FALSE),IFERROR(VLOOKUP($B46,일위대가!$N$4:$T$63,6,FALSE),0)))</f>
        <v/>
      </c>
      <c r="L46" s="21">
        <f>IF($B46="","",N($I46)+N($J46)+N($K46))</f>
        <v/>
      </c>
      <c r="M46" s="21">
        <f>IF($B46="","",ROUND(N($H46)*N($L46),0))</f>
        <v/>
      </c>
      <c r="N46" s="6" t="n"/>
    </row>
    <row r="47">
      <c r="A47" s="6" t="n"/>
      <c r="B47" s="6" t="n"/>
      <c r="C47" s="7">
        <f>IF($B47="","",IFERROR(VLOOKUP($B47,단가마스터!$A$4:$H$303,2,FALSE),IFERROR(VLOOKUP($B47,일위대가!$N$4:$T$63,2,FALSE),"⚠️단가 없음")))</f>
        <v/>
      </c>
      <c r="D47" s="7">
        <f>IF($B47="","",IFERROR(VLOOKUP($B47,단가마스터!$A$4:$H$303,3,FALSE),""))</f>
        <v/>
      </c>
      <c r="E47" s="7">
        <f>IF($B47="","",IFERROR(VLOOKUP($B47,단가마스터!$A$4:$H$303,4,FALSE),IFERROR(VLOOKUP($B47,일위대가!$N$4:$T$63,3,FALSE),"")))</f>
        <v/>
      </c>
      <c r="F47" s="24">
        <f>IF($B47="","",SUMIFS(수량산출서!$H$4:$H$253,수량산출서!$A$4:$A$253,"당초",수량산출서!$B$4:$B$253,$B47))</f>
        <v/>
      </c>
      <c r="G47" s="25" t="n"/>
      <c r="H47" s="24">
        <f>IF($B47="","",IF($G47&lt;&gt;"",$G47,N($F47)))</f>
        <v/>
      </c>
      <c r="I47" s="21">
        <f>IF($B47="","",IFERROR(VLOOKUP($B47,단가마스터!$A$4:$H$303,5,FALSE),IFERROR(VLOOKUP($B47,일위대가!$N$4:$T$63,4,FALSE),0)))</f>
        <v/>
      </c>
      <c r="J47" s="21">
        <f>IF($B47="","",IFERROR(VLOOKUP($B47,단가마스터!$A$4:$H$303,6,FALSE),IFERROR(VLOOKUP($B47,일위대가!$N$4:$T$63,5,FALSE),0)))</f>
        <v/>
      </c>
      <c r="K47" s="21">
        <f>IF($B47="","",IFERROR(VLOOKUP($B47,단가마스터!$A$4:$H$303,7,FALSE),IFERROR(VLOOKUP($B47,일위대가!$N$4:$T$63,6,FALSE),0)))</f>
        <v/>
      </c>
      <c r="L47" s="21">
        <f>IF($B47="","",N($I47)+N($J47)+N($K47))</f>
        <v/>
      </c>
      <c r="M47" s="21">
        <f>IF($B47="","",ROUND(N($H47)*N($L47),0))</f>
        <v/>
      </c>
      <c r="N47" s="6" t="n"/>
    </row>
    <row r="48">
      <c r="A48" s="6" t="n"/>
      <c r="B48" s="6" t="n"/>
      <c r="C48" s="7">
        <f>IF($B48="","",IFERROR(VLOOKUP($B48,단가마스터!$A$4:$H$303,2,FALSE),IFERROR(VLOOKUP($B48,일위대가!$N$4:$T$63,2,FALSE),"⚠️단가 없음")))</f>
        <v/>
      </c>
      <c r="D48" s="7">
        <f>IF($B48="","",IFERROR(VLOOKUP($B48,단가마스터!$A$4:$H$303,3,FALSE),""))</f>
        <v/>
      </c>
      <c r="E48" s="7">
        <f>IF($B48="","",IFERROR(VLOOKUP($B48,단가마스터!$A$4:$H$303,4,FALSE),IFERROR(VLOOKUP($B48,일위대가!$N$4:$T$63,3,FALSE),"")))</f>
        <v/>
      </c>
      <c r="F48" s="24">
        <f>IF($B48="","",SUMIFS(수량산출서!$H$4:$H$253,수량산출서!$A$4:$A$253,"당초",수량산출서!$B$4:$B$253,$B48))</f>
        <v/>
      </c>
      <c r="G48" s="25" t="n"/>
      <c r="H48" s="24">
        <f>IF($B48="","",IF($G48&lt;&gt;"",$G48,N($F48)))</f>
        <v/>
      </c>
      <c r="I48" s="21">
        <f>IF($B48="","",IFERROR(VLOOKUP($B48,단가마스터!$A$4:$H$303,5,FALSE),IFERROR(VLOOKUP($B48,일위대가!$N$4:$T$63,4,FALSE),0)))</f>
        <v/>
      </c>
      <c r="J48" s="21">
        <f>IF($B48="","",IFERROR(VLOOKUP($B48,단가마스터!$A$4:$H$303,6,FALSE),IFERROR(VLOOKUP($B48,일위대가!$N$4:$T$63,5,FALSE),0)))</f>
        <v/>
      </c>
      <c r="K48" s="21">
        <f>IF($B48="","",IFERROR(VLOOKUP($B48,단가마스터!$A$4:$H$303,7,FALSE),IFERROR(VLOOKUP($B48,일위대가!$N$4:$T$63,6,FALSE),0)))</f>
        <v/>
      </c>
      <c r="L48" s="21">
        <f>IF($B48="","",N($I48)+N($J48)+N($K48))</f>
        <v/>
      </c>
      <c r="M48" s="21">
        <f>IF($B48="","",ROUND(N($H48)*N($L48),0))</f>
        <v/>
      </c>
      <c r="N48" s="6" t="n"/>
    </row>
    <row r="49">
      <c r="A49" s="6" t="n"/>
      <c r="B49" s="6" t="n"/>
      <c r="C49" s="7">
        <f>IF($B49="","",IFERROR(VLOOKUP($B49,단가마스터!$A$4:$H$303,2,FALSE),IFERROR(VLOOKUP($B49,일위대가!$N$4:$T$63,2,FALSE),"⚠️단가 없음")))</f>
        <v/>
      </c>
      <c r="D49" s="7">
        <f>IF($B49="","",IFERROR(VLOOKUP($B49,단가마스터!$A$4:$H$303,3,FALSE),""))</f>
        <v/>
      </c>
      <c r="E49" s="7">
        <f>IF($B49="","",IFERROR(VLOOKUP($B49,단가마스터!$A$4:$H$303,4,FALSE),IFERROR(VLOOKUP($B49,일위대가!$N$4:$T$63,3,FALSE),"")))</f>
        <v/>
      </c>
      <c r="F49" s="24">
        <f>IF($B49="","",SUMIFS(수량산출서!$H$4:$H$253,수량산출서!$A$4:$A$253,"당초",수량산출서!$B$4:$B$253,$B49))</f>
        <v/>
      </c>
      <c r="G49" s="25" t="n"/>
      <c r="H49" s="24">
        <f>IF($B49="","",IF($G49&lt;&gt;"",$G49,N($F49)))</f>
        <v/>
      </c>
      <c r="I49" s="21">
        <f>IF($B49="","",IFERROR(VLOOKUP($B49,단가마스터!$A$4:$H$303,5,FALSE),IFERROR(VLOOKUP($B49,일위대가!$N$4:$T$63,4,FALSE),0)))</f>
        <v/>
      </c>
      <c r="J49" s="21">
        <f>IF($B49="","",IFERROR(VLOOKUP($B49,단가마스터!$A$4:$H$303,6,FALSE),IFERROR(VLOOKUP($B49,일위대가!$N$4:$T$63,5,FALSE),0)))</f>
        <v/>
      </c>
      <c r="K49" s="21">
        <f>IF($B49="","",IFERROR(VLOOKUP($B49,단가마스터!$A$4:$H$303,7,FALSE),IFERROR(VLOOKUP($B49,일위대가!$N$4:$T$63,6,FALSE),0)))</f>
        <v/>
      </c>
      <c r="L49" s="21">
        <f>IF($B49="","",N($I49)+N($J49)+N($K49))</f>
        <v/>
      </c>
      <c r="M49" s="21">
        <f>IF($B49="","",ROUND(N($H49)*N($L49),0))</f>
        <v/>
      </c>
      <c r="N49" s="6" t="n"/>
    </row>
    <row r="50">
      <c r="A50" s="6" t="n"/>
      <c r="B50" s="6" t="n"/>
      <c r="C50" s="7">
        <f>IF($B50="","",IFERROR(VLOOKUP($B50,단가마스터!$A$4:$H$303,2,FALSE),IFERROR(VLOOKUP($B50,일위대가!$N$4:$T$63,2,FALSE),"⚠️단가 없음")))</f>
        <v/>
      </c>
      <c r="D50" s="7">
        <f>IF($B50="","",IFERROR(VLOOKUP($B50,단가마스터!$A$4:$H$303,3,FALSE),""))</f>
        <v/>
      </c>
      <c r="E50" s="7">
        <f>IF($B50="","",IFERROR(VLOOKUP($B50,단가마스터!$A$4:$H$303,4,FALSE),IFERROR(VLOOKUP($B50,일위대가!$N$4:$T$63,3,FALSE),"")))</f>
        <v/>
      </c>
      <c r="F50" s="24">
        <f>IF($B50="","",SUMIFS(수량산출서!$H$4:$H$253,수량산출서!$A$4:$A$253,"당초",수량산출서!$B$4:$B$253,$B50))</f>
        <v/>
      </c>
      <c r="G50" s="25" t="n"/>
      <c r="H50" s="24">
        <f>IF($B50="","",IF($G50&lt;&gt;"",$G50,N($F50)))</f>
        <v/>
      </c>
      <c r="I50" s="21">
        <f>IF($B50="","",IFERROR(VLOOKUP($B50,단가마스터!$A$4:$H$303,5,FALSE),IFERROR(VLOOKUP($B50,일위대가!$N$4:$T$63,4,FALSE),0)))</f>
        <v/>
      </c>
      <c r="J50" s="21">
        <f>IF($B50="","",IFERROR(VLOOKUP($B50,단가마스터!$A$4:$H$303,6,FALSE),IFERROR(VLOOKUP($B50,일위대가!$N$4:$T$63,5,FALSE),0)))</f>
        <v/>
      </c>
      <c r="K50" s="21">
        <f>IF($B50="","",IFERROR(VLOOKUP($B50,단가마스터!$A$4:$H$303,7,FALSE),IFERROR(VLOOKUP($B50,일위대가!$N$4:$T$63,6,FALSE),0)))</f>
        <v/>
      </c>
      <c r="L50" s="21">
        <f>IF($B50="","",N($I50)+N($J50)+N($K50))</f>
        <v/>
      </c>
      <c r="M50" s="21">
        <f>IF($B50="","",ROUND(N($H50)*N($L50),0))</f>
        <v/>
      </c>
      <c r="N50" s="6" t="n"/>
    </row>
    <row r="51">
      <c r="A51" s="6" t="n"/>
      <c r="B51" s="6" t="n"/>
      <c r="C51" s="7">
        <f>IF($B51="","",IFERROR(VLOOKUP($B51,단가마스터!$A$4:$H$303,2,FALSE),IFERROR(VLOOKUP($B51,일위대가!$N$4:$T$63,2,FALSE),"⚠️단가 없음")))</f>
        <v/>
      </c>
      <c r="D51" s="7">
        <f>IF($B51="","",IFERROR(VLOOKUP($B51,단가마스터!$A$4:$H$303,3,FALSE),""))</f>
        <v/>
      </c>
      <c r="E51" s="7">
        <f>IF($B51="","",IFERROR(VLOOKUP($B51,단가마스터!$A$4:$H$303,4,FALSE),IFERROR(VLOOKUP($B51,일위대가!$N$4:$T$63,3,FALSE),"")))</f>
        <v/>
      </c>
      <c r="F51" s="24">
        <f>IF($B51="","",SUMIFS(수량산출서!$H$4:$H$253,수량산출서!$A$4:$A$253,"당초",수량산출서!$B$4:$B$253,$B51))</f>
        <v/>
      </c>
      <c r="G51" s="25" t="n"/>
      <c r="H51" s="24">
        <f>IF($B51="","",IF($G51&lt;&gt;"",$G51,N($F51)))</f>
        <v/>
      </c>
      <c r="I51" s="21">
        <f>IF($B51="","",IFERROR(VLOOKUP($B51,단가마스터!$A$4:$H$303,5,FALSE),IFERROR(VLOOKUP($B51,일위대가!$N$4:$T$63,4,FALSE),0)))</f>
        <v/>
      </c>
      <c r="J51" s="21">
        <f>IF($B51="","",IFERROR(VLOOKUP($B51,단가마스터!$A$4:$H$303,6,FALSE),IFERROR(VLOOKUP($B51,일위대가!$N$4:$T$63,5,FALSE),0)))</f>
        <v/>
      </c>
      <c r="K51" s="21">
        <f>IF($B51="","",IFERROR(VLOOKUP($B51,단가마스터!$A$4:$H$303,7,FALSE),IFERROR(VLOOKUP($B51,일위대가!$N$4:$T$63,6,FALSE),0)))</f>
        <v/>
      </c>
      <c r="L51" s="21">
        <f>IF($B51="","",N($I51)+N($J51)+N($K51))</f>
        <v/>
      </c>
      <c r="M51" s="21">
        <f>IF($B51="","",ROUND(N($H51)*N($L51),0))</f>
        <v/>
      </c>
      <c r="N51" s="6" t="n"/>
    </row>
    <row r="52">
      <c r="A52" s="6" t="n"/>
      <c r="B52" s="6" t="n"/>
      <c r="C52" s="7">
        <f>IF($B52="","",IFERROR(VLOOKUP($B52,단가마스터!$A$4:$H$303,2,FALSE),IFERROR(VLOOKUP($B52,일위대가!$N$4:$T$63,2,FALSE),"⚠️단가 없음")))</f>
        <v/>
      </c>
      <c r="D52" s="7">
        <f>IF($B52="","",IFERROR(VLOOKUP($B52,단가마스터!$A$4:$H$303,3,FALSE),""))</f>
        <v/>
      </c>
      <c r="E52" s="7">
        <f>IF($B52="","",IFERROR(VLOOKUP($B52,단가마스터!$A$4:$H$303,4,FALSE),IFERROR(VLOOKUP($B52,일위대가!$N$4:$T$63,3,FALSE),"")))</f>
        <v/>
      </c>
      <c r="F52" s="24">
        <f>IF($B52="","",SUMIFS(수량산출서!$H$4:$H$253,수량산출서!$A$4:$A$253,"당초",수량산출서!$B$4:$B$253,$B52))</f>
        <v/>
      </c>
      <c r="G52" s="25" t="n"/>
      <c r="H52" s="24">
        <f>IF($B52="","",IF($G52&lt;&gt;"",$G52,N($F52)))</f>
        <v/>
      </c>
      <c r="I52" s="21">
        <f>IF($B52="","",IFERROR(VLOOKUP($B52,단가마스터!$A$4:$H$303,5,FALSE),IFERROR(VLOOKUP($B52,일위대가!$N$4:$T$63,4,FALSE),0)))</f>
        <v/>
      </c>
      <c r="J52" s="21">
        <f>IF($B52="","",IFERROR(VLOOKUP($B52,단가마스터!$A$4:$H$303,6,FALSE),IFERROR(VLOOKUP($B52,일위대가!$N$4:$T$63,5,FALSE),0)))</f>
        <v/>
      </c>
      <c r="K52" s="21">
        <f>IF($B52="","",IFERROR(VLOOKUP($B52,단가마스터!$A$4:$H$303,7,FALSE),IFERROR(VLOOKUP($B52,일위대가!$N$4:$T$63,6,FALSE),0)))</f>
        <v/>
      </c>
      <c r="L52" s="21">
        <f>IF($B52="","",N($I52)+N($J52)+N($K52))</f>
        <v/>
      </c>
      <c r="M52" s="21">
        <f>IF($B52="","",ROUND(N($H52)*N($L52),0))</f>
        <v/>
      </c>
      <c r="N52" s="6" t="n"/>
    </row>
    <row r="53">
      <c r="A53" s="6" t="n"/>
      <c r="B53" s="6" t="n"/>
      <c r="C53" s="7">
        <f>IF($B53="","",IFERROR(VLOOKUP($B53,단가마스터!$A$4:$H$303,2,FALSE),IFERROR(VLOOKUP($B53,일위대가!$N$4:$T$63,2,FALSE),"⚠️단가 없음")))</f>
        <v/>
      </c>
      <c r="D53" s="7">
        <f>IF($B53="","",IFERROR(VLOOKUP($B53,단가마스터!$A$4:$H$303,3,FALSE),""))</f>
        <v/>
      </c>
      <c r="E53" s="7">
        <f>IF($B53="","",IFERROR(VLOOKUP($B53,단가마스터!$A$4:$H$303,4,FALSE),IFERROR(VLOOKUP($B53,일위대가!$N$4:$T$63,3,FALSE),"")))</f>
        <v/>
      </c>
      <c r="F53" s="24">
        <f>IF($B53="","",SUMIFS(수량산출서!$H$4:$H$253,수량산출서!$A$4:$A$253,"당초",수량산출서!$B$4:$B$253,$B53))</f>
        <v/>
      </c>
      <c r="G53" s="25" t="n"/>
      <c r="H53" s="24">
        <f>IF($B53="","",IF($G53&lt;&gt;"",$G53,N($F53)))</f>
        <v/>
      </c>
      <c r="I53" s="21">
        <f>IF($B53="","",IFERROR(VLOOKUP($B53,단가마스터!$A$4:$H$303,5,FALSE),IFERROR(VLOOKUP($B53,일위대가!$N$4:$T$63,4,FALSE),0)))</f>
        <v/>
      </c>
      <c r="J53" s="21">
        <f>IF($B53="","",IFERROR(VLOOKUP($B53,단가마스터!$A$4:$H$303,6,FALSE),IFERROR(VLOOKUP($B53,일위대가!$N$4:$T$63,5,FALSE),0)))</f>
        <v/>
      </c>
      <c r="K53" s="21">
        <f>IF($B53="","",IFERROR(VLOOKUP($B53,단가마스터!$A$4:$H$303,7,FALSE),IFERROR(VLOOKUP($B53,일위대가!$N$4:$T$63,6,FALSE),0)))</f>
        <v/>
      </c>
      <c r="L53" s="21">
        <f>IF($B53="","",N($I53)+N($J53)+N($K53))</f>
        <v/>
      </c>
      <c r="M53" s="21">
        <f>IF($B53="","",ROUND(N($H53)*N($L53),0))</f>
        <v/>
      </c>
      <c r="N53" s="6" t="n"/>
    </row>
    <row r="54">
      <c r="A54" s="6" t="n"/>
      <c r="B54" s="6" t="n"/>
      <c r="C54" s="7">
        <f>IF($B54="","",IFERROR(VLOOKUP($B54,단가마스터!$A$4:$H$303,2,FALSE),IFERROR(VLOOKUP($B54,일위대가!$N$4:$T$63,2,FALSE),"⚠️단가 없음")))</f>
        <v/>
      </c>
      <c r="D54" s="7">
        <f>IF($B54="","",IFERROR(VLOOKUP($B54,단가마스터!$A$4:$H$303,3,FALSE),""))</f>
        <v/>
      </c>
      <c r="E54" s="7">
        <f>IF($B54="","",IFERROR(VLOOKUP($B54,단가마스터!$A$4:$H$303,4,FALSE),IFERROR(VLOOKUP($B54,일위대가!$N$4:$T$63,3,FALSE),"")))</f>
        <v/>
      </c>
      <c r="F54" s="24">
        <f>IF($B54="","",SUMIFS(수량산출서!$H$4:$H$253,수량산출서!$A$4:$A$253,"당초",수량산출서!$B$4:$B$253,$B54))</f>
        <v/>
      </c>
      <c r="G54" s="25" t="n"/>
      <c r="H54" s="24">
        <f>IF($B54="","",IF($G54&lt;&gt;"",$G54,N($F54)))</f>
        <v/>
      </c>
      <c r="I54" s="21">
        <f>IF($B54="","",IFERROR(VLOOKUP($B54,단가마스터!$A$4:$H$303,5,FALSE),IFERROR(VLOOKUP($B54,일위대가!$N$4:$T$63,4,FALSE),0)))</f>
        <v/>
      </c>
      <c r="J54" s="21">
        <f>IF($B54="","",IFERROR(VLOOKUP($B54,단가마스터!$A$4:$H$303,6,FALSE),IFERROR(VLOOKUP($B54,일위대가!$N$4:$T$63,5,FALSE),0)))</f>
        <v/>
      </c>
      <c r="K54" s="21">
        <f>IF($B54="","",IFERROR(VLOOKUP($B54,단가마스터!$A$4:$H$303,7,FALSE),IFERROR(VLOOKUP($B54,일위대가!$N$4:$T$63,6,FALSE),0)))</f>
        <v/>
      </c>
      <c r="L54" s="21">
        <f>IF($B54="","",N($I54)+N($J54)+N($K54))</f>
        <v/>
      </c>
      <c r="M54" s="21">
        <f>IF($B54="","",ROUND(N($H54)*N($L54),0))</f>
        <v/>
      </c>
      <c r="N54" s="6" t="n"/>
    </row>
    <row r="55">
      <c r="A55" s="6" t="n"/>
      <c r="B55" s="6" t="n"/>
      <c r="C55" s="7">
        <f>IF($B55="","",IFERROR(VLOOKUP($B55,단가마스터!$A$4:$H$303,2,FALSE),IFERROR(VLOOKUP($B55,일위대가!$N$4:$T$63,2,FALSE),"⚠️단가 없음")))</f>
        <v/>
      </c>
      <c r="D55" s="7">
        <f>IF($B55="","",IFERROR(VLOOKUP($B55,단가마스터!$A$4:$H$303,3,FALSE),""))</f>
        <v/>
      </c>
      <c r="E55" s="7">
        <f>IF($B55="","",IFERROR(VLOOKUP($B55,단가마스터!$A$4:$H$303,4,FALSE),IFERROR(VLOOKUP($B55,일위대가!$N$4:$T$63,3,FALSE),"")))</f>
        <v/>
      </c>
      <c r="F55" s="24">
        <f>IF($B55="","",SUMIFS(수량산출서!$H$4:$H$253,수량산출서!$A$4:$A$253,"당초",수량산출서!$B$4:$B$253,$B55))</f>
        <v/>
      </c>
      <c r="G55" s="25" t="n"/>
      <c r="H55" s="24">
        <f>IF($B55="","",IF($G55&lt;&gt;"",$G55,N($F55)))</f>
        <v/>
      </c>
      <c r="I55" s="21">
        <f>IF($B55="","",IFERROR(VLOOKUP($B55,단가마스터!$A$4:$H$303,5,FALSE),IFERROR(VLOOKUP($B55,일위대가!$N$4:$T$63,4,FALSE),0)))</f>
        <v/>
      </c>
      <c r="J55" s="21">
        <f>IF($B55="","",IFERROR(VLOOKUP($B55,단가마스터!$A$4:$H$303,6,FALSE),IFERROR(VLOOKUP($B55,일위대가!$N$4:$T$63,5,FALSE),0)))</f>
        <v/>
      </c>
      <c r="K55" s="21">
        <f>IF($B55="","",IFERROR(VLOOKUP($B55,단가마스터!$A$4:$H$303,7,FALSE),IFERROR(VLOOKUP($B55,일위대가!$N$4:$T$63,6,FALSE),0)))</f>
        <v/>
      </c>
      <c r="L55" s="21">
        <f>IF($B55="","",N($I55)+N($J55)+N($K55))</f>
        <v/>
      </c>
      <c r="M55" s="21">
        <f>IF($B55="","",ROUND(N($H55)*N($L55),0))</f>
        <v/>
      </c>
      <c r="N55" s="6" t="n"/>
    </row>
    <row r="56">
      <c r="A56" s="6" t="n"/>
      <c r="B56" s="6" t="n"/>
      <c r="C56" s="7">
        <f>IF($B56="","",IFERROR(VLOOKUP($B56,단가마스터!$A$4:$H$303,2,FALSE),IFERROR(VLOOKUP($B56,일위대가!$N$4:$T$63,2,FALSE),"⚠️단가 없음")))</f>
        <v/>
      </c>
      <c r="D56" s="7">
        <f>IF($B56="","",IFERROR(VLOOKUP($B56,단가마스터!$A$4:$H$303,3,FALSE),""))</f>
        <v/>
      </c>
      <c r="E56" s="7">
        <f>IF($B56="","",IFERROR(VLOOKUP($B56,단가마스터!$A$4:$H$303,4,FALSE),IFERROR(VLOOKUP($B56,일위대가!$N$4:$T$63,3,FALSE),"")))</f>
        <v/>
      </c>
      <c r="F56" s="24">
        <f>IF($B56="","",SUMIFS(수량산출서!$H$4:$H$253,수량산출서!$A$4:$A$253,"당초",수량산출서!$B$4:$B$253,$B56))</f>
        <v/>
      </c>
      <c r="G56" s="25" t="n"/>
      <c r="H56" s="24">
        <f>IF($B56="","",IF($G56&lt;&gt;"",$G56,N($F56)))</f>
        <v/>
      </c>
      <c r="I56" s="21">
        <f>IF($B56="","",IFERROR(VLOOKUP($B56,단가마스터!$A$4:$H$303,5,FALSE),IFERROR(VLOOKUP($B56,일위대가!$N$4:$T$63,4,FALSE),0)))</f>
        <v/>
      </c>
      <c r="J56" s="21">
        <f>IF($B56="","",IFERROR(VLOOKUP($B56,단가마스터!$A$4:$H$303,6,FALSE),IFERROR(VLOOKUP($B56,일위대가!$N$4:$T$63,5,FALSE),0)))</f>
        <v/>
      </c>
      <c r="K56" s="21">
        <f>IF($B56="","",IFERROR(VLOOKUP($B56,단가마스터!$A$4:$H$303,7,FALSE),IFERROR(VLOOKUP($B56,일위대가!$N$4:$T$63,6,FALSE),0)))</f>
        <v/>
      </c>
      <c r="L56" s="21">
        <f>IF($B56="","",N($I56)+N($J56)+N($K56))</f>
        <v/>
      </c>
      <c r="M56" s="21">
        <f>IF($B56="","",ROUND(N($H56)*N($L56),0))</f>
        <v/>
      </c>
      <c r="N56" s="6" t="n"/>
    </row>
    <row r="57">
      <c r="A57" s="6" t="n"/>
      <c r="B57" s="6" t="n"/>
      <c r="C57" s="7">
        <f>IF($B57="","",IFERROR(VLOOKUP($B57,단가마스터!$A$4:$H$303,2,FALSE),IFERROR(VLOOKUP($B57,일위대가!$N$4:$T$63,2,FALSE),"⚠️단가 없음")))</f>
        <v/>
      </c>
      <c r="D57" s="7">
        <f>IF($B57="","",IFERROR(VLOOKUP($B57,단가마스터!$A$4:$H$303,3,FALSE),""))</f>
        <v/>
      </c>
      <c r="E57" s="7">
        <f>IF($B57="","",IFERROR(VLOOKUP($B57,단가마스터!$A$4:$H$303,4,FALSE),IFERROR(VLOOKUP($B57,일위대가!$N$4:$T$63,3,FALSE),"")))</f>
        <v/>
      </c>
      <c r="F57" s="24">
        <f>IF($B57="","",SUMIFS(수량산출서!$H$4:$H$253,수량산출서!$A$4:$A$253,"당초",수량산출서!$B$4:$B$253,$B57))</f>
        <v/>
      </c>
      <c r="G57" s="25" t="n"/>
      <c r="H57" s="24">
        <f>IF($B57="","",IF($G57&lt;&gt;"",$G57,N($F57)))</f>
        <v/>
      </c>
      <c r="I57" s="21">
        <f>IF($B57="","",IFERROR(VLOOKUP($B57,단가마스터!$A$4:$H$303,5,FALSE),IFERROR(VLOOKUP($B57,일위대가!$N$4:$T$63,4,FALSE),0)))</f>
        <v/>
      </c>
      <c r="J57" s="21">
        <f>IF($B57="","",IFERROR(VLOOKUP($B57,단가마스터!$A$4:$H$303,6,FALSE),IFERROR(VLOOKUP($B57,일위대가!$N$4:$T$63,5,FALSE),0)))</f>
        <v/>
      </c>
      <c r="K57" s="21">
        <f>IF($B57="","",IFERROR(VLOOKUP($B57,단가마스터!$A$4:$H$303,7,FALSE),IFERROR(VLOOKUP($B57,일위대가!$N$4:$T$63,6,FALSE),0)))</f>
        <v/>
      </c>
      <c r="L57" s="21">
        <f>IF($B57="","",N($I57)+N($J57)+N($K57))</f>
        <v/>
      </c>
      <c r="M57" s="21">
        <f>IF($B57="","",ROUND(N($H57)*N($L57),0))</f>
        <v/>
      </c>
      <c r="N57" s="6" t="n"/>
    </row>
    <row r="58">
      <c r="A58" s="6" t="n"/>
      <c r="B58" s="6" t="n"/>
      <c r="C58" s="7">
        <f>IF($B58="","",IFERROR(VLOOKUP($B58,단가마스터!$A$4:$H$303,2,FALSE),IFERROR(VLOOKUP($B58,일위대가!$N$4:$T$63,2,FALSE),"⚠️단가 없음")))</f>
        <v/>
      </c>
      <c r="D58" s="7">
        <f>IF($B58="","",IFERROR(VLOOKUP($B58,단가마스터!$A$4:$H$303,3,FALSE),""))</f>
        <v/>
      </c>
      <c r="E58" s="7">
        <f>IF($B58="","",IFERROR(VLOOKUP($B58,단가마스터!$A$4:$H$303,4,FALSE),IFERROR(VLOOKUP($B58,일위대가!$N$4:$T$63,3,FALSE),"")))</f>
        <v/>
      </c>
      <c r="F58" s="24">
        <f>IF($B58="","",SUMIFS(수량산출서!$H$4:$H$253,수량산출서!$A$4:$A$253,"당초",수량산출서!$B$4:$B$253,$B58))</f>
        <v/>
      </c>
      <c r="G58" s="25" t="n"/>
      <c r="H58" s="24">
        <f>IF($B58="","",IF($G58&lt;&gt;"",$G58,N($F58)))</f>
        <v/>
      </c>
      <c r="I58" s="21">
        <f>IF($B58="","",IFERROR(VLOOKUP($B58,단가마스터!$A$4:$H$303,5,FALSE),IFERROR(VLOOKUP($B58,일위대가!$N$4:$T$63,4,FALSE),0)))</f>
        <v/>
      </c>
      <c r="J58" s="21">
        <f>IF($B58="","",IFERROR(VLOOKUP($B58,단가마스터!$A$4:$H$303,6,FALSE),IFERROR(VLOOKUP($B58,일위대가!$N$4:$T$63,5,FALSE),0)))</f>
        <v/>
      </c>
      <c r="K58" s="21">
        <f>IF($B58="","",IFERROR(VLOOKUP($B58,단가마스터!$A$4:$H$303,7,FALSE),IFERROR(VLOOKUP($B58,일위대가!$N$4:$T$63,6,FALSE),0)))</f>
        <v/>
      </c>
      <c r="L58" s="21">
        <f>IF($B58="","",N($I58)+N($J58)+N($K58))</f>
        <v/>
      </c>
      <c r="M58" s="21">
        <f>IF($B58="","",ROUND(N($H58)*N($L58),0))</f>
        <v/>
      </c>
      <c r="N58" s="6" t="n"/>
    </row>
    <row r="59">
      <c r="A59" s="6" t="n"/>
      <c r="B59" s="6" t="n"/>
      <c r="C59" s="7">
        <f>IF($B59="","",IFERROR(VLOOKUP($B59,단가마스터!$A$4:$H$303,2,FALSE),IFERROR(VLOOKUP($B59,일위대가!$N$4:$T$63,2,FALSE),"⚠️단가 없음")))</f>
        <v/>
      </c>
      <c r="D59" s="7">
        <f>IF($B59="","",IFERROR(VLOOKUP($B59,단가마스터!$A$4:$H$303,3,FALSE),""))</f>
        <v/>
      </c>
      <c r="E59" s="7">
        <f>IF($B59="","",IFERROR(VLOOKUP($B59,단가마스터!$A$4:$H$303,4,FALSE),IFERROR(VLOOKUP($B59,일위대가!$N$4:$T$63,3,FALSE),"")))</f>
        <v/>
      </c>
      <c r="F59" s="24">
        <f>IF($B59="","",SUMIFS(수량산출서!$H$4:$H$253,수량산출서!$A$4:$A$253,"당초",수량산출서!$B$4:$B$253,$B59))</f>
        <v/>
      </c>
      <c r="G59" s="25" t="n"/>
      <c r="H59" s="24">
        <f>IF($B59="","",IF($G59&lt;&gt;"",$G59,N($F59)))</f>
        <v/>
      </c>
      <c r="I59" s="21">
        <f>IF($B59="","",IFERROR(VLOOKUP($B59,단가마스터!$A$4:$H$303,5,FALSE),IFERROR(VLOOKUP($B59,일위대가!$N$4:$T$63,4,FALSE),0)))</f>
        <v/>
      </c>
      <c r="J59" s="21">
        <f>IF($B59="","",IFERROR(VLOOKUP($B59,단가마스터!$A$4:$H$303,6,FALSE),IFERROR(VLOOKUP($B59,일위대가!$N$4:$T$63,5,FALSE),0)))</f>
        <v/>
      </c>
      <c r="K59" s="21">
        <f>IF($B59="","",IFERROR(VLOOKUP($B59,단가마스터!$A$4:$H$303,7,FALSE),IFERROR(VLOOKUP($B59,일위대가!$N$4:$T$63,6,FALSE),0)))</f>
        <v/>
      </c>
      <c r="L59" s="21">
        <f>IF($B59="","",N($I59)+N($J59)+N($K59))</f>
        <v/>
      </c>
      <c r="M59" s="21">
        <f>IF($B59="","",ROUND(N($H59)*N($L59),0))</f>
        <v/>
      </c>
      <c r="N59" s="6" t="n"/>
    </row>
    <row r="60">
      <c r="A60" s="6" t="n"/>
      <c r="B60" s="6" t="n"/>
      <c r="C60" s="7">
        <f>IF($B60="","",IFERROR(VLOOKUP($B60,단가마스터!$A$4:$H$303,2,FALSE),IFERROR(VLOOKUP($B60,일위대가!$N$4:$T$63,2,FALSE),"⚠️단가 없음")))</f>
        <v/>
      </c>
      <c r="D60" s="7">
        <f>IF($B60="","",IFERROR(VLOOKUP($B60,단가마스터!$A$4:$H$303,3,FALSE),""))</f>
        <v/>
      </c>
      <c r="E60" s="7">
        <f>IF($B60="","",IFERROR(VLOOKUP($B60,단가마스터!$A$4:$H$303,4,FALSE),IFERROR(VLOOKUP($B60,일위대가!$N$4:$T$63,3,FALSE),"")))</f>
        <v/>
      </c>
      <c r="F60" s="24">
        <f>IF($B60="","",SUMIFS(수량산출서!$H$4:$H$253,수량산출서!$A$4:$A$253,"당초",수량산출서!$B$4:$B$253,$B60))</f>
        <v/>
      </c>
      <c r="G60" s="25" t="n"/>
      <c r="H60" s="24">
        <f>IF($B60="","",IF($G60&lt;&gt;"",$G60,N($F60)))</f>
        <v/>
      </c>
      <c r="I60" s="21">
        <f>IF($B60="","",IFERROR(VLOOKUP($B60,단가마스터!$A$4:$H$303,5,FALSE),IFERROR(VLOOKUP($B60,일위대가!$N$4:$T$63,4,FALSE),0)))</f>
        <v/>
      </c>
      <c r="J60" s="21">
        <f>IF($B60="","",IFERROR(VLOOKUP($B60,단가마스터!$A$4:$H$303,6,FALSE),IFERROR(VLOOKUP($B60,일위대가!$N$4:$T$63,5,FALSE),0)))</f>
        <v/>
      </c>
      <c r="K60" s="21">
        <f>IF($B60="","",IFERROR(VLOOKUP($B60,단가마스터!$A$4:$H$303,7,FALSE),IFERROR(VLOOKUP($B60,일위대가!$N$4:$T$63,6,FALSE),0)))</f>
        <v/>
      </c>
      <c r="L60" s="21">
        <f>IF($B60="","",N($I60)+N($J60)+N($K60))</f>
        <v/>
      </c>
      <c r="M60" s="21">
        <f>IF($B60="","",ROUND(N($H60)*N($L60),0))</f>
        <v/>
      </c>
      <c r="N60" s="6" t="n"/>
    </row>
    <row r="61">
      <c r="A61" s="6" t="n"/>
      <c r="B61" s="6" t="n"/>
      <c r="C61" s="7">
        <f>IF($B61="","",IFERROR(VLOOKUP($B61,단가마스터!$A$4:$H$303,2,FALSE),IFERROR(VLOOKUP($B61,일위대가!$N$4:$T$63,2,FALSE),"⚠️단가 없음")))</f>
        <v/>
      </c>
      <c r="D61" s="7">
        <f>IF($B61="","",IFERROR(VLOOKUP($B61,단가마스터!$A$4:$H$303,3,FALSE),""))</f>
        <v/>
      </c>
      <c r="E61" s="7">
        <f>IF($B61="","",IFERROR(VLOOKUP($B61,단가마스터!$A$4:$H$303,4,FALSE),IFERROR(VLOOKUP($B61,일위대가!$N$4:$T$63,3,FALSE),"")))</f>
        <v/>
      </c>
      <c r="F61" s="24">
        <f>IF($B61="","",SUMIFS(수량산출서!$H$4:$H$253,수량산출서!$A$4:$A$253,"당초",수량산출서!$B$4:$B$253,$B61))</f>
        <v/>
      </c>
      <c r="G61" s="25" t="n"/>
      <c r="H61" s="24">
        <f>IF($B61="","",IF($G61&lt;&gt;"",$G61,N($F61)))</f>
        <v/>
      </c>
      <c r="I61" s="21">
        <f>IF($B61="","",IFERROR(VLOOKUP($B61,단가마스터!$A$4:$H$303,5,FALSE),IFERROR(VLOOKUP($B61,일위대가!$N$4:$T$63,4,FALSE),0)))</f>
        <v/>
      </c>
      <c r="J61" s="21">
        <f>IF($B61="","",IFERROR(VLOOKUP($B61,단가마스터!$A$4:$H$303,6,FALSE),IFERROR(VLOOKUP($B61,일위대가!$N$4:$T$63,5,FALSE),0)))</f>
        <v/>
      </c>
      <c r="K61" s="21">
        <f>IF($B61="","",IFERROR(VLOOKUP($B61,단가마스터!$A$4:$H$303,7,FALSE),IFERROR(VLOOKUP($B61,일위대가!$N$4:$T$63,6,FALSE),0)))</f>
        <v/>
      </c>
      <c r="L61" s="21">
        <f>IF($B61="","",N($I61)+N($J61)+N($K61))</f>
        <v/>
      </c>
      <c r="M61" s="21">
        <f>IF($B61="","",ROUND(N($H61)*N($L61),0))</f>
        <v/>
      </c>
      <c r="N61" s="6" t="n"/>
    </row>
    <row r="62">
      <c r="A62" s="6" t="n"/>
      <c r="B62" s="6" t="n"/>
      <c r="C62" s="7">
        <f>IF($B62="","",IFERROR(VLOOKUP($B62,단가마스터!$A$4:$H$303,2,FALSE),IFERROR(VLOOKUP($B62,일위대가!$N$4:$T$63,2,FALSE),"⚠️단가 없음")))</f>
        <v/>
      </c>
      <c r="D62" s="7">
        <f>IF($B62="","",IFERROR(VLOOKUP($B62,단가마스터!$A$4:$H$303,3,FALSE),""))</f>
        <v/>
      </c>
      <c r="E62" s="7">
        <f>IF($B62="","",IFERROR(VLOOKUP($B62,단가마스터!$A$4:$H$303,4,FALSE),IFERROR(VLOOKUP($B62,일위대가!$N$4:$T$63,3,FALSE),"")))</f>
        <v/>
      </c>
      <c r="F62" s="24">
        <f>IF($B62="","",SUMIFS(수량산출서!$H$4:$H$253,수량산출서!$A$4:$A$253,"당초",수량산출서!$B$4:$B$253,$B62))</f>
        <v/>
      </c>
      <c r="G62" s="25" t="n"/>
      <c r="H62" s="24">
        <f>IF($B62="","",IF($G62&lt;&gt;"",$G62,N($F62)))</f>
        <v/>
      </c>
      <c r="I62" s="21">
        <f>IF($B62="","",IFERROR(VLOOKUP($B62,단가마스터!$A$4:$H$303,5,FALSE),IFERROR(VLOOKUP($B62,일위대가!$N$4:$T$63,4,FALSE),0)))</f>
        <v/>
      </c>
      <c r="J62" s="21">
        <f>IF($B62="","",IFERROR(VLOOKUP($B62,단가마스터!$A$4:$H$303,6,FALSE),IFERROR(VLOOKUP($B62,일위대가!$N$4:$T$63,5,FALSE),0)))</f>
        <v/>
      </c>
      <c r="K62" s="21">
        <f>IF($B62="","",IFERROR(VLOOKUP($B62,단가마스터!$A$4:$H$303,7,FALSE),IFERROR(VLOOKUP($B62,일위대가!$N$4:$T$63,6,FALSE),0)))</f>
        <v/>
      </c>
      <c r="L62" s="21">
        <f>IF($B62="","",N($I62)+N($J62)+N($K62))</f>
        <v/>
      </c>
      <c r="M62" s="21">
        <f>IF($B62="","",ROUND(N($H62)*N($L62),0))</f>
        <v/>
      </c>
      <c r="N62" s="6" t="n"/>
    </row>
    <row r="63">
      <c r="A63" s="6" t="n"/>
      <c r="B63" s="6" t="n"/>
      <c r="C63" s="7">
        <f>IF($B63="","",IFERROR(VLOOKUP($B63,단가마스터!$A$4:$H$303,2,FALSE),IFERROR(VLOOKUP($B63,일위대가!$N$4:$T$63,2,FALSE),"⚠️단가 없음")))</f>
        <v/>
      </c>
      <c r="D63" s="7">
        <f>IF($B63="","",IFERROR(VLOOKUP($B63,단가마스터!$A$4:$H$303,3,FALSE),""))</f>
        <v/>
      </c>
      <c r="E63" s="7">
        <f>IF($B63="","",IFERROR(VLOOKUP($B63,단가마스터!$A$4:$H$303,4,FALSE),IFERROR(VLOOKUP($B63,일위대가!$N$4:$T$63,3,FALSE),"")))</f>
        <v/>
      </c>
      <c r="F63" s="24">
        <f>IF($B63="","",SUMIFS(수량산출서!$H$4:$H$253,수량산출서!$A$4:$A$253,"당초",수량산출서!$B$4:$B$253,$B63))</f>
        <v/>
      </c>
      <c r="G63" s="25" t="n"/>
      <c r="H63" s="24">
        <f>IF($B63="","",IF($G63&lt;&gt;"",$G63,N($F63)))</f>
        <v/>
      </c>
      <c r="I63" s="21">
        <f>IF($B63="","",IFERROR(VLOOKUP($B63,단가마스터!$A$4:$H$303,5,FALSE),IFERROR(VLOOKUP($B63,일위대가!$N$4:$T$63,4,FALSE),0)))</f>
        <v/>
      </c>
      <c r="J63" s="21">
        <f>IF($B63="","",IFERROR(VLOOKUP($B63,단가마스터!$A$4:$H$303,6,FALSE),IFERROR(VLOOKUP($B63,일위대가!$N$4:$T$63,5,FALSE),0)))</f>
        <v/>
      </c>
      <c r="K63" s="21">
        <f>IF($B63="","",IFERROR(VLOOKUP($B63,단가마스터!$A$4:$H$303,7,FALSE),IFERROR(VLOOKUP($B63,일위대가!$N$4:$T$63,6,FALSE),0)))</f>
        <v/>
      </c>
      <c r="L63" s="21">
        <f>IF($B63="","",N($I63)+N($J63)+N($K63))</f>
        <v/>
      </c>
      <c r="M63" s="21">
        <f>IF($B63="","",ROUND(N($H63)*N($L63),0))</f>
        <v/>
      </c>
      <c r="N63" s="6" t="n"/>
    </row>
    <row r="64">
      <c r="A64" s="6" t="n"/>
      <c r="B64" s="6" t="n"/>
      <c r="C64" s="7">
        <f>IF($B64="","",IFERROR(VLOOKUP($B64,단가마스터!$A$4:$H$303,2,FALSE),IFERROR(VLOOKUP($B64,일위대가!$N$4:$T$63,2,FALSE),"⚠️단가 없음")))</f>
        <v/>
      </c>
      <c r="D64" s="7">
        <f>IF($B64="","",IFERROR(VLOOKUP($B64,단가마스터!$A$4:$H$303,3,FALSE),""))</f>
        <v/>
      </c>
      <c r="E64" s="7">
        <f>IF($B64="","",IFERROR(VLOOKUP($B64,단가마스터!$A$4:$H$303,4,FALSE),IFERROR(VLOOKUP($B64,일위대가!$N$4:$T$63,3,FALSE),"")))</f>
        <v/>
      </c>
      <c r="F64" s="24">
        <f>IF($B64="","",SUMIFS(수량산출서!$H$4:$H$253,수량산출서!$A$4:$A$253,"당초",수량산출서!$B$4:$B$253,$B64))</f>
        <v/>
      </c>
      <c r="G64" s="25" t="n"/>
      <c r="H64" s="24">
        <f>IF($B64="","",IF($G64&lt;&gt;"",$G64,N($F64)))</f>
        <v/>
      </c>
      <c r="I64" s="21">
        <f>IF($B64="","",IFERROR(VLOOKUP($B64,단가마스터!$A$4:$H$303,5,FALSE),IFERROR(VLOOKUP($B64,일위대가!$N$4:$T$63,4,FALSE),0)))</f>
        <v/>
      </c>
      <c r="J64" s="21">
        <f>IF($B64="","",IFERROR(VLOOKUP($B64,단가마스터!$A$4:$H$303,6,FALSE),IFERROR(VLOOKUP($B64,일위대가!$N$4:$T$63,5,FALSE),0)))</f>
        <v/>
      </c>
      <c r="K64" s="21">
        <f>IF($B64="","",IFERROR(VLOOKUP($B64,단가마스터!$A$4:$H$303,7,FALSE),IFERROR(VLOOKUP($B64,일위대가!$N$4:$T$63,6,FALSE),0)))</f>
        <v/>
      </c>
      <c r="L64" s="21">
        <f>IF($B64="","",N($I64)+N($J64)+N($K64))</f>
        <v/>
      </c>
      <c r="M64" s="21">
        <f>IF($B64="","",ROUND(N($H64)*N($L64),0))</f>
        <v/>
      </c>
      <c r="N64" s="6" t="n"/>
    </row>
    <row r="65">
      <c r="A65" s="6" t="n"/>
      <c r="B65" s="6" t="n"/>
      <c r="C65" s="7">
        <f>IF($B65="","",IFERROR(VLOOKUP($B65,단가마스터!$A$4:$H$303,2,FALSE),IFERROR(VLOOKUP($B65,일위대가!$N$4:$T$63,2,FALSE),"⚠️단가 없음")))</f>
        <v/>
      </c>
      <c r="D65" s="7">
        <f>IF($B65="","",IFERROR(VLOOKUP($B65,단가마스터!$A$4:$H$303,3,FALSE),""))</f>
        <v/>
      </c>
      <c r="E65" s="7">
        <f>IF($B65="","",IFERROR(VLOOKUP($B65,단가마스터!$A$4:$H$303,4,FALSE),IFERROR(VLOOKUP($B65,일위대가!$N$4:$T$63,3,FALSE),"")))</f>
        <v/>
      </c>
      <c r="F65" s="24">
        <f>IF($B65="","",SUMIFS(수량산출서!$H$4:$H$253,수량산출서!$A$4:$A$253,"당초",수량산출서!$B$4:$B$253,$B65))</f>
        <v/>
      </c>
      <c r="G65" s="25" t="n"/>
      <c r="H65" s="24">
        <f>IF($B65="","",IF($G65&lt;&gt;"",$G65,N($F65)))</f>
        <v/>
      </c>
      <c r="I65" s="21">
        <f>IF($B65="","",IFERROR(VLOOKUP($B65,단가마스터!$A$4:$H$303,5,FALSE),IFERROR(VLOOKUP($B65,일위대가!$N$4:$T$63,4,FALSE),0)))</f>
        <v/>
      </c>
      <c r="J65" s="21">
        <f>IF($B65="","",IFERROR(VLOOKUP($B65,단가마스터!$A$4:$H$303,6,FALSE),IFERROR(VLOOKUP($B65,일위대가!$N$4:$T$63,5,FALSE),0)))</f>
        <v/>
      </c>
      <c r="K65" s="21">
        <f>IF($B65="","",IFERROR(VLOOKUP($B65,단가마스터!$A$4:$H$303,7,FALSE),IFERROR(VLOOKUP($B65,일위대가!$N$4:$T$63,6,FALSE),0)))</f>
        <v/>
      </c>
      <c r="L65" s="21">
        <f>IF($B65="","",N($I65)+N($J65)+N($K65))</f>
        <v/>
      </c>
      <c r="M65" s="21">
        <f>IF($B65="","",ROUND(N($H65)*N($L65),0))</f>
        <v/>
      </c>
      <c r="N65" s="6" t="n"/>
    </row>
    <row r="66">
      <c r="A66" s="6" t="n"/>
      <c r="B66" s="6" t="n"/>
      <c r="C66" s="7">
        <f>IF($B66="","",IFERROR(VLOOKUP($B66,단가마스터!$A$4:$H$303,2,FALSE),IFERROR(VLOOKUP($B66,일위대가!$N$4:$T$63,2,FALSE),"⚠️단가 없음")))</f>
        <v/>
      </c>
      <c r="D66" s="7">
        <f>IF($B66="","",IFERROR(VLOOKUP($B66,단가마스터!$A$4:$H$303,3,FALSE),""))</f>
        <v/>
      </c>
      <c r="E66" s="7">
        <f>IF($B66="","",IFERROR(VLOOKUP($B66,단가마스터!$A$4:$H$303,4,FALSE),IFERROR(VLOOKUP($B66,일위대가!$N$4:$T$63,3,FALSE),"")))</f>
        <v/>
      </c>
      <c r="F66" s="24">
        <f>IF($B66="","",SUMIFS(수량산출서!$H$4:$H$253,수량산출서!$A$4:$A$253,"당초",수량산출서!$B$4:$B$253,$B66))</f>
        <v/>
      </c>
      <c r="G66" s="25" t="n"/>
      <c r="H66" s="24">
        <f>IF($B66="","",IF($G66&lt;&gt;"",$G66,N($F66)))</f>
        <v/>
      </c>
      <c r="I66" s="21">
        <f>IF($B66="","",IFERROR(VLOOKUP($B66,단가마스터!$A$4:$H$303,5,FALSE),IFERROR(VLOOKUP($B66,일위대가!$N$4:$T$63,4,FALSE),0)))</f>
        <v/>
      </c>
      <c r="J66" s="21">
        <f>IF($B66="","",IFERROR(VLOOKUP($B66,단가마스터!$A$4:$H$303,6,FALSE),IFERROR(VLOOKUP($B66,일위대가!$N$4:$T$63,5,FALSE),0)))</f>
        <v/>
      </c>
      <c r="K66" s="21">
        <f>IF($B66="","",IFERROR(VLOOKUP($B66,단가마스터!$A$4:$H$303,7,FALSE),IFERROR(VLOOKUP($B66,일위대가!$N$4:$T$63,6,FALSE),0)))</f>
        <v/>
      </c>
      <c r="L66" s="21">
        <f>IF($B66="","",N($I66)+N($J66)+N($K66))</f>
        <v/>
      </c>
      <c r="M66" s="21">
        <f>IF($B66="","",ROUND(N($H66)*N($L66),0))</f>
        <v/>
      </c>
      <c r="N66" s="6" t="n"/>
    </row>
    <row r="67">
      <c r="A67" s="6" t="n"/>
      <c r="B67" s="6" t="n"/>
      <c r="C67" s="7">
        <f>IF($B67="","",IFERROR(VLOOKUP($B67,단가마스터!$A$4:$H$303,2,FALSE),IFERROR(VLOOKUP($B67,일위대가!$N$4:$T$63,2,FALSE),"⚠️단가 없음")))</f>
        <v/>
      </c>
      <c r="D67" s="7">
        <f>IF($B67="","",IFERROR(VLOOKUP($B67,단가마스터!$A$4:$H$303,3,FALSE),""))</f>
        <v/>
      </c>
      <c r="E67" s="7">
        <f>IF($B67="","",IFERROR(VLOOKUP($B67,단가마스터!$A$4:$H$303,4,FALSE),IFERROR(VLOOKUP($B67,일위대가!$N$4:$T$63,3,FALSE),"")))</f>
        <v/>
      </c>
      <c r="F67" s="24">
        <f>IF($B67="","",SUMIFS(수량산출서!$H$4:$H$253,수량산출서!$A$4:$A$253,"당초",수량산출서!$B$4:$B$253,$B67))</f>
        <v/>
      </c>
      <c r="G67" s="25" t="n"/>
      <c r="H67" s="24">
        <f>IF($B67="","",IF($G67&lt;&gt;"",$G67,N($F67)))</f>
        <v/>
      </c>
      <c r="I67" s="21">
        <f>IF($B67="","",IFERROR(VLOOKUP($B67,단가마스터!$A$4:$H$303,5,FALSE),IFERROR(VLOOKUP($B67,일위대가!$N$4:$T$63,4,FALSE),0)))</f>
        <v/>
      </c>
      <c r="J67" s="21">
        <f>IF($B67="","",IFERROR(VLOOKUP($B67,단가마스터!$A$4:$H$303,6,FALSE),IFERROR(VLOOKUP($B67,일위대가!$N$4:$T$63,5,FALSE),0)))</f>
        <v/>
      </c>
      <c r="K67" s="21">
        <f>IF($B67="","",IFERROR(VLOOKUP($B67,단가마스터!$A$4:$H$303,7,FALSE),IFERROR(VLOOKUP($B67,일위대가!$N$4:$T$63,6,FALSE),0)))</f>
        <v/>
      </c>
      <c r="L67" s="21">
        <f>IF($B67="","",N($I67)+N($J67)+N($K67))</f>
        <v/>
      </c>
      <c r="M67" s="21">
        <f>IF($B67="","",ROUND(N($H67)*N($L67),0))</f>
        <v/>
      </c>
      <c r="N67" s="6" t="n"/>
    </row>
    <row r="68">
      <c r="A68" s="6" t="n"/>
      <c r="B68" s="6" t="n"/>
      <c r="C68" s="7">
        <f>IF($B68="","",IFERROR(VLOOKUP($B68,단가마스터!$A$4:$H$303,2,FALSE),IFERROR(VLOOKUP($B68,일위대가!$N$4:$T$63,2,FALSE),"⚠️단가 없음")))</f>
        <v/>
      </c>
      <c r="D68" s="7">
        <f>IF($B68="","",IFERROR(VLOOKUP($B68,단가마스터!$A$4:$H$303,3,FALSE),""))</f>
        <v/>
      </c>
      <c r="E68" s="7">
        <f>IF($B68="","",IFERROR(VLOOKUP($B68,단가마스터!$A$4:$H$303,4,FALSE),IFERROR(VLOOKUP($B68,일위대가!$N$4:$T$63,3,FALSE),"")))</f>
        <v/>
      </c>
      <c r="F68" s="24">
        <f>IF($B68="","",SUMIFS(수량산출서!$H$4:$H$253,수량산출서!$A$4:$A$253,"당초",수량산출서!$B$4:$B$253,$B68))</f>
        <v/>
      </c>
      <c r="G68" s="25" t="n"/>
      <c r="H68" s="24">
        <f>IF($B68="","",IF($G68&lt;&gt;"",$G68,N($F68)))</f>
        <v/>
      </c>
      <c r="I68" s="21">
        <f>IF($B68="","",IFERROR(VLOOKUP($B68,단가마스터!$A$4:$H$303,5,FALSE),IFERROR(VLOOKUP($B68,일위대가!$N$4:$T$63,4,FALSE),0)))</f>
        <v/>
      </c>
      <c r="J68" s="21">
        <f>IF($B68="","",IFERROR(VLOOKUP($B68,단가마스터!$A$4:$H$303,6,FALSE),IFERROR(VLOOKUP($B68,일위대가!$N$4:$T$63,5,FALSE),0)))</f>
        <v/>
      </c>
      <c r="K68" s="21">
        <f>IF($B68="","",IFERROR(VLOOKUP($B68,단가마스터!$A$4:$H$303,7,FALSE),IFERROR(VLOOKUP($B68,일위대가!$N$4:$T$63,6,FALSE),0)))</f>
        <v/>
      </c>
      <c r="L68" s="21">
        <f>IF($B68="","",N($I68)+N($J68)+N($K68))</f>
        <v/>
      </c>
      <c r="M68" s="21">
        <f>IF($B68="","",ROUND(N($H68)*N($L68),0))</f>
        <v/>
      </c>
      <c r="N68" s="6" t="n"/>
    </row>
    <row r="69">
      <c r="A69" s="6" t="n"/>
      <c r="B69" s="6" t="n"/>
      <c r="C69" s="7">
        <f>IF($B69="","",IFERROR(VLOOKUP($B69,단가마스터!$A$4:$H$303,2,FALSE),IFERROR(VLOOKUP($B69,일위대가!$N$4:$T$63,2,FALSE),"⚠️단가 없음")))</f>
        <v/>
      </c>
      <c r="D69" s="7">
        <f>IF($B69="","",IFERROR(VLOOKUP($B69,단가마스터!$A$4:$H$303,3,FALSE),""))</f>
        <v/>
      </c>
      <c r="E69" s="7">
        <f>IF($B69="","",IFERROR(VLOOKUP($B69,단가마스터!$A$4:$H$303,4,FALSE),IFERROR(VLOOKUP($B69,일위대가!$N$4:$T$63,3,FALSE),"")))</f>
        <v/>
      </c>
      <c r="F69" s="24">
        <f>IF($B69="","",SUMIFS(수량산출서!$H$4:$H$253,수량산출서!$A$4:$A$253,"당초",수량산출서!$B$4:$B$253,$B69))</f>
        <v/>
      </c>
      <c r="G69" s="25" t="n"/>
      <c r="H69" s="24">
        <f>IF($B69="","",IF($G69&lt;&gt;"",$G69,N($F69)))</f>
        <v/>
      </c>
      <c r="I69" s="21">
        <f>IF($B69="","",IFERROR(VLOOKUP($B69,단가마스터!$A$4:$H$303,5,FALSE),IFERROR(VLOOKUP($B69,일위대가!$N$4:$T$63,4,FALSE),0)))</f>
        <v/>
      </c>
      <c r="J69" s="21">
        <f>IF($B69="","",IFERROR(VLOOKUP($B69,단가마스터!$A$4:$H$303,6,FALSE),IFERROR(VLOOKUP($B69,일위대가!$N$4:$T$63,5,FALSE),0)))</f>
        <v/>
      </c>
      <c r="K69" s="21">
        <f>IF($B69="","",IFERROR(VLOOKUP($B69,단가마스터!$A$4:$H$303,7,FALSE),IFERROR(VLOOKUP($B69,일위대가!$N$4:$T$63,6,FALSE),0)))</f>
        <v/>
      </c>
      <c r="L69" s="21">
        <f>IF($B69="","",N($I69)+N($J69)+N($K69))</f>
        <v/>
      </c>
      <c r="M69" s="21">
        <f>IF($B69="","",ROUND(N($H69)*N($L69),0))</f>
        <v/>
      </c>
      <c r="N69" s="6" t="n"/>
    </row>
    <row r="70">
      <c r="A70" s="6" t="n"/>
      <c r="B70" s="6" t="n"/>
      <c r="C70" s="7">
        <f>IF($B70="","",IFERROR(VLOOKUP($B70,단가마스터!$A$4:$H$303,2,FALSE),IFERROR(VLOOKUP($B70,일위대가!$N$4:$T$63,2,FALSE),"⚠️단가 없음")))</f>
        <v/>
      </c>
      <c r="D70" s="7">
        <f>IF($B70="","",IFERROR(VLOOKUP($B70,단가마스터!$A$4:$H$303,3,FALSE),""))</f>
        <v/>
      </c>
      <c r="E70" s="7">
        <f>IF($B70="","",IFERROR(VLOOKUP($B70,단가마스터!$A$4:$H$303,4,FALSE),IFERROR(VLOOKUP($B70,일위대가!$N$4:$T$63,3,FALSE),"")))</f>
        <v/>
      </c>
      <c r="F70" s="24">
        <f>IF($B70="","",SUMIFS(수량산출서!$H$4:$H$253,수량산출서!$A$4:$A$253,"당초",수량산출서!$B$4:$B$253,$B70))</f>
        <v/>
      </c>
      <c r="G70" s="25" t="n"/>
      <c r="H70" s="24">
        <f>IF($B70="","",IF($G70&lt;&gt;"",$G70,N($F70)))</f>
        <v/>
      </c>
      <c r="I70" s="21">
        <f>IF($B70="","",IFERROR(VLOOKUP($B70,단가마스터!$A$4:$H$303,5,FALSE),IFERROR(VLOOKUP($B70,일위대가!$N$4:$T$63,4,FALSE),0)))</f>
        <v/>
      </c>
      <c r="J70" s="21">
        <f>IF($B70="","",IFERROR(VLOOKUP($B70,단가마스터!$A$4:$H$303,6,FALSE),IFERROR(VLOOKUP($B70,일위대가!$N$4:$T$63,5,FALSE),0)))</f>
        <v/>
      </c>
      <c r="K70" s="21">
        <f>IF($B70="","",IFERROR(VLOOKUP($B70,단가마스터!$A$4:$H$303,7,FALSE),IFERROR(VLOOKUP($B70,일위대가!$N$4:$T$63,6,FALSE),0)))</f>
        <v/>
      </c>
      <c r="L70" s="21">
        <f>IF($B70="","",N($I70)+N($J70)+N($K70))</f>
        <v/>
      </c>
      <c r="M70" s="21">
        <f>IF($B70="","",ROUND(N($H70)*N($L70),0))</f>
        <v/>
      </c>
      <c r="N70" s="6" t="n"/>
    </row>
    <row r="71">
      <c r="A71" s="6" t="n"/>
      <c r="B71" s="6" t="n"/>
      <c r="C71" s="7">
        <f>IF($B71="","",IFERROR(VLOOKUP($B71,단가마스터!$A$4:$H$303,2,FALSE),IFERROR(VLOOKUP($B71,일위대가!$N$4:$T$63,2,FALSE),"⚠️단가 없음")))</f>
        <v/>
      </c>
      <c r="D71" s="7">
        <f>IF($B71="","",IFERROR(VLOOKUP($B71,단가마스터!$A$4:$H$303,3,FALSE),""))</f>
        <v/>
      </c>
      <c r="E71" s="7">
        <f>IF($B71="","",IFERROR(VLOOKUP($B71,단가마스터!$A$4:$H$303,4,FALSE),IFERROR(VLOOKUP($B71,일위대가!$N$4:$T$63,3,FALSE),"")))</f>
        <v/>
      </c>
      <c r="F71" s="24">
        <f>IF($B71="","",SUMIFS(수량산출서!$H$4:$H$253,수량산출서!$A$4:$A$253,"당초",수량산출서!$B$4:$B$253,$B71))</f>
        <v/>
      </c>
      <c r="G71" s="25" t="n"/>
      <c r="H71" s="24">
        <f>IF($B71="","",IF($G71&lt;&gt;"",$G71,N($F71)))</f>
        <v/>
      </c>
      <c r="I71" s="21">
        <f>IF($B71="","",IFERROR(VLOOKUP($B71,단가마스터!$A$4:$H$303,5,FALSE),IFERROR(VLOOKUP($B71,일위대가!$N$4:$T$63,4,FALSE),0)))</f>
        <v/>
      </c>
      <c r="J71" s="21">
        <f>IF($B71="","",IFERROR(VLOOKUP($B71,단가마스터!$A$4:$H$303,6,FALSE),IFERROR(VLOOKUP($B71,일위대가!$N$4:$T$63,5,FALSE),0)))</f>
        <v/>
      </c>
      <c r="K71" s="21">
        <f>IF($B71="","",IFERROR(VLOOKUP($B71,단가마스터!$A$4:$H$303,7,FALSE),IFERROR(VLOOKUP($B71,일위대가!$N$4:$T$63,6,FALSE),0)))</f>
        <v/>
      </c>
      <c r="L71" s="21">
        <f>IF($B71="","",N($I71)+N($J71)+N($K71))</f>
        <v/>
      </c>
      <c r="M71" s="21">
        <f>IF($B71="","",ROUND(N($H71)*N($L71),0))</f>
        <v/>
      </c>
      <c r="N71" s="6" t="n"/>
    </row>
    <row r="72">
      <c r="A72" s="6" t="n"/>
      <c r="B72" s="6" t="n"/>
      <c r="C72" s="7">
        <f>IF($B72="","",IFERROR(VLOOKUP($B72,단가마스터!$A$4:$H$303,2,FALSE),IFERROR(VLOOKUP($B72,일위대가!$N$4:$T$63,2,FALSE),"⚠️단가 없음")))</f>
        <v/>
      </c>
      <c r="D72" s="7">
        <f>IF($B72="","",IFERROR(VLOOKUP($B72,단가마스터!$A$4:$H$303,3,FALSE),""))</f>
        <v/>
      </c>
      <c r="E72" s="7">
        <f>IF($B72="","",IFERROR(VLOOKUP($B72,단가마스터!$A$4:$H$303,4,FALSE),IFERROR(VLOOKUP($B72,일위대가!$N$4:$T$63,3,FALSE),"")))</f>
        <v/>
      </c>
      <c r="F72" s="24">
        <f>IF($B72="","",SUMIFS(수량산출서!$H$4:$H$253,수량산출서!$A$4:$A$253,"당초",수량산출서!$B$4:$B$253,$B72))</f>
        <v/>
      </c>
      <c r="G72" s="25" t="n"/>
      <c r="H72" s="24">
        <f>IF($B72="","",IF($G72&lt;&gt;"",$G72,N($F72)))</f>
        <v/>
      </c>
      <c r="I72" s="21">
        <f>IF($B72="","",IFERROR(VLOOKUP($B72,단가마스터!$A$4:$H$303,5,FALSE),IFERROR(VLOOKUP($B72,일위대가!$N$4:$T$63,4,FALSE),0)))</f>
        <v/>
      </c>
      <c r="J72" s="21">
        <f>IF($B72="","",IFERROR(VLOOKUP($B72,단가마스터!$A$4:$H$303,6,FALSE),IFERROR(VLOOKUP($B72,일위대가!$N$4:$T$63,5,FALSE),0)))</f>
        <v/>
      </c>
      <c r="K72" s="21">
        <f>IF($B72="","",IFERROR(VLOOKUP($B72,단가마스터!$A$4:$H$303,7,FALSE),IFERROR(VLOOKUP($B72,일위대가!$N$4:$T$63,6,FALSE),0)))</f>
        <v/>
      </c>
      <c r="L72" s="21">
        <f>IF($B72="","",N($I72)+N($J72)+N($K72))</f>
        <v/>
      </c>
      <c r="M72" s="21">
        <f>IF($B72="","",ROUND(N($H72)*N($L72),0))</f>
        <v/>
      </c>
      <c r="N72" s="6" t="n"/>
    </row>
    <row r="73">
      <c r="A73" s="6" t="n"/>
      <c r="B73" s="6" t="n"/>
      <c r="C73" s="7">
        <f>IF($B73="","",IFERROR(VLOOKUP($B73,단가마스터!$A$4:$H$303,2,FALSE),IFERROR(VLOOKUP($B73,일위대가!$N$4:$T$63,2,FALSE),"⚠️단가 없음")))</f>
        <v/>
      </c>
      <c r="D73" s="7">
        <f>IF($B73="","",IFERROR(VLOOKUP($B73,단가마스터!$A$4:$H$303,3,FALSE),""))</f>
        <v/>
      </c>
      <c r="E73" s="7">
        <f>IF($B73="","",IFERROR(VLOOKUP($B73,단가마스터!$A$4:$H$303,4,FALSE),IFERROR(VLOOKUP($B73,일위대가!$N$4:$T$63,3,FALSE),"")))</f>
        <v/>
      </c>
      <c r="F73" s="24">
        <f>IF($B73="","",SUMIFS(수량산출서!$H$4:$H$253,수량산출서!$A$4:$A$253,"당초",수량산출서!$B$4:$B$253,$B73))</f>
        <v/>
      </c>
      <c r="G73" s="25" t="n"/>
      <c r="H73" s="24">
        <f>IF($B73="","",IF($G73&lt;&gt;"",$G73,N($F73)))</f>
        <v/>
      </c>
      <c r="I73" s="21">
        <f>IF($B73="","",IFERROR(VLOOKUP($B73,단가마스터!$A$4:$H$303,5,FALSE),IFERROR(VLOOKUP($B73,일위대가!$N$4:$T$63,4,FALSE),0)))</f>
        <v/>
      </c>
      <c r="J73" s="21">
        <f>IF($B73="","",IFERROR(VLOOKUP($B73,단가마스터!$A$4:$H$303,6,FALSE),IFERROR(VLOOKUP($B73,일위대가!$N$4:$T$63,5,FALSE),0)))</f>
        <v/>
      </c>
      <c r="K73" s="21">
        <f>IF($B73="","",IFERROR(VLOOKUP($B73,단가마스터!$A$4:$H$303,7,FALSE),IFERROR(VLOOKUP($B73,일위대가!$N$4:$T$63,6,FALSE),0)))</f>
        <v/>
      </c>
      <c r="L73" s="21">
        <f>IF($B73="","",N($I73)+N($J73)+N($K73))</f>
        <v/>
      </c>
      <c r="M73" s="21">
        <f>IF($B73="","",ROUND(N($H73)*N($L73),0))</f>
        <v/>
      </c>
      <c r="N73" s="6" t="n"/>
    </row>
    <row r="74">
      <c r="A74" s="6" t="n"/>
      <c r="B74" s="6" t="n"/>
      <c r="C74" s="7">
        <f>IF($B74="","",IFERROR(VLOOKUP($B74,단가마스터!$A$4:$H$303,2,FALSE),IFERROR(VLOOKUP($B74,일위대가!$N$4:$T$63,2,FALSE),"⚠️단가 없음")))</f>
        <v/>
      </c>
      <c r="D74" s="7">
        <f>IF($B74="","",IFERROR(VLOOKUP($B74,단가마스터!$A$4:$H$303,3,FALSE),""))</f>
        <v/>
      </c>
      <c r="E74" s="7">
        <f>IF($B74="","",IFERROR(VLOOKUP($B74,단가마스터!$A$4:$H$303,4,FALSE),IFERROR(VLOOKUP($B74,일위대가!$N$4:$T$63,3,FALSE),"")))</f>
        <v/>
      </c>
      <c r="F74" s="24">
        <f>IF($B74="","",SUMIFS(수량산출서!$H$4:$H$253,수량산출서!$A$4:$A$253,"당초",수량산출서!$B$4:$B$253,$B74))</f>
        <v/>
      </c>
      <c r="G74" s="25" t="n"/>
      <c r="H74" s="24">
        <f>IF($B74="","",IF($G74&lt;&gt;"",$G74,N($F74)))</f>
        <v/>
      </c>
      <c r="I74" s="21">
        <f>IF($B74="","",IFERROR(VLOOKUP($B74,단가마스터!$A$4:$H$303,5,FALSE),IFERROR(VLOOKUP($B74,일위대가!$N$4:$T$63,4,FALSE),0)))</f>
        <v/>
      </c>
      <c r="J74" s="21">
        <f>IF($B74="","",IFERROR(VLOOKUP($B74,단가마스터!$A$4:$H$303,6,FALSE),IFERROR(VLOOKUP($B74,일위대가!$N$4:$T$63,5,FALSE),0)))</f>
        <v/>
      </c>
      <c r="K74" s="21">
        <f>IF($B74="","",IFERROR(VLOOKUP($B74,단가마스터!$A$4:$H$303,7,FALSE),IFERROR(VLOOKUP($B74,일위대가!$N$4:$T$63,6,FALSE),0)))</f>
        <v/>
      </c>
      <c r="L74" s="21">
        <f>IF($B74="","",N($I74)+N($J74)+N($K74))</f>
        <v/>
      </c>
      <c r="M74" s="21">
        <f>IF($B74="","",ROUND(N($H74)*N($L74),0))</f>
        <v/>
      </c>
      <c r="N74" s="6" t="n"/>
    </row>
    <row r="75">
      <c r="A75" s="6" t="n"/>
      <c r="B75" s="6" t="n"/>
      <c r="C75" s="7">
        <f>IF($B75="","",IFERROR(VLOOKUP($B75,단가마스터!$A$4:$H$303,2,FALSE),IFERROR(VLOOKUP($B75,일위대가!$N$4:$T$63,2,FALSE),"⚠️단가 없음")))</f>
        <v/>
      </c>
      <c r="D75" s="7">
        <f>IF($B75="","",IFERROR(VLOOKUP($B75,단가마스터!$A$4:$H$303,3,FALSE),""))</f>
        <v/>
      </c>
      <c r="E75" s="7">
        <f>IF($B75="","",IFERROR(VLOOKUP($B75,단가마스터!$A$4:$H$303,4,FALSE),IFERROR(VLOOKUP($B75,일위대가!$N$4:$T$63,3,FALSE),"")))</f>
        <v/>
      </c>
      <c r="F75" s="24">
        <f>IF($B75="","",SUMIFS(수량산출서!$H$4:$H$253,수량산출서!$A$4:$A$253,"당초",수량산출서!$B$4:$B$253,$B75))</f>
        <v/>
      </c>
      <c r="G75" s="25" t="n"/>
      <c r="H75" s="24">
        <f>IF($B75="","",IF($G75&lt;&gt;"",$G75,N($F75)))</f>
        <v/>
      </c>
      <c r="I75" s="21">
        <f>IF($B75="","",IFERROR(VLOOKUP($B75,단가마스터!$A$4:$H$303,5,FALSE),IFERROR(VLOOKUP($B75,일위대가!$N$4:$T$63,4,FALSE),0)))</f>
        <v/>
      </c>
      <c r="J75" s="21">
        <f>IF($B75="","",IFERROR(VLOOKUP($B75,단가마스터!$A$4:$H$303,6,FALSE),IFERROR(VLOOKUP($B75,일위대가!$N$4:$T$63,5,FALSE),0)))</f>
        <v/>
      </c>
      <c r="K75" s="21">
        <f>IF($B75="","",IFERROR(VLOOKUP($B75,단가마스터!$A$4:$H$303,7,FALSE),IFERROR(VLOOKUP($B75,일위대가!$N$4:$T$63,6,FALSE),0)))</f>
        <v/>
      </c>
      <c r="L75" s="21">
        <f>IF($B75="","",N($I75)+N($J75)+N($K75))</f>
        <v/>
      </c>
      <c r="M75" s="21">
        <f>IF($B75="","",ROUND(N($H75)*N($L75),0))</f>
        <v/>
      </c>
      <c r="N75" s="6" t="n"/>
    </row>
    <row r="76">
      <c r="A76" s="6" t="n"/>
      <c r="B76" s="6" t="n"/>
      <c r="C76" s="7">
        <f>IF($B76="","",IFERROR(VLOOKUP($B76,단가마스터!$A$4:$H$303,2,FALSE),IFERROR(VLOOKUP($B76,일위대가!$N$4:$T$63,2,FALSE),"⚠️단가 없음")))</f>
        <v/>
      </c>
      <c r="D76" s="7">
        <f>IF($B76="","",IFERROR(VLOOKUP($B76,단가마스터!$A$4:$H$303,3,FALSE),""))</f>
        <v/>
      </c>
      <c r="E76" s="7">
        <f>IF($B76="","",IFERROR(VLOOKUP($B76,단가마스터!$A$4:$H$303,4,FALSE),IFERROR(VLOOKUP($B76,일위대가!$N$4:$T$63,3,FALSE),"")))</f>
        <v/>
      </c>
      <c r="F76" s="24">
        <f>IF($B76="","",SUMIFS(수량산출서!$H$4:$H$253,수량산출서!$A$4:$A$253,"당초",수량산출서!$B$4:$B$253,$B76))</f>
        <v/>
      </c>
      <c r="G76" s="25" t="n"/>
      <c r="H76" s="24">
        <f>IF($B76="","",IF($G76&lt;&gt;"",$G76,N($F76)))</f>
        <v/>
      </c>
      <c r="I76" s="21">
        <f>IF($B76="","",IFERROR(VLOOKUP($B76,단가마스터!$A$4:$H$303,5,FALSE),IFERROR(VLOOKUP($B76,일위대가!$N$4:$T$63,4,FALSE),0)))</f>
        <v/>
      </c>
      <c r="J76" s="21">
        <f>IF($B76="","",IFERROR(VLOOKUP($B76,단가마스터!$A$4:$H$303,6,FALSE),IFERROR(VLOOKUP($B76,일위대가!$N$4:$T$63,5,FALSE),0)))</f>
        <v/>
      </c>
      <c r="K76" s="21">
        <f>IF($B76="","",IFERROR(VLOOKUP($B76,단가마스터!$A$4:$H$303,7,FALSE),IFERROR(VLOOKUP($B76,일위대가!$N$4:$T$63,6,FALSE),0)))</f>
        <v/>
      </c>
      <c r="L76" s="21">
        <f>IF($B76="","",N($I76)+N($J76)+N($K76))</f>
        <v/>
      </c>
      <c r="M76" s="21">
        <f>IF($B76="","",ROUND(N($H76)*N($L76),0))</f>
        <v/>
      </c>
      <c r="N76" s="6" t="n"/>
    </row>
    <row r="77">
      <c r="A77" s="6" t="n"/>
      <c r="B77" s="6" t="n"/>
      <c r="C77" s="7">
        <f>IF($B77="","",IFERROR(VLOOKUP($B77,단가마스터!$A$4:$H$303,2,FALSE),IFERROR(VLOOKUP($B77,일위대가!$N$4:$T$63,2,FALSE),"⚠️단가 없음")))</f>
        <v/>
      </c>
      <c r="D77" s="7">
        <f>IF($B77="","",IFERROR(VLOOKUP($B77,단가마스터!$A$4:$H$303,3,FALSE),""))</f>
        <v/>
      </c>
      <c r="E77" s="7">
        <f>IF($B77="","",IFERROR(VLOOKUP($B77,단가마스터!$A$4:$H$303,4,FALSE),IFERROR(VLOOKUP($B77,일위대가!$N$4:$T$63,3,FALSE),"")))</f>
        <v/>
      </c>
      <c r="F77" s="24">
        <f>IF($B77="","",SUMIFS(수량산출서!$H$4:$H$253,수량산출서!$A$4:$A$253,"당초",수량산출서!$B$4:$B$253,$B77))</f>
        <v/>
      </c>
      <c r="G77" s="25" t="n"/>
      <c r="H77" s="24">
        <f>IF($B77="","",IF($G77&lt;&gt;"",$G77,N($F77)))</f>
        <v/>
      </c>
      <c r="I77" s="21">
        <f>IF($B77="","",IFERROR(VLOOKUP($B77,단가마스터!$A$4:$H$303,5,FALSE),IFERROR(VLOOKUP($B77,일위대가!$N$4:$T$63,4,FALSE),0)))</f>
        <v/>
      </c>
      <c r="J77" s="21">
        <f>IF($B77="","",IFERROR(VLOOKUP($B77,단가마스터!$A$4:$H$303,6,FALSE),IFERROR(VLOOKUP($B77,일위대가!$N$4:$T$63,5,FALSE),0)))</f>
        <v/>
      </c>
      <c r="K77" s="21">
        <f>IF($B77="","",IFERROR(VLOOKUP($B77,단가마스터!$A$4:$H$303,7,FALSE),IFERROR(VLOOKUP($B77,일위대가!$N$4:$T$63,6,FALSE),0)))</f>
        <v/>
      </c>
      <c r="L77" s="21">
        <f>IF($B77="","",N($I77)+N($J77)+N($K77))</f>
        <v/>
      </c>
      <c r="M77" s="21">
        <f>IF($B77="","",ROUND(N($H77)*N($L77),0))</f>
        <v/>
      </c>
      <c r="N77" s="6" t="n"/>
    </row>
    <row r="78">
      <c r="A78" s="6" t="n"/>
      <c r="B78" s="6" t="n"/>
      <c r="C78" s="7">
        <f>IF($B78="","",IFERROR(VLOOKUP($B78,단가마스터!$A$4:$H$303,2,FALSE),IFERROR(VLOOKUP($B78,일위대가!$N$4:$T$63,2,FALSE),"⚠️단가 없음")))</f>
        <v/>
      </c>
      <c r="D78" s="7">
        <f>IF($B78="","",IFERROR(VLOOKUP($B78,단가마스터!$A$4:$H$303,3,FALSE),""))</f>
        <v/>
      </c>
      <c r="E78" s="7">
        <f>IF($B78="","",IFERROR(VLOOKUP($B78,단가마스터!$A$4:$H$303,4,FALSE),IFERROR(VLOOKUP($B78,일위대가!$N$4:$T$63,3,FALSE),"")))</f>
        <v/>
      </c>
      <c r="F78" s="24">
        <f>IF($B78="","",SUMIFS(수량산출서!$H$4:$H$253,수량산출서!$A$4:$A$253,"당초",수량산출서!$B$4:$B$253,$B78))</f>
        <v/>
      </c>
      <c r="G78" s="25" t="n"/>
      <c r="H78" s="24">
        <f>IF($B78="","",IF($G78&lt;&gt;"",$G78,N($F78)))</f>
        <v/>
      </c>
      <c r="I78" s="21">
        <f>IF($B78="","",IFERROR(VLOOKUP($B78,단가마스터!$A$4:$H$303,5,FALSE),IFERROR(VLOOKUP($B78,일위대가!$N$4:$T$63,4,FALSE),0)))</f>
        <v/>
      </c>
      <c r="J78" s="21">
        <f>IF($B78="","",IFERROR(VLOOKUP($B78,단가마스터!$A$4:$H$303,6,FALSE),IFERROR(VLOOKUP($B78,일위대가!$N$4:$T$63,5,FALSE),0)))</f>
        <v/>
      </c>
      <c r="K78" s="21">
        <f>IF($B78="","",IFERROR(VLOOKUP($B78,단가마스터!$A$4:$H$303,7,FALSE),IFERROR(VLOOKUP($B78,일위대가!$N$4:$T$63,6,FALSE),0)))</f>
        <v/>
      </c>
      <c r="L78" s="21">
        <f>IF($B78="","",N($I78)+N($J78)+N($K78))</f>
        <v/>
      </c>
      <c r="M78" s="21">
        <f>IF($B78="","",ROUND(N($H78)*N($L78),0))</f>
        <v/>
      </c>
      <c r="N78" s="6" t="n"/>
    </row>
    <row r="79">
      <c r="A79" s="6" t="n"/>
      <c r="B79" s="6" t="n"/>
      <c r="C79" s="7">
        <f>IF($B79="","",IFERROR(VLOOKUP($B79,단가마스터!$A$4:$H$303,2,FALSE),IFERROR(VLOOKUP($B79,일위대가!$N$4:$T$63,2,FALSE),"⚠️단가 없음")))</f>
        <v/>
      </c>
      <c r="D79" s="7">
        <f>IF($B79="","",IFERROR(VLOOKUP($B79,단가마스터!$A$4:$H$303,3,FALSE),""))</f>
        <v/>
      </c>
      <c r="E79" s="7">
        <f>IF($B79="","",IFERROR(VLOOKUP($B79,단가마스터!$A$4:$H$303,4,FALSE),IFERROR(VLOOKUP($B79,일위대가!$N$4:$T$63,3,FALSE),"")))</f>
        <v/>
      </c>
      <c r="F79" s="24">
        <f>IF($B79="","",SUMIFS(수량산출서!$H$4:$H$253,수량산출서!$A$4:$A$253,"당초",수량산출서!$B$4:$B$253,$B79))</f>
        <v/>
      </c>
      <c r="G79" s="25" t="n"/>
      <c r="H79" s="24">
        <f>IF($B79="","",IF($G79&lt;&gt;"",$G79,N($F79)))</f>
        <v/>
      </c>
      <c r="I79" s="21">
        <f>IF($B79="","",IFERROR(VLOOKUP($B79,단가마스터!$A$4:$H$303,5,FALSE),IFERROR(VLOOKUP($B79,일위대가!$N$4:$T$63,4,FALSE),0)))</f>
        <v/>
      </c>
      <c r="J79" s="21">
        <f>IF($B79="","",IFERROR(VLOOKUP($B79,단가마스터!$A$4:$H$303,6,FALSE),IFERROR(VLOOKUP($B79,일위대가!$N$4:$T$63,5,FALSE),0)))</f>
        <v/>
      </c>
      <c r="K79" s="21">
        <f>IF($B79="","",IFERROR(VLOOKUP($B79,단가마스터!$A$4:$H$303,7,FALSE),IFERROR(VLOOKUP($B79,일위대가!$N$4:$T$63,6,FALSE),0)))</f>
        <v/>
      </c>
      <c r="L79" s="21">
        <f>IF($B79="","",N($I79)+N($J79)+N($K79))</f>
        <v/>
      </c>
      <c r="M79" s="21">
        <f>IF($B79="","",ROUND(N($H79)*N($L79),0))</f>
        <v/>
      </c>
      <c r="N79" s="6" t="n"/>
    </row>
    <row r="80">
      <c r="A80" s="6" t="n"/>
      <c r="B80" s="6" t="n"/>
      <c r="C80" s="7">
        <f>IF($B80="","",IFERROR(VLOOKUP($B80,단가마스터!$A$4:$H$303,2,FALSE),IFERROR(VLOOKUP($B80,일위대가!$N$4:$T$63,2,FALSE),"⚠️단가 없음")))</f>
        <v/>
      </c>
      <c r="D80" s="7">
        <f>IF($B80="","",IFERROR(VLOOKUP($B80,단가마스터!$A$4:$H$303,3,FALSE),""))</f>
        <v/>
      </c>
      <c r="E80" s="7">
        <f>IF($B80="","",IFERROR(VLOOKUP($B80,단가마스터!$A$4:$H$303,4,FALSE),IFERROR(VLOOKUP($B80,일위대가!$N$4:$T$63,3,FALSE),"")))</f>
        <v/>
      </c>
      <c r="F80" s="24">
        <f>IF($B80="","",SUMIFS(수량산출서!$H$4:$H$253,수량산출서!$A$4:$A$253,"당초",수량산출서!$B$4:$B$253,$B80))</f>
        <v/>
      </c>
      <c r="G80" s="25" t="n"/>
      <c r="H80" s="24">
        <f>IF($B80="","",IF($G80&lt;&gt;"",$G80,N($F80)))</f>
        <v/>
      </c>
      <c r="I80" s="21">
        <f>IF($B80="","",IFERROR(VLOOKUP($B80,단가마스터!$A$4:$H$303,5,FALSE),IFERROR(VLOOKUP($B80,일위대가!$N$4:$T$63,4,FALSE),0)))</f>
        <v/>
      </c>
      <c r="J80" s="21">
        <f>IF($B80="","",IFERROR(VLOOKUP($B80,단가마스터!$A$4:$H$303,6,FALSE),IFERROR(VLOOKUP($B80,일위대가!$N$4:$T$63,5,FALSE),0)))</f>
        <v/>
      </c>
      <c r="K80" s="21">
        <f>IF($B80="","",IFERROR(VLOOKUP($B80,단가마스터!$A$4:$H$303,7,FALSE),IFERROR(VLOOKUP($B80,일위대가!$N$4:$T$63,6,FALSE),0)))</f>
        <v/>
      </c>
      <c r="L80" s="21">
        <f>IF($B80="","",N($I80)+N($J80)+N($K80))</f>
        <v/>
      </c>
      <c r="M80" s="21">
        <f>IF($B80="","",ROUND(N($H80)*N($L80),0))</f>
        <v/>
      </c>
      <c r="N80" s="6" t="n"/>
    </row>
    <row r="81">
      <c r="A81" s="6" t="n"/>
      <c r="B81" s="6" t="n"/>
      <c r="C81" s="7">
        <f>IF($B81="","",IFERROR(VLOOKUP($B81,단가마스터!$A$4:$H$303,2,FALSE),IFERROR(VLOOKUP($B81,일위대가!$N$4:$T$63,2,FALSE),"⚠️단가 없음")))</f>
        <v/>
      </c>
      <c r="D81" s="7">
        <f>IF($B81="","",IFERROR(VLOOKUP($B81,단가마스터!$A$4:$H$303,3,FALSE),""))</f>
        <v/>
      </c>
      <c r="E81" s="7">
        <f>IF($B81="","",IFERROR(VLOOKUP($B81,단가마스터!$A$4:$H$303,4,FALSE),IFERROR(VLOOKUP($B81,일위대가!$N$4:$T$63,3,FALSE),"")))</f>
        <v/>
      </c>
      <c r="F81" s="24">
        <f>IF($B81="","",SUMIFS(수량산출서!$H$4:$H$253,수량산출서!$A$4:$A$253,"당초",수량산출서!$B$4:$B$253,$B81))</f>
        <v/>
      </c>
      <c r="G81" s="25" t="n"/>
      <c r="H81" s="24">
        <f>IF($B81="","",IF($G81&lt;&gt;"",$G81,N($F81)))</f>
        <v/>
      </c>
      <c r="I81" s="21">
        <f>IF($B81="","",IFERROR(VLOOKUP($B81,단가마스터!$A$4:$H$303,5,FALSE),IFERROR(VLOOKUP($B81,일위대가!$N$4:$T$63,4,FALSE),0)))</f>
        <v/>
      </c>
      <c r="J81" s="21">
        <f>IF($B81="","",IFERROR(VLOOKUP($B81,단가마스터!$A$4:$H$303,6,FALSE),IFERROR(VLOOKUP($B81,일위대가!$N$4:$T$63,5,FALSE),0)))</f>
        <v/>
      </c>
      <c r="K81" s="21">
        <f>IF($B81="","",IFERROR(VLOOKUP($B81,단가마스터!$A$4:$H$303,7,FALSE),IFERROR(VLOOKUP($B81,일위대가!$N$4:$T$63,6,FALSE),0)))</f>
        <v/>
      </c>
      <c r="L81" s="21">
        <f>IF($B81="","",N($I81)+N($J81)+N($K81))</f>
        <v/>
      </c>
      <c r="M81" s="21">
        <f>IF($B81="","",ROUND(N($H81)*N($L81),0))</f>
        <v/>
      </c>
      <c r="N81" s="6" t="n"/>
    </row>
    <row r="82">
      <c r="A82" s="6" t="n"/>
      <c r="B82" s="6" t="n"/>
      <c r="C82" s="7">
        <f>IF($B82="","",IFERROR(VLOOKUP($B82,단가마스터!$A$4:$H$303,2,FALSE),IFERROR(VLOOKUP($B82,일위대가!$N$4:$T$63,2,FALSE),"⚠️단가 없음")))</f>
        <v/>
      </c>
      <c r="D82" s="7">
        <f>IF($B82="","",IFERROR(VLOOKUP($B82,단가마스터!$A$4:$H$303,3,FALSE),""))</f>
        <v/>
      </c>
      <c r="E82" s="7">
        <f>IF($B82="","",IFERROR(VLOOKUP($B82,단가마스터!$A$4:$H$303,4,FALSE),IFERROR(VLOOKUP($B82,일위대가!$N$4:$T$63,3,FALSE),"")))</f>
        <v/>
      </c>
      <c r="F82" s="24">
        <f>IF($B82="","",SUMIFS(수량산출서!$H$4:$H$253,수량산출서!$A$4:$A$253,"당초",수량산출서!$B$4:$B$253,$B82))</f>
        <v/>
      </c>
      <c r="G82" s="25" t="n"/>
      <c r="H82" s="24">
        <f>IF($B82="","",IF($G82&lt;&gt;"",$G82,N($F82)))</f>
        <v/>
      </c>
      <c r="I82" s="21">
        <f>IF($B82="","",IFERROR(VLOOKUP($B82,단가마스터!$A$4:$H$303,5,FALSE),IFERROR(VLOOKUP($B82,일위대가!$N$4:$T$63,4,FALSE),0)))</f>
        <v/>
      </c>
      <c r="J82" s="21">
        <f>IF($B82="","",IFERROR(VLOOKUP($B82,단가마스터!$A$4:$H$303,6,FALSE),IFERROR(VLOOKUP($B82,일위대가!$N$4:$T$63,5,FALSE),0)))</f>
        <v/>
      </c>
      <c r="K82" s="21">
        <f>IF($B82="","",IFERROR(VLOOKUP($B82,단가마스터!$A$4:$H$303,7,FALSE),IFERROR(VLOOKUP($B82,일위대가!$N$4:$T$63,6,FALSE),0)))</f>
        <v/>
      </c>
      <c r="L82" s="21">
        <f>IF($B82="","",N($I82)+N($J82)+N($K82))</f>
        <v/>
      </c>
      <c r="M82" s="21">
        <f>IF($B82="","",ROUND(N($H82)*N($L82),0))</f>
        <v/>
      </c>
      <c r="N82" s="6" t="n"/>
    </row>
    <row r="83">
      <c r="A83" s="6" t="n"/>
      <c r="B83" s="6" t="n"/>
      <c r="C83" s="7">
        <f>IF($B83="","",IFERROR(VLOOKUP($B83,단가마스터!$A$4:$H$303,2,FALSE),IFERROR(VLOOKUP($B83,일위대가!$N$4:$T$63,2,FALSE),"⚠️단가 없음")))</f>
        <v/>
      </c>
      <c r="D83" s="7">
        <f>IF($B83="","",IFERROR(VLOOKUP($B83,단가마스터!$A$4:$H$303,3,FALSE),""))</f>
        <v/>
      </c>
      <c r="E83" s="7">
        <f>IF($B83="","",IFERROR(VLOOKUP($B83,단가마스터!$A$4:$H$303,4,FALSE),IFERROR(VLOOKUP($B83,일위대가!$N$4:$T$63,3,FALSE),"")))</f>
        <v/>
      </c>
      <c r="F83" s="24">
        <f>IF($B83="","",SUMIFS(수량산출서!$H$4:$H$253,수량산출서!$A$4:$A$253,"당초",수량산출서!$B$4:$B$253,$B83))</f>
        <v/>
      </c>
      <c r="G83" s="25" t="n"/>
      <c r="H83" s="24">
        <f>IF($B83="","",IF($G83&lt;&gt;"",$G83,N($F83)))</f>
        <v/>
      </c>
      <c r="I83" s="21">
        <f>IF($B83="","",IFERROR(VLOOKUP($B83,단가마스터!$A$4:$H$303,5,FALSE),IFERROR(VLOOKUP($B83,일위대가!$N$4:$T$63,4,FALSE),0)))</f>
        <v/>
      </c>
      <c r="J83" s="21">
        <f>IF($B83="","",IFERROR(VLOOKUP($B83,단가마스터!$A$4:$H$303,6,FALSE),IFERROR(VLOOKUP($B83,일위대가!$N$4:$T$63,5,FALSE),0)))</f>
        <v/>
      </c>
      <c r="K83" s="21">
        <f>IF($B83="","",IFERROR(VLOOKUP($B83,단가마스터!$A$4:$H$303,7,FALSE),IFERROR(VLOOKUP($B83,일위대가!$N$4:$T$63,6,FALSE),0)))</f>
        <v/>
      </c>
      <c r="L83" s="21">
        <f>IF($B83="","",N($I83)+N($J83)+N($K83))</f>
        <v/>
      </c>
      <c r="M83" s="21">
        <f>IF($B83="","",ROUND(N($H83)*N($L83),0))</f>
        <v/>
      </c>
      <c r="N83" s="6" t="n"/>
    </row>
    <row r="84">
      <c r="A84" s="6" t="n"/>
      <c r="B84" s="6" t="n"/>
      <c r="C84" s="7">
        <f>IF($B84="","",IFERROR(VLOOKUP($B84,단가마스터!$A$4:$H$303,2,FALSE),IFERROR(VLOOKUP($B84,일위대가!$N$4:$T$63,2,FALSE),"⚠️단가 없음")))</f>
        <v/>
      </c>
      <c r="D84" s="7">
        <f>IF($B84="","",IFERROR(VLOOKUP($B84,단가마스터!$A$4:$H$303,3,FALSE),""))</f>
        <v/>
      </c>
      <c r="E84" s="7">
        <f>IF($B84="","",IFERROR(VLOOKUP($B84,단가마스터!$A$4:$H$303,4,FALSE),IFERROR(VLOOKUP($B84,일위대가!$N$4:$T$63,3,FALSE),"")))</f>
        <v/>
      </c>
      <c r="F84" s="24">
        <f>IF($B84="","",SUMIFS(수량산출서!$H$4:$H$253,수량산출서!$A$4:$A$253,"당초",수량산출서!$B$4:$B$253,$B84))</f>
        <v/>
      </c>
      <c r="G84" s="25" t="n"/>
      <c r="H84" s="24">
        <f>IF($B84="","",IF($G84&lt;&gt;"",$G84,N($F84)))</f>
        <v/>
      </c>
      <c r="I84" s="21">
        <f>IF($B84="","",IFERROR(VLOOKUP($B84,단가마스터!$A$4:$H$303,5,FALSE),IFERROR(VLOOKUP($B84,일위대가!$N$4:$T$63,4,FALSE),0)))</f>
        <v/>
      </c>
      <c r="J84" s="21">
        <f>IF($B84="","",IFERROR(VLOOKUP($B84,단가마스터!$A$4:$H$303,6,FALSE),IFERROR(VLOOKUP($B84,일위대가!$N$4:$T$63,5,FALSE),0)))</f>
        <v/>
      </c>
      <c r="K84" s="21">
        <f>IF($B84="","",IFERROR(VLOOKUP($B84,단가마스터!$A$4:$H$303,7,FALSE),IFERROR(VLOOKUP($B84,일위대가!$N$4:$T$63,6,FALSE),0)))</f>
        <v/>
      </c>
      <c r="L84" s="21">
        <f>IF($B84="","",N($I84)+N($J84)+N($K84))</f>
        <v/>
      </c>
      <c r="M84" s="21">
        <f>IF($B84="","",ROUND(N($H84)*N($L84),0))</f>
        <v/>
      </c>
      <c r="N84" s="6" t="n"/>
    </row>
    <row r="85">
      <c r="A85" s="6" t="n"/>
      <c r="B85" s="6" t="n"/>
      <c r="C85" s="7">
        <f>IF($B85="","",IFERROR(VLOOKUP($B85,단가마스터!$A$4:$H$303,2,FALSE),IFERROR(VLOOKUP($B85,일위대가!$N$4:$T$63,2,FALSE),"⚠️단가 없음")))</f>
        <v/>
      </c>
      <c r="D85" s="7">
        <f>IF($B85="","",IFERROR(VLOOKUP($B85,단가마스터!$A$4:$H$303,3,FALSE),""))</f>
        <v/>
      </c>
      <c r="E85" s="7">
        <f>IF($B85="","",IFERROR(VLOOKUP($B85,단가마스터!$A$4:$H$303,4,FALSE),IFERROR(VLOOKUP($B85,일위대가!$N$4:$T$63,3,FALSE),"")))</f>
        <v/>
      </c>
      <c r="F85" s="24">
        <f>IF($B85="","",SUMIFS(수량산출서!$H$4:$H$253,수량산출서!$A$4:$A$253,"당초",수량산출서!$B$4:$B$253,$B85))</f>
        <v/>
      </c>
      <c r="G85" s="25" t="n"/>
      <c r="H85" s="24">
        <f>IF($B85="","",IF($G85&lt;&gt;"",$G85,N($F85)))</f>
        <v/>
      </c>
      <c r="I85" s="21">
        <f>IF($B85="","",IFERROR(VLOOKUP($B85,단가마스터!$A$4:$H$303,5,FALSE),IFERROR(VLOOKUP($B85,일위대가!$N$4:$T$63,4,FALSE),0)))</f>
        <v/>
      </c>
      <c r="J85" s="21">
        <f>IF($B85="","",IFERROR(VLOOKUP($B85,단가마스터!$A$4:$H$303,6,FALSE),IFERROR(VLOOKUP($B85,일위대가!$N$4:$T$63,5,FALSE),0)))</f>
        <v/>
      </c>
      <c r="K85" s="21">
        <f>IF($B85="","",IFERROR(VLOOKUP($B85,단가마스터!$A$4:$H$303,7,FALSE),IFERROR(VLOOKUP($B85,일위대가!$N$4:$T$63,6,FALSE),0)))</f>
        <v/>
      </c>
      <c r="L85" s="21">
        <f>IF($B85="","",N($I85)+N($J85)+N($K85))</f>
        <v/>
      </c>
      <c r="M85" s="21">
        <f>IF($B85="","",ROUND(N($H85)*N($L85),0))</f>
        <v/>
      </c>
      <c r="N85" s="6" t="n"/>
    </row>
    <row r="86">
      <c r="A86" s="6" t="n"/>
      <c r="B86" s="6" t="n"/>
      <c r="C86" s="7">
        <f>IF($B86="","",IFERROR(VLOOKUP($B86,단가마스터!$A$4:$H$303,2,FALSE),IFERROR(VLOOKUP($B86,일위대가!$N$4:$T$63,2,FALSE),"⚠️단가 없음")))</f>
        <v/>
      </c>
      <c r="D86" s="7">
        <f>IF($B86="","",IFERROR(VLOOKUP($B86,단가마스터!$A$4:$H$303,3,FALSE),""))</f>
        <v/>
      </c>
      <c r="E86" s="7">
        <f>IF($B86="","",IFERROR(VLOOKUP($B86,단가마스터!$A$4:$H$303,4,FALSE),IFERROR(VLOOKUP($B86,일위대가!$N$4:$T$63,3,FALSE),"")))</f>
        <v/>
      </c>
      <c r="F86" s="24">
        <f>IF($B86="","",SUMIFS(수량산출서!$H$4:$H$253,수량산출서!$A$4:$A$253,"당초",수량산출서!$B$4:$B$253,$B86))</f>
        <v/>
      </c>
      <c r="G86" s="25" t="n"/>
      <c r="H86" s="24">
        <f>IF($B86="","",IF($G86&lt;&gt;"",$G86,N($F86)))</f>
        <v/>
      </c>
      <c r="I86" s="21">
        <f>IF($B86="","",IFERROR(VLOOKUP($B86,단가마스터!$A$4:$H$303,5,FALSE),IFERROR(VLOOKUP($B86,일위대가!$N$4:$T$63,4,FALSE),0)))</f>
        <v/>
      </c>
      <c r="J86" s="21">
        <f>IF($B86="","",IFERROR(VLOOKUP($B86,단가마스터!$A$4:$H$303,6,FALSE),IFERROR(VLOOKUP($B86,일위대가!$N$4:$T$63,5,FALSE),0)))</f>
        <v/>
      </c>
      <c r="K86" s="21">
        <f>IF($B86="","",IFERROR(VLOOKUP($B86,단가마스터!$A$4:$H$303,7,FALSE),IFERROR(VLOOKUP($B86,일위대가!$N$4:$T$63,6,FALSE),0)))</f>
        <v/>
      </c>
      <c r="L86" s="21">
        <f>IF($B86="","",N($I86)+N($J86)+N($K86))</f>
        <v/>
      </c>
      <c r="M86" s="21">
        <f>IF($B86="","",ROUND(N($H86)*N($L86),0))</f>
        <v/>
      </c>
      <c r="N86" s="6" t="n"/>
    </row>
    <row r="87">
      <c r="A87" s="6" t="n"/>
      <c r="B87" s="6" t="n"/>
      <c r="C87" s="7">
        <f>IF($B87="","",IFERROR(VLOOKUP($B87,단가마스터!$A$4:$H$303,2,FALSE),IFERROR(VLOOKUP($B87,일위대가!$N$4:$T$63,2,FALSE),"⚠️단가 없음")))</f>
        <v/>
      </c>
      <c r="D87" s="7">
        <f>IF($B87="","",IFERROR(VLOOKUP($B87,단가마스터!$A$4:$H$303,3,FALSE),""))</f>
        <v/>
      </c>
      <c r="E87" s="7">
        <f>IF($B87="","",IFERROR(VLOOKUP($B87,단가마스터!$A$4:$H$303,4,FALSE),IFERROR(VLOOKUP($B87,일위대가!$N$4:$T$63,3,FALSE),"")))</f>
        <v/>
      </c>
      <c r="F87" s="24">
        <f>IF($B87="","",SUMIFS(수량산출서!$H$4:$H$253,수량산출서!$A$4:$A$253,"당초",수량산출서!$B$4:$B$253,$B87))</f>
        <v/>
      </c>
      <c r="G87" s="25" t="n"/>
      <c r="H87" s="24">
        <f>IF($B87="","",IF($G87&lt;&gt;"",$G87,N($F87)))</f>
        <v/>
      </c>
      <c r="I87" s="21">
        <f>IF($B87="","",IFERROR(VLOOKUP($B87,단가마스터!$A$4:$H$303,5,FALSE),IFERROR(VLOOKUP($B87,일위대가!$N$4:$T$63,4,FALSE),0)))</f>
        <v/>
      </c>
      <c r="J87" s="21">
        <f>IF($B87="","",IFERROR(VLOOKUP($B87,단가마스터!$A$4:$H$303,6,FALSE),IFERROR(VLOOKUP($B87,일위대가!$N$4:$T$63,5,FALSE),0)))</f>
        <v/>
      </c>
      <c r="K87" s="21">
        <f>IF($B87="","",IFERROR(VLOOKUP($B87,단가마스터!$A$4:$H$303,7,FALSE),IFERROR(VLOOKUP($B87,일위대가!$N$4:$T$63,6,FALSE),0)))</f>
        <v/>
      </c>
      <c r="L87" s="21">
        <f>IF($B87="","",N($I87)+N($J87)+N($K87))</f>
        <v/>
      </c>
      <c r="M87" s="21">
        <f>IF($B87="","",ROUND(N($H87)*N($L87),0))</f>
        <v/>
      </c>
      <c r="N87" s="6" t="n"/>
    </row>
    <row r="88">
      <c r="A88" s="6" t="n"/>
      <c r="B88" s="6" t="n"/>
      <c r="C88" s="7">
        <f>IF($B88="","",IFERROR(VLOOKUP($B88,단가마스터!$A$4:$H$303,2,FALSE),IFERROR(VLOOKUP($B88,일위대가!$N$4:$T$63,2,FALSE),"⚠️단가 없음")))</f>
        <v/>
      </c>
      <c r="D88" s="7">
        <f>IF($B88="","",IFERROR(VLOOKUP($B88,단가마스터!$A$4:$H$303,3,FALSE),""))</f>
        <v/>
      </c>
      <c r="E88" s="7">
        <f>IF($B88="","",IFERROR(VLOOKUP($B88,단가마스터!$A$4:$H$303,4,FALSE),IFERROR(VLOOKUP($B88,일위대가!$N$4:$T$63,3,FALSE),"")))</f>
        <v/>
      </c>
      <c r="F88" s="24">
        <f>IF($B88="","",SUMIFS(수량산출서!$H$4:$H$253,수량산출서!$A$4:$A$253,"당초",수량산출서!$B$4:$B$253,$B88))</f>
        <v/>
      </c>
      <c r="G88" s="25" t="n"/>
      <c r="H88" s="24">
        <f>IF($B88="","",IF($G88&lt;&gt;"",$G88,N($F88)))</f>
        <v/>
      </c>
      <c r="I88" s="21">
        <f>IF($B88="","",IFERROR(VLOOKUP($B88,단가마스터!$A$4:$H$303,5,FALSE),IFERROR(VLOOKUP($B88,일위대가!$N$4:$T$63,4,FALSE),0)))</f>
        <v/>
      </c>
      <c r="J88" s="21">
        <f>IF($B88="","",IFERROR(VLOOKUP($B88,단가마스터!$A$4:$H$303,6,FALSE),IFERROR(VLOOKUP($B88,일위대가!$N$4:$T$63,5,FALSE),0)))</f>
        <v/>
      </c>
      <c r="K88" s="21">
        <f>IF($B88="","",IFERROR(VLOOKUP($B88,단가마스터!$A$4:$H$303,7,FALSE),IFERROR(VLOOKUP($B88,일위대가!$N$4:$T$63,6,FALSE),0)))</f>
        <v/>
      </c>
      <c r="L88" s="21">
        <f>IF($B88="","",N($I88)+N($J88)+N($K88))</f>
        <v/>
      </c>
      <c r="M88" s="21">
        <f>IF($B88="","",ROUND(N($H88)*N($L88),0))</f>
        <v/>
      </c>
      <c r="N88" s="6" t="n"/>
    </row>
    <row r="89">
      <c r="A89" s="6" t="n"/>
      <c r="B89" s="6" t="n"/>
      <c r="C89" s="7">
        <f>IF($B89="","",IFERROR(VLOOKUP($B89,단가마스터!$A$4:$H$303,2,FALSE),IFERROR(VLOOKUP($B89,일위대가!$N$4:$T$63,2,FALSE),"⚠️단가 없음")))</f>
        <v/>
      </c>
      <c r="D89" s="7">
        <f>IF($B89="","",IFERROR(VLOOKUP($B89,단가마스터!$A$4:$H$303,3,FALSE),""))</f>
        <v/>
      </c>
      <c r="E89" s="7">
        <f>IF($B89="","",IFERROR(VLOOKUP($B89,단가마스터!$A$4:$H$303,4,FALSE),IFERROR(VLOOKUP($B89,일위대가!$N$4:$T$63,3,FALSE),"")))</f>
        <v/>
      </c>
      <c r="F89" s="24">
        <f>IF($B89="","",SUMIFS(수량산출서!$H$4:$H$253,수량산출서!$A$4:$A$253,"당초",수량산출서!$B$4:$B$253,$B89))</f>
        <v/>
      </c>
      <c r="G89" s="25" t="n"/>
      <c r="H89" s="24">
        <f>IF($B89="","",IF($G89&lt;&gt;"",$G89,N($F89)))</f>
        <v/>
      </c>
      <c r="I89" s="21">
        <f>IF($B89="","",IFERROR(VLOOKUP($B89,단가마스터!$A$4:$H$303,5,FALSE),IFERROR(VLOOKUP($B89,일위대가!$N$4:$T$63,4,FALSE),0)))</f>
        <v/>
      </c>
      <c r="J89" s="21">
        <f>IF($B89="","",IFERROR(VLOOKUP($B89,단가마스터!$A$4:$H$303,6,FALSE),IFERROR(VLOOKUP($B89,일위대가!$N$4:$T$63,5,FALSE),0)))</f>
        <v/>
      </c>
      <c r="K89" s="21">
        <f>IF($B89="","",IFERROR(VLOOKUP($B89,단가마스터!$A$4:$H$303,7,FALSE),IFERROR(VLOOKUP($B89,일위대가!$N$4:$T$63,6,FALSE),0)))</f>
        <v/>
      </c>
      <c r="L89" s="21">
        <f>IF($B89="","",N($I89)+N($J89)+N($K89))</f>
        <v/>
      </c>
      <c r="M89" s="21">
        <f>IF($B89="","",ROUND(N($H89)*N($L89),0))</f>
        <v/>
      </c>
      <c r="N89" s="6" t="n"/>
    </row>
    <row r="90">
      <c r="A90" s="6" t="n"/>
      <c r="B90" s="6" t="n"/>
      <c r="C90" s="7">
        <f>IF($B90="","",IFERROR(VLOOKUP($B90,단가마스터!$A$4:$H$303,2,FALSE),IFERROR(VLOOKUP($B90,일위대가!$N$4:$T$63,2,FALSE),"⚠️단가 없음")))</f>
        <v/>
      </c>
      <c r="D90" s="7">
        <f>IF($B90="","",IFERROR(VLOOKUP($B90,단가마스터!$A$4:$H$303,3,FALSE),""))</f>
        <v/>
      </c>
      <c r="E90" s="7">
        <f>IF($B90="","",IFERROR(VLOOKUP($B90,단가마스터!$A$4:$H$303,4,FALSE),IFERROR(VLOOKUP($B90,일위대가!$N$4:$T$63,3,FALSE),"")))</f>
        <v/>
      </c>
      <c r="F90" s="24">
        <f>IF($B90="","",SUMIFS(수량산출서!$H$4:$H$253,수량산출서!$A$4:$A$253,"당초",수량산출서!$B$4:$B$253,$B90))</f>
        <v/>
      </c>
      <c r="G90" s="25" t="n"/>
      <c r="H90" s="24">
        <f>IF($B90="","",IF($G90&lt;&gt;"",$G90,N($F90)))</f>
        <v/>
      </c>
      <c r="I90" s="21">
        <f>IF($B90="","",IFERROR(VLOOKUP($B90,단가마스터!$A$4:$H$303,5,FALSE),IFERROR(VLOOKUP($B90,일위대가!$N$4:$T$63,4,FALSE),0)))</f>
        <v/>
      </c>
      <c r="J90" s="21">
        <f>IF($B90="","",IFERROR(VLOOKUP($B90,단가마스터!$A$4:$H$303,6,FALSE),IFERROR(VLOOKUP($B90,일위대가!$N$4:$T$63,5,FALSE),0)))</f>
        <v/>
      </c>
      <c r="K90" s="21">
        <f>IF($B90="","",IFERROR(VLOOKUP($B90,단가마스터!$A$4:$H$303,7,FALSE),IFERROR(VLOOKUP($B90,일위대가!$N$4:$T$63,6,FALSE),0)))</f>
        <v/>
      </c>
      <c r="L90" s="21">
        <f>IF($B90="","",N($I90)+N($J90)+N($K90))</f>
        <v/>
      </c>
      <c r="M90" s="21">
        <f>IF($B90="","",ROUND(N($H90)*N($L90),0))</f>
        <v/>
      </c>
      <c r="N90" s="6" t="n"/>
    </row>
    <row r="91">
      <c r="A91" s="6" t="n"/>
      <c r="B91" s="6" t="n"/>
      <c r="C91" s="7">
        <f>IF($B91="","",IFERROR(VLOOKUP($B91,단가마스터!$A$4:$H$303,2,FALSE),IFERROR(VLOOKUP($B91,일위대가!$N$4:$T$63,2,FALSE),"⚠️단가 없음")))</f>
        <v/>
      </c>
      <c r="D91" s="7">
        <f>IF($B91="","",IFERROR(VLOOKUP($B91,단가마스터!$A$4:$H$303,3,FALSE),""))</f>
        <v/>
      </c>
      <c r="E91" s="7">
        <f>IF($B91="","",IFERROR(VLOOKUP($B91,단가마스터!$A$4:$H$303,4,FALSE),IFERROR(VLOOKUP($B91,일위대가!$N$4:$T$63,3,FALSE),"")))</f>
        <v/>
      </c>
      <c r="F91" s="24">
        <f>IF($B91="","",SUMIFS(수량산출서!$H$4:$H$253,수량산출서!$A$4:$A$253,"당초",수량산출서!$B$4:$B$253,$B91))</f>
        <v/>
      </c>
      <c r="G91" s="25" t="n"/>
      <c r="H91" s="24">
        <f>IF($B91="","",IF($G91&lt;&gt;"",$G91,N($F91)))</f>
        <v/>
      </c>
      <c r="I91" s="21">
        <f>IF($B91="","",IFERROR(VLOOKUP($B91,단가마스터!$A$4:$H$303,5,FALSE),IFERROR(VLOOKUP($B91,일위대가!$N$4:$T$63,4,FALSE),0)))</f>
        <v/>
      </c>
      <c r="J91" s="21">
        <f>IF($B91="","",IFERROR(VLOOKUP($B91,단가마스터!$A$4:$H$303,6,FALSE),IFERROR(VLOOKUP($B91,일위대가!$N$4:$T$63,5,FALSE),0)))</f>
        <v/>
      </c>
      <c r="K91" s="21">
        <f>IF($B91="","",IFERROR(VLOOKUP($B91,단가마스터!$A$4:$H$303,7,FALSE),IFERROR(VLOOKUP($B91,일위대가!$N$4:$T$63,6,FALSE),0)))</f>
        <v/>
      </c>
      <c r="L91" s="21">
        <f>IF($B91="","",N($I91)+N($J91)+N($K91))</f>
        <v/>
      </c>
      <c r="M91" s="21">
        <f>IF($B91="","",ROUND(N($H91)*N($L91),0))</f>
        <v/>
      </c>
      <c r="N91" s="6" t="n"/>
    </row>
    <row r="92">
      <c r="A92" s="6" t="n"/>
      <c r="B92" s="6" t="n"/>
      <c r="C92" s="7">
        <f>IF($B92="","",IFERROR(VLOOKUP($B92,단가마스터!$A$4:$H$303,2,FALSE),IFERROR(VLOOKUP($B92,일위대가!$N$4:$T$63,2,FALSE),"⚠️단가 없음")))</f>
        <v/>
      </c>
      <c r="D92" s="7">
        <f>IF($B92="","",IFERROR(VLOOKUP($B92,단가마스터!$A$4:$H$303,3,FALSE),""))</f>
        <v/>
      </c>
      <c r="E92" s="7">
        <f>IF($B92="","",IFERROR(VLOOKUP($B92,단가마스터!$A$4:$H$303,4,FALSE),IFERROR(VLOOKUP($B92,일위대가!$N$4:$T$63,3,FALSE),"")))</f>
        <v/>
      </c>
      <c r="F92" s="24">
        <f>IF($B92="","",SUMIFS(수량산출서!$H$4:$H$253,수량산출서!$A$4:$A$253,"당초",수량산출서!$B$4:$B$253,$B92))</f>
        <v/>
      </c>
      <c r="G92" s="25" t="n"/>
      <c r="H92" s="24">
        <f>IF($B92="","",IF($G92&lt;&gt;"",$G92,N($F92)))</f>
        <v/>
      </c>
      <c r="I92" s="21">
        <f>IF($B92="","",IFERROR(VLOOKUP($B92,단가마스터!$A$4:$H$303,5,FALSE),IFERROR(VLOOKUP($B92,일위대가!$N$4:$T$63,4,FALSE),0)))</f>
        <v/>
      </c>
      <c r="J92" s="21">
        <f>IF($B92="","",IFERROR(VLOOKUP($B92,단가마스터!$A$4:$H$303,6,FALSE),IFERROR(VLOOKUP($B92,일위대가!$N$4:$T$63,5,FALSE),0)))</f>
        <v/>
      </c>
      <c r="K92" s="21">
        <f>IF($B92="","",IFERROR(VLOOKUP($B92,단가마스터!$A$4:$H$303,7,FALSE),IFERROR(VLOOKUP($B92,일위대가!$N$4:$T$63,6,FALSE),0)))</f>
        <v/>
      </c>
      <c r="L92" s="21">
        <f>IF($B92="","",N($I92)+N($J92)+N($K92))</f>
        <v/>
      </c>
      <c r="M92" s="21">
        <f>IF($B92="","",ROUND(N($H92)*N($L92),0))</f>
        <v/>
      </c>
      <c r="N92" s="6" t="n"/>
    </row>
    <row r="93">
      <c r="A93" s="6" t="n"/>
      <c r="B93" s="6" t="n"/>
      <c r="C93" s="7">
        <f>IF($B93="","",IFERROR(VLOOKUP($B93,단가마스터!$A$4:$H$303,2,FALSE),IFERROR(VLOOKUP($B93,일위대가!$N$4:$T$63,2,FALSE),"⚠️단가 없음")))</f>
        <v/>
      </c>
      <c r="D93" s="7">
        <f>IF($B93="","",IFERROR(VLOOKUP($B93,단가마스터!$A$4:$H$303,3,FALSE),""))</f>
        <v/>
      </c>
      <c r="E93" s="7">
        <f>IF($B93="","",IFERROR(VLOOKUP($B93,단가마스터!$A$4:$H$303,4,FALSE),IFERROR(VLOOKUP($B93,일위대가!$N$4:$T$63,3,FALSE),"")))</f>
        <v/>
      </c>
      <c r="F93" s="24">
        <f>IF($B93="","",SUMIFS(수량산출서!$H$4:$H$253,수량산출서!$A$4:$A$253,"당초",수량산출서!$B$4:$B$253,$B93))</f>
        <v/>
      </c>
      <c r="G93" s="25" t="n"/>
      <c r="H93" s="24">
        <f>IF($B93="","",IF($G93&lt;&gt;"",$G93,N($F93)))</f>
        <v/>
      </c>
      <c r="I93" s="21">
        <f>IF($B93="","",IFERROR(VLOOKUP($B93,단가마스터!$A$4:$H$303,5,FALSE),IFERROR(VLOOKUP($B93,일위대가!$N$4:$T$63,4,FALSE),0)))</f>
        <v/>
      </c>
      <c r="J93" s="21">
        <f>IF($B93="","",IFERROR(VLOOKUP($B93,단가마스터!$A$4:$H$303,6,FALSE),IFERROR(VLOOKUP($B93,일위대가!$N$4:$T$63,5,FALSE),0)))</f>
        <v/>
      </c>
      <c r="K93" s="21">
        <f>IF($B93="","",IFERROR(VLOOKUP($B93,단가마스터!$A$4:$H$303,7,FALSE),IFERROR(VLOOKUP($B93,일위대가!$N$4:$T$63,6,FALSE),0)))</f>
        <v/>
      </c>
      <c r="L93" s="21">
        <f>IF($B93="","",N($I93)+N($J93)+N($K93))</f>
        <v/>
      </c>
      <c r="M93" s="21">
        <f>IF($B93="","",ROUND(N($H93)*N($L93),0))</f>
        <v/>
      </c>
      <c r="N93" s="6" t="n"/>
    </row>
    <row r="94">
      <c r="A94" s="6" t="n"/>
      <c r="B94" s="6" t="n"/>
      <c r="C94" s="7">
        <f>IF($B94="","",IFERROR(VLOOKUP($B94,단가마스터!$A$4:$H$303,2,FALSE),IFERROR(VLOOKUP($B94,일위대가!$N$4:$T$63,2,FALSE),"⚠️단가 없음")))</f>
        <v/>
      </c>
      <c r="D94" s="7">
        <f>IF($B94="","",IFERROR(VLOOKUP($B94,단가마스터!$A$4:$H$303,3,FALSE),""))</f>
        <v/>
      </c>
      <c r="E94" s="7">
        <f>IF($B94="","",IFERROR(VLOOKUP($B94,단가마스터!$A$4:$H$303,4,FALSE),IFERROR(VLOOKUP($B94,일위대가!$N$4:$T$63,3,FALSE),"")))</f>
        <v/>
      </c>
      <c r="F94" s="24">
        <f>IF($B94="","",SUMIFS(수량산출서!$H$4:$H$253,수량산출서!$A$4:$A$253,"당초",수량산출서!$B$4:$B$253,$B94))</f>
        <v/>
      </c>
      <c r="G94" s="25" t="n"/>
      <c r="H94" s="24">
        <f>IF($B94="","",IF($G94&lt;&gt;"",$G94,N($F94)))</f>
        <v/>
      </c>
      <c r="I94" s="21">
        <f>IF($B94="","",IFERROR(VLOOKUP($B94,단가마스터!$A$4:$H$303,5,FALSE),IFERROR(VLOOKUP($B94,일위대가!$N$4:$T$63,4,FALSE),0)))</f>
        <v/>
      </c>
      <c r="J94" s="21">
        <f>IF($B94="","",IFERROR(VLOOKUP($B94,단가마스터!$A$4:$H$303,6,FALSE),IFERROR(VLOOKUP($B94,일위대가!$N$4:$T$63,5,FALSE),0)))</f>
        <v/>
      </c>
      <c r="K94" s="21">
        <f>IF($B94="","",IFERROR(VLOOKUP($B94,단가마스터!$A$4:$H$303,7,FALSE),IFERROR(VLOOKUP($B94,일위대가!$N$4:$T$63,6,FALSE),0)))</f>
        <v/>
      </c>
      <c r="L94" s="21">
        <f>IF($B94="","",N($I94)+N($J94)+N($K94))</f>
        <v/>
      </c>
      <c r="M94" s="21">
        <f>IF($B94="","",ROUND(N($H94)*N($L94),0))</f>
        <v/>
      </c>
      <c r="N94" s="6" t="n"/>
    </row>
    <row r="95">
      <c r="A95" s="6" t="n"/>
      <c r="B95" s="6" t="n"/>
      <c r="C95" s="7">
        <f>IF($B95="","",IFERROR(VLOOKUP($B95,단가마스터!$A$4:$H$303,2,FALSE),IFERROR(VLOOKUP($B95,일위대가!$N$4:$T$63,2,FALSE),"⚠️단가 없음")))</f>
        <v/>
      </c>
      <c r="D95" s="7">
        <f>IF($B95="","",IFERROR(VLOOKUP($B95,단가마스터!$A$4:$H$303,3,FALSE),""))</f>
        <v/>
      </c>
      <c r="E95" s="7">
        <f>IF($B95="","",IFERROR(VLOOKUP($B95,단가마스터!$A$4:$H$303,4,FALSE),IFERROR(VLOOKUP($B95,일위대가!$N$4:$T$63,3,FALSE),"")))</f>
        <v/>
      </c>
      <c r="F95" s="24">
        <f>IF($B95="","",SUMIFS(수량산출서!$H$4:$H$253,수량산출서!$A$4:$A$253,"당초",수량산출서!$B$4:$B$253,$B95))</f>
        <v/>
      </c>
      <c r="G95" s="25" t="n"/>
      <c r="H95" s="24">
        <f>IF($B95="","",IF($G95&lt;&gt;"",$G95,N($F95)))</f>
        <v/>
      </c>
      <c r="I95" s="21">
        <f>IF($B95="","",IFERROR(VLOOKUP($B95,단가마스터!$A$4:$H$303,5,FALSE),IFERROR(VLOOKUP($B95,일위대가!$N$4:$T$63,4,FALSE),0)))</f>
        <v/>
      </c>
      <c r="J95" s="21">
        <f>IF($B95="","",IFERROR(VLOOKUP($B95,단가마스터!$A$4:$H$303,6,FALSE),IFERROR(VLOOKUP($B95,일위대가!$N$4:$T$63,5,FALSE),0)))</f>
        <v/>
      </c>
      <c r="K95" s="21">
        <f>IF($B95="","",IFERROR(VLOOKUP($B95,단가마스터!$A$4:$H$303,7,FALSE),IFERROR(VLOOKUP($B95,일위대가!$N$4:$T$63,6,FALSE),0)))</f>
        <v/>
      </c>
      <c r="L95" s="21">
        <f>IF($B95="","",N($I95)+N($J95)+N($K95))</f>
        <v/>
      </c>
      <c r="M95" s="21">
        <f>IF($B95="","",ROUND(N($H95)*N($L95),0))</f>
        <v/>
      </c>
      <c r="N95" s="6" t="n"/>
    </row>
    <row r="96">
      <c r="A96" s="6" t="n"/>
      <c r="B96" s="6" t="n"/>
      <c r="C96" s="7">
        <f>IF($B96="","",IFERROR(VLOOKUP($B96,단가마스터!$A$4:$H$303,2,FALSE),IFERROR(VLOOKUP($B96,일위대가!$N$4:$T$63,2,FALSE),"⚠️단가 없음")))</f>
        <v/>
      </c>
      <c r="D96" s="7">
        <f>IF($B96="","",IFERROR(VLOOKUP($B96,단가마스터!$A$4:$H$303,3,FALSE),""))</f>
        <v/>
      </c>
      <c r="E96" s="7">
        <f>IF($B96="","",IFERROR(VLOOKUP($B96,단가마스터!$A$4:$H$303,4,FALSE),IFERROR(VLOOKUP($B96,일위대가!$N$4:$T$63,3,FALSE),"")))</f>
        <v/>
      </c>
      <c r="F96" s="24">
        <f>IF($B96="","",SUMIFS(수량산출서!$H$4:$H$253,수량산출서!$A$4:$A$253,"당초",수량산출서!$B$4:$B$253,$B96))</f>
        <v/>
      </c>
      <c r="G96" s="25" t="n"/>
      <c r="H96" s="24">
        <f>IF($B96="","",IF($G96&lt;&gt;"",$G96,N($F96)))</f>
        <v/>
      </c>
      <c r="I96" s="21">
        <f>IF($B96="","",IFERROR(VLOOKUP($B96,단가마스터!$A$4:$H$303,5,FALSE),IFERROR(VLOOKUP($B96,일위대가!$N$4:$T$63,4,FALSE),0)))</f>
        <v/>
      </c>
      <c r="J96" s="21">
        <f>IF($B96="","",IFERROR(VLOOKUP($B96,단가마스터!$A$4:$H$303,6,FALSE),IFERROR(VLOOKUP($B96,일위대가!$N$4:$T$63,5,FALSE),0)))</f>
        <v/>
      </c>
      <c r="K96" s="21">
        <f>IF($B96="","",IFERROR(VLOOKUP($B96,단가마스터!$A$4:$H$303,7,FALSE),IFERROR(VLOOKUP($B96,일위대가!$N$4:$T$63,6,FALSE),0)))</f>
        <v/>
      </c>
      <c r="L96" s="21">
        <f>IF($B96="","",N($I96)+N($J96)+N($K96))</f>
        <v/>
      </c>
      <c r="M96" s="21">
        <f>IF($B96="","",ROUND(N($H96)*N($L96),0))</f>
        <v/>
      </c>
      <c r="N96" s="6" t="n"/>
    </row>
    <row r="97">
      <c r="A97" s="6" t="n"/>
      <c r="B97" s="6" t="n"/>
      <c r="C97" s="7">
        <f>IF($B97="","",IFERROR(VLOOKUP($B97,단가마스터!$A$4:$H$303,2,FALSE),IFERROR(VLOOKUP($B97,일위대가!$N$4:$T$63,2,FALSE),"⚠️단가 없음")))</f>
        <v/>
      </c>
      <c r="D97" s="7">
        <f>IF($B97="","",IFERROR(VLOOKUP($B97,단가마스터!$A$4:$H$303,3,FALSE),""))</f>
        <v/>
      </c>
      <c r="E97" s="7">
        <f>IF($B97="","",IFERROR(VLOOKUP($B97,단가마스터!$A$4:$H$303,4,FALSE),IFERROR(VLOOKUP($B97,일위대가!$N$4:$T$63,3,FALSE),"")))</f>
        <v/>
      </c>
      <c r="F97" s="24">
        <f>IF($B97="","",SUMIFS(수량산출서!$H$4:$H$253,수량산출서!$A$4:$A$253,"당초",수량산출서!$B$4:$B$253,$B97))</f>
        <v/>
      </c>
      <c r="G97" s="25" t="n"/>
      <c r="H97" s="24">
        <f>IF($B97="","",IF($G97&lt;&gt;"",$G97,N($F97)))</f>
        <v/>
      </c>
      <c r="I97" s="21">
        <f>IF($B97="","",IFERROR(VLOOKUP($B97,단가마스터!$A$4:$H$303,5,FALSE),IFERROR(VLOOKUP($B97,일위대가!$N$4:$T$63,4,FALSE),0)))</f>
        <v/>
      </c>
      <c r="J97" s="21">
        <f>IF($B97="","",IFERROR(VLOOKUP($B97,단가마스터!$A$4:$H$303,6,FALSE),IFERROR(VLOOKUP($B97,일위대가!$N$4:$T$63,5,FALSE),0)))</f>
        <v/>
      </c>
      <c r="K97" s="21">
        <f>IF($B97="","",IFERROR(VLOOKUP($B97,단가마스터!$A$4:$H$303,7,FALSE),IFERROR(VLOOKUP($B97,일위대가!$N$4:$T$63,6,FALSE),0)))</f>
        <v/>
      </c>
      <c r="L97" s="21">
        <f>IF($B97="","",N($I97)+N($J97)+N($K97))</f>
        <v/>
      </c>
      <c r="M97" s="21">
        <f>IF($B97="","",ROUND(N($H97)*N($L97),0))</f>
        <v/>
      </c>
      <c r="N97" s="6" t="n"/>
    </row>
    <row r="98">
      <c r="A98" s="6" t="n"/>
      <c r="B98" s="6" t="n"/>
      <c r="C98" s="7">
        <f>IF($B98="","",IFERROR(VLOOKUP($B98,단가마스터!$A$4:$H$303,2,FALSE),IFERROR(VLOOKUP($B98,일위대가!$N$4:$T$63,2,FALSE),"⚠️단가 없음")))</f>
        <v/>
      </c>
      <c r="D98" s="7">
        <f>IF($B98="","",IFERROR(VLOOKUP($B98,단가마스터!$A$4:$H$303,3,FALSE),""))</f>
        <v/>
      </c>
      <c r="E98" s="7">
        <f>IF($B98="","",IFERROR(VLOOKUP($B98,단가마스터!$A$4:$H$303,4,FALSE),IFERROR(VLOOKUP($B98,일위대가!$N$4:$T$63,3,FALSE),"")))</f>
        <v/>
      </c>
      <c r="F98" s="24">
        <f>IF($B98="","",SUMIFS(수량산출서!$H$4:$H$253,수량산출서!$A$4:$A$253,"당초",수량산출서!$B$4:$B$253,$B98))</f>
        <v/>
      </c>
      <c r="G98" s="25" t="n"/>
      <c r="H98" s="24">
        <f>IF($B98="","",IF($G98&lt;&gt;"",$G98,N($F98)))</f>
        <v/>
      </c>
      <c r="I98" s="21">
        <f>IF($B98="","",IFERROR(VLOOKUP($B98,단가마스터!$A$4:$H$303,5,FALSE),IFERROR(VLOOKUP($B98,일위대가!$N$4:$T$63,4,FALSE),0)))</f>
        <v/>
      </c>
      <c r="J98" s="21">
        <f>IF($B98="","",IFERROR(VLOOKUP($B98,단가마스터!$A$4:$H$303,6,FALSE),IFERROR(VLOOKUP($B98,일위대가!$N$4:$T$63,5,FALSE),0)))</f>
        <v/>
      </c>
      <c r="K98" s="21">
        <f>IF($B98="","",IFERROR(VLOOKUP($B98,단가마스터!$A$4:$H$303,7,FALSE),IFERROR(VLOOKUP($B98,일위대가!$N$4:$T$63,6,FALSE),0)))</f>
        <v/>
      </c>
      <c r="L98" s="21">
        <f>IF($B98="","",N($I98)+N($J98)+N($K98))</f>
        <v/>
      </c>
      <c r="M98" s="21">
        <f>IF($B98="","",ROUND(N($H98)*N($L98),0))</f>
        <v/>
      </c>
      <c r="N98" s="6" t="n"/>
    </row>
    <row r="99">
      <c r="A99" s="6" t="n"/>
      <c r="B99" s="6" t="n"/>
      <c r="C99" s="7">
        <f>IF($B99="","",IFERROR(VLOOKUP($B99,단가마스터!$A$4:$H$303,2,FALSE),IFERROR(VLOOKUP($B99,일위대가!$N$4:$T$63,2,FALSE),"⚠️단가 없음")))</f>
        <v/>
      </c>
      <c r="D99" s="7">
        <f>IF($B99="","",IFERROR(VLOOKUP($B99,단가마스터!$A$4:$H$303,3,FALSE),""))</f>
        <v/>
      </c>
      <c r="E99" s="7">
        <f>IF($B99="","",IFERROR(VLOOKUP($B99,단가마스터!$A$4:$H$303,4,FALSE),IFERROR(VLOOKUP($B99,일위대가!$N$4:$T$63,3,FALSE),"")))</f>
        <v/>
      </c>
      <c r="F99" s="24">
        <f>IF($B99="","",SUMIFS(수량산출서!$H$4:$H$253,수량산출서!$A$4:$A$253,"당초",수량산출서!$B$4:$B$253,$B99))</f>
        <v/>
      </c>
      <c r="G99" s="25" t="n"/>
      <c r="H99" s="24">
        <f>IF($B99="","",IF($G99&lt;&gt;"",$G99,N($F99)))</f>
        <v/>
      </c>
      <c r="I99" s="21">
        <f>IF($B99="","",IFERROR(VLOOKUP($B99,단가마스터!$A$4:$H$303,5,FALSE),IFERROR(VLOOKUP($B99,일위대가!$N$4:$T$63,4,FALSE),0)))</f>
        <v/>
      </c>
      <c r="J99" s="21">
        <f>IF($B99="","",IFERROR(VLOOKUP($B99,단가마스터!$A$4:$H$303,6,FALSE),IFERROR(VLOOKUP($B99,일위대가!$N$4:$T$63,5,FALSE),0)))</f>
        <v/>
      </c>
      <c r="K99" s="21">
        <f>IF($B99="","",IFERROR(VLOOKUP($B99,단가마스터!$A$4:$H$303,7,FALSE),IFERROR(VLOOKUP($B99,일위대가!$N$4:$T$63,6,FALSE),0)))</f>
        <v/>
      </c>
      <c r="L99" s="21">
        <f>IF($B99="","",N($I99)+N($J99)+N($K99))</f>
        <v/>
      </c>
      <c r="M99" s="21">
        <f>IF($B99="","",ROUND(N($H99)*N($L99),0))</f>
        <v/>
      </c>
      <c r="N99" s="6" t="n"/>
    </row>
    <row r="100">
      <c r="A100" s="6" t="n"/>
      <c r="B100" s="6" t="n"/>
      <c r="C100" s="7">
        <f>IF($B100="","",IFERROR(VLOOKUP($B100,단가마스터!$A$4:$H$303,2,FALSE),IFERROR(VLOOKUP($B100,일위대가!$N$4:$T$63,2,FALSE),"⚠️단가 없음")))</f>
        <v/>
      </c>
      <c r="D100" s="7">
        <f>IF($B100="","",IFERROR(VLOOKUP($B100,단가마스터!$A$4:$H$303,3,FALSE),""))</f>
        <v/>
      </c>
      <c r="E100" s="7">
        <f>IF($B100="","",IFERROR(VLOOKUP($B100,단가마스터!$A$4:$H$303,4,FALSE),IFERROR(VLOOKUP($B100,일위대가!$N$4:$T$63,3,FALSE),"")))</f>
        <v/>
      </c>
      <c r="F100" s="24">
        <f>IF($B100="","",SUMIFS(수량산출서!$H$4:$H$253,수량산출서!$A$4:$A$253,"당초",수량산출서!$B$4:$B$253,$B100))</f>
        <v/>
      </c>
      <c r="G100" s="25" t="n"/>
      <c r="H100" s="24">
        <f>IF($B100="","",IF($G100&lt;&gt;"",$G100,N($F100)))</f>
        <v/>
      </c>
      <c r="I100" s="21">
        <f>IF($B100="","",IFERROR(VLOOKUP($B100,단가마스터!$A$4:$H$303,5,FALSE),IFERROR(VLOOKUP($B100,일위대가!$N$4:$T$63,4,FALSE),0)))</f>
        <v/>
      </c>
      <c r="J100" s="21">
        <f>IF($B100="","",IFERROR(VLOOKUP($B100,단가마스터!$A$4:$H$303,6,FALSE),IFERROR(VLOOKUP($B100,일위대가!$N$4:$T$63,5,FALSE),0)))</f>
        <v/>
      </c>
      <c r="K100" s="21">
        <f>IF($B100="","",IFERROR(VLOOKUP($B100,단가마스터!$A$4:$H$303,7,FALSE),IFERROR(VLOOKUP($B100,일위대가!$N$4:$T$63,6,FALSE),0)))</f>
        <v/>
      </c>
      <c r="L100" s="21">
        <f>IF($B100="","",N($I100)+N($J100)+N($K100))</f>
        <v/>
      </c>
      <c r="M100" s="21">
        <f>IF($B100="","",ROUND(N($H100)*N($L100),0))</f>
        <v/>
      </c>
      <c r="N100" s="6" t="n"/>
    </row>
    <row r="101">
      <c r="A101" s="6" t="n"/>
      <c r="B101" s="6" t="n"/>
      <c r="C101" s="7">
        <f>IF($B101="","",IFERROR(VLOOKUP($B101,단가마스터!$A$4:$H$303,2,FALSE),IFERROR(VLOOKUP($B101,일위대가!$N$4:$T$63,2,FALSE),"⚠️단가 없음")))</f>
        <v/>
      </c>
      <c r="D101" s="7">
        <f>IF($B101="","",IFERROR(VLOOKUP($B101,단가마스터!$A$4:$H$303,3,FALSE),""))</f>
        <v/>
      </c>
      <c r="E101" s="7">
        <f>IF($B101="","",IFERROR(VLOOKUP($B101,단가마스터!$A$4:$H$303,4,FALSE),IFERROR(VLOOKUP($B101,일위대가!$N$4:$T$63,3,FALSE),"")))</f>
        <v/>
      </c>
      <c r="F101" s="24">
        <f>IF($B101="","",SUMIFS(수량산출서!$H$4:$H$253,수량산출서!$A$4:$A$253,"당초",수량산출서!$B$4:$B$253,$B101))</f>
        <v/>
      </c>
      <c r="G101" s="25" t="n"/>
      <c r="H101" s="24">
        <f>IF($B101="","",IF($G101&lt;&gt;"",$G101,N($F101)))</f>
        <v/>
      </c>
      <c r="I101" s="21">
        <f>IF($B101="","",IFERROR(VLOOKUP($B101,단가마스터!$A$4:$H$303,5,FALSE),IFERROR(VLOOKUP($B101,일위대가!$N$4:$T$63,4,FALSE),0)))</f>
        <v/>
      </c>
      <c r="J101" s="21">
        <f>IF($B101="","",IFERROR(VLOOKUP($B101,단가마스터!$A$4:$H$303,6,FALSE),IFERROR(VLOOKUP($B101,일위대가!$N$4:$T$63,5,FALSE),0)))</f>
        <v/>
      </c>
      <c r="K101" s="21">
        <f>IF($B101="","",IFERROR(VLOOKUP($B101,단가마스터!$A$4:$H$303,7,FALSE),IFERROR(VLOOKUP($B101,일위대가!$N$4:$T$63,6,FALSE),0)))</f>
        <v/>
      </c>
      <c r="L101" s="21">
        <f>IF($B101="","",N($I101)+N($J101)+N($K101))</f>
        <v/>
      </c>
      <c r="M101" s="21">
        <f>IF($B101="","",ROUND(N($H101)*N($L101),0))</f>
        <v/>
      </c>
      <c r="N101" s="6" t="n"/>
    </row>
    <row r="102">
      <c r="A102" s="6" t="n"/>
      <c r="B102" s="6" t="n"/>
      <c r="C102" s="7">
        <f>IF($B102="","",IFERROR(VLOOKUP($B102,단가마스터!$A$4:$H$303,2,FALSE),IFERROR(VLOOKUP($B102,일위대가!$N$4:$T$63,2,FALSE),"⚠️단가 없음")))</f>
        <v/>
      </c>
      <c r="D102" s="7">
        <f>IF($B102="","",IFERROR(VLOOKUP($B102,단가마스터!$A$4:$H$303,3,FALSE),""))</f>
        <v/>
      </c>
      <c r="E102" s="7">
        <f>IF($B102="","",IFERROR(VLOOKUP($B102,단가마스터!$A$4:$H$303,4,FALSE),IFERROR(VLOOKUP($B102,일위대가!$N$4:$T$63,3,FALSE),"")))</f>
        <v/>
      </c>
      <c r="F102" s="24">
        <f>IF($B102="","",SUMIFS(수량산출서!$H$4:$H$253,수량산출서!$A$4:$A$253,"당초",수량산출서!$B$4:$B$253,$B102))</f>
        <v/>
      </c>
      <c r="G102" s="25" t="n"/>
      <c r="H102" s="24">
        <f>IF($B102="","",IF($G102&lt;&gt;"",$G102,N($F102)))</f>
        <v/>
      </c>
      <c r="I102" s="21">
        <f>IF($B102="","",IFERROR(VLOOKUP($B102,단가마스터!$A$4:$H$303,5,FALSE),IFERROR(VLOOKUP($B102,일위대가!$N$4:$T$63,4,FALSE),0)))</f>
        <v/>
      </c>
      <c r="J102" s="21">
        <f>IF($B102="","",IFERROR(VLOOKUP($B102,단가마스터!$A$4:$H$303,6,FALSE),IFERROR(VLOOKUP($B102,일위대가!$N$4:$T$63,5,FALSE),0)))</f>
        <v/>
      </c>
      <c r="K102" s="21">
        <f>IF($B102="","",IFERROR(VLOOKUP($B102,단가마스터!$A$4:$H$303,7,FALSE),IFERROR(VLOOKUP($B102,일위대가!$N$4:$T$63,6,FALSE),0)))</f>
        <v/>
      </c>
      <c r="L102" s="21">
        <f>IF($B102="","",N($I102)+N($J102)+N($K102))</f>
        <v/>
      </c>
      <c r="M102" s="21">
        <f>IF($B102="","",ROUND(N($H102)*N($L102),0))</f>
        <v/>
      </c>
      <c r="N102" s="6" t="n"/>
    </row>
    <row r="103">
      <c r="A103" s="6" t="n"/>
      <c r="B103" s="6" t="n"/>
      <c r="C103" s="7">
        <f>IF($B103="","",IFERROR(VLOOKUP($B103,단가마스터!$A$4:$H$303,2,FALSE),IFERROR(VLOOKUP($B103,일위대가!$N$4:$T$63,2,FALSE),"⚠️단가 없음")))</f>
        <v/>
      </c>
      <c r="D103" s="7">
        <f>IF($B103="","",IFERROR(VLOOKUP($B103,단가마스터!$A$4:$H$303,3,FALSE),""))</f>
        <v/>
      </c>
      <c r="E103" s="7">
        <f>IF($B103="","",IFERROR(VLOOKUP($B103,단가마스터!$A$4:$H$303,4,FALSE),IFERROR(VLOOKUP($B103,일위대가!$N$4:$T$63,3,FALSE),"")))</f>
        <v/>
      </c>
      <c r="F103" s="24">
        <f>IF($B103="","",SUMIFS(수량산출서!$H$4:$H$253,수량산출서!$A$4:$A$253,"당초",수량산출서!$B$4:$B$253,$B103))</f>
        <v/>
      </c>
      <c r="G103" s="25" t="n"/>
      <c r="H103" s="24">
        <f>IF($B103="","",IF($G103&lt;&gt;"",$G103,N($F103)))</f>
        <v/>
      </c>
      <c r="I103" s="21">
        <f>IF($B103="","",IFERROR(VLOOKUP($B103,단가마스터!$A$4:$H$303,5,FALSE),IFERROR(VLOOKUP($B103,일위대가!$N$4:$T$63,4,FALSE),0)))</f>
        <v/>
      </c>
      <c r="J103" s="21">
        <f>IF($B103="","",IFERROR(VLOOKUP($B103,단가마스터!$A$4:$H$303,6,FALSE),IFERROR(VLOOKUP($B103,일위대가!$N$4:$T$63,5,FALSE),0)))</f>
        <v/>
      </c>
      <c r="K103" s="21">
        <f>IF($B103="","",IFERROR(VLOOKUP($B103,단가마스터!$A$4:$H$303,7,FALSE),IFERROR(VLOOKUP($B103,일위대가!$N$4:$T$63,6,FALSE),0)))</f>
        <v/>
      </c>
      <c r="L103" s="21">
        <f>IF($B103="","",N($I103)+N($J103)+N($K103))</f>
        <v/>
      </c>
      <c r="M103" s="21">
        <f>IF($B103="","",ROUND(N($H103)*N($L103),0))</f>
        <v/>
      </c>
      <c r="N103" s="6" t="n"/>
    </row>
    <row r="104">
      <c r="A104" s="6" t="n"/>
      <c r="B104" s="6" t="n"/>
      <c r="C104" s="7">
        <f>IF($B104="","",IFERROR(VLOOKUP($B104,단가마스터!$A$4:$H$303,2,FALSE),IFERROR(VLOOKUP($B104,일위대가!$N$4:$T$63,2,FALSE),"⚠️단가 없음")))</f>
        <v/>
      </c>
      <c r="D104" s="7">
        <f>IF($B104="","",IFERROR(VLOOKUP($B104,단가마스터!$A$4:$H$303,3,FALSE),""))</f>
        <v/>
      </c>
      <c r="E104" s="7">
        <f>IF($B104="","",IFERROR(VLOOKUP($B104,단가마스터!$A$4:$H$303,4,FALSE),IFERROR(VLOOKUP($B104,일위대가!$N$4:$T$63,3,FALSE),"")))</f>
        <v/>
      </c>
      <c r="F104" s="24">
        <f>IF($B104="","",SUMIFS(수량산출서!$H$4:$H$253,수량산출서!$A$4:$A$253,"당초",수량산출서!$B$4:$B$253,$B104))</f>
        <v/>
      </c>
      <c r="G104" s="25" t="n"/>
      <c r="H104" s="24">
        <f>IF($B104="","",IF($G104&lt;&gt;"",$G104,N($F104)))</f>
        <v/>
      </c>
      <c r="I104" s="21">
        <f>IF($B104="","",IFERROR(VLOOKUP($B104,단가마스터!$A$4:$H$303,5,FALSE),IFERROR(VLOOKUP($B104,일위대가!$N$4:$T$63,4,FALSE),0)))</f>
        <v/>
      </c>
      <c r="J104" s="21">
        <f>IF($B104="","",IFERROR(VLOOKUP($B104,단가마스터!$A$4:$H$303,6,FALSE),IFERROR(VLOOKUP($B104,일위대가!$N$4:$T$63,5,FALSE),0)))</f>
        <v/>
      </c>
      <c r="K104" s="21">
        <f>IF($B104="","",IFERROR(VLOOKUP($B104,단가마스터!$A$4:$H$303,7,FALSE),IFERROR(VLOOKUP($B104,일위대가!$N$4:$T$63,6,FALSE),0)))</f>
        <v/>
      </c>
      <c r="L104" s="21">
        <f>IF($B104="","",N($I104)+N($J104)+N($K104))</f>
        <v/>
      </c>
      <c r="M104" s="21">
        <f>IF($B104="","",ROUND(N($H104)*N($L104),0))</f>
        <v/>
      </c>
      <c r="N104" s="6" t="n"/>
    </row>
    <row r="105">
      <c r="A105" s="6" t="n"/>
      <c r="B105" s="6" t="n"/>
      <c r="C105" s="7">
        <f>IF($B105="","",IFERROR(VLOOKUP($B105,단가마스터!$A$4:$H$303,2,FALSE),IFERROR(VLOOKUP($B105,일위대가!$N$4:$T$63,2,FALSE),"⚠️단가 없음")))</f>
        <v/>
      </c>
      <c r="D105" s="7">
        <f>IF($B105="","",IFERROR(VLOOKUP($B105,단가마스터!$A$4:$H$303,3,FALSE),""))</f>
        <v/>
      </c>
      <c r="E105" s="7">
        <f>IF($B105="","",IFERROR(VLOOKUP($B105,단가마스터!$A$4:$H$303,4,FALSE),IFERROR(VLOOKUP($B105,일위대가!$N$4:$T$63,3,FALSE),"")))</f>
        <v/>
      </c>
      <c r="F105" s="24">
        <f>IF($B105="","",SUMIFS(수량산출서!$H$4:$H$253,수량산출서!$A$4:$A$253,"당초",수량산출서!$B$4:$B$253,$B105))</f>
        <v/>
      </c>
      <c r="G105" s="25" t="n"/>
      <c r="H105" s="24">
        <f>IF($B105="","",IF($G105&lt;&gt;"",$G105,N($F105)))</f>
        <v/>
      </c>
      <c r="I105" s="21">
        <f>IF($B105="","",IFERROR(VLOOKUP($B105,단가마스터!$A$4:$H$303,5,FALSE),IFERROR(VLOOKUP($B105,일위대가!$N$4:$T$63,4,FALSE),0)))</f>
        <v/>
      </c>
      <c r="J105" s="21">
        <f>IF($B105="","",IFERROR(VLOOKUP($B105,단가마스터!$A$4:$H$303,6,FALSE),IFERROR(VLOOKUP($B105,일위대가!$N$4:$T$63,5,FALSE),0)))</f>
        <v/>
      </c>
      <c r="K105" s="21">
        <f>IF($B105="","",IFERROR(VLOOKUP($B105,단가마스터!$A$4:$H$303,7,FALSE),IFERROR(VLOOKUP($B105,일위대가!$N$4:$T$63,6,FALSE),0)))</f>
        <v/>
      </c>
      <c r="L105" s="21">
        <f>IF($B105="","",N($I105)+N($J105)+N($K105))</f>
        <v/>
      </c>
      <c r="M105" s="21">
        <f>IF($B105="","",ROUND(N($H105)*N($L105),0))</f>
        <v/>
      </c>
      <c r="N105" s="6" t="n"/>
    </row>
    <row r="106">
      <c r="A106" s="6" t="n"/>
      <c r="B106" s="6" t="n"/>
      <c r="C106" s="7">
        <f>IF($B106="","",IFERROR(VLOOKUP($B106,단가마스터!$A$4:$H$303,2,FALSE),IFERROR(VLOOKUP($B106,일위대가!$N$4:$T$63,2,FALSE),"⚠️단가 없음")))</f>
        <v/>
      </c>
      <c r="D106" s="7">
        <f>IF($B106="","",IFERROR(VLOOKUP($B106,단가마스터!$A$4:$H$303,3,FALSE),""))</f>
        <v/>
      </c>
      <c r="E106" s="7">
        <f>IF($B106="","",IFERROR(VLOOKUP($B106,단가마스터!$A$4:$H$303,4,FALSE),IFERROR(VLOOKUP($B106,일위대가!$N$4:$T$63,3,FALSE),"")))</f>
        <v/>
      </c>
      <c r="F106" s="24">
        <f>IF($B106="","",SUMIFS(수량산출서!$H$4:$H$253,수량산출서!$A$4:$A$253,"당초",수량산출서!$B$4:$B$253,$B106))</f>
        <v/>
      </c>
      <c r="G106" s="25" t="n"/>
      <c r="H106" s="24">
        <f>IF($B106="","",IF($G106&lt;&gt;"",$G106,N($F106)))</f>
        <v/>
      </c>
      <c r="I106" s="21">
        <f>IF($B106="","",IFERROR(VLOOKUP($B106,단가마스터!$A$4:$H$303,5,FALSE),IFERROR(VLOOKUP($B106,일위대가!$N$4:$T$63,4,FALSE),0)))</f>
        <v/>
      </c>
      <c r="J106" s="21">
        <f>IF($B106="","",IFERROR(VLOOKUP($B106,단가마스터!$A$4:$H$303,6,FALSE),IFERROR(VLOOKUP($B106,일위대가!$N$4:$T$63,5,FALSE),0)))</f>
        <v/>
      </c>
      <c r="K106" s="21">
        <f>IF($B106="","",IFERROR(VLOOKUP($B106,단가마스터!$A$4:$H$303,7,FALSE),IFERROR(VLOOKUP($B106,일위대가!$N$4:$T$63,6,FALSE),0)))</f>
        <v/>
      </c>
      <c r="L106" s="21">
        <f>IF($B106="","",N($I106)+N($J106)+N($K106))</f>
        <v/>
      </c>
      <c r="M106" s="21">
        <f>IF($B106="","",ROUND(N($H106)*N($L106),0))</f>
        <v/>
      </c>
      <c r="N106" s="6" t="n"/>
    </row>
    <row r="107">
      <c r="A107" s="6" t="n"/>
      <c r="B107" s="6" t="n"/>
      <c r="C107" s="7">
        <f>IF($B107="","",IFERROR(VLOOKUP($B107,단가마스터!$A$4:$H$303,2,FALSE),IFERROR(VLOOKUP($B107,일위대가!$N$4:$T$63,2,FALSE),"⚠️단가 없음")))</f>
        <v/>
      </c>
      <c r="D107" s="7">
        <f>IF($B107="","",IFERROR(VLOOKUP($B107,단가마스터!$A$4:$H$303,3,FALSE),""))</f>
        <v/>
      </c>
      <c r="E107" s="7">
        <f>IF($B107="","",IFERROR(VLOOKUP($B107,단가마스터!$A$4:$H$303,4,FALSE),IFERROR(VLOOKUP($B107,일위대가!$N$4:$T$63,3,FALSE),"")))</f>
        <v/>
      </c>
      <c r="F107" s="24">
        <f>IF($B107="","",SUMIFS(수량산출서!$H$4:$H$253,수량산출서!$A$4:$A$253,"당초",수량산출서!$B$4:$B$253,$B107))</f>
        <v/>
      </c>
      <c r="G107" s="25" t="n"/>
      <c r="H107" s="24">
        <f>IF($B107="","",IF($G107&lt;&gt;"",$G107,N($F107)))</f>
        <v/>
      </c>
      <c r="I107" s="21">
        <f>IF($B107="","",IFERROR(VLOOKUP($B107,단가마스터!$A$4:$H$303,5,FALSE),IFERROR(VLOOKUP($B107,일위대가!$N$4:$T$63,4,FALSE),0)))</f>
        <v/>
      </c>
      <c r="J107" s="21">
        <f>IF($B107="","",IFERROR(VLOOKUP($B107,단가마스터!$A$4:$H$303,6,FALSE),IFERROR(VLOOKUP($B107,일위대가!$N$4:$T$63,5,FALSE),0)))</f>
        <v/>
      </c>
      <c r="K107" s="21">
        <f>IF($B107="","",IFERROR(VLOOKUP($B107,단가마스터!$A$4:$H$303,7,FALSE),IFERROR(VLOOKUP($B107,일위대가!$N$4:$T$63,6,FALSE),0)))</f>
        <v/>
      </c>
      <c r="L107" s="21">
        <f>IF($B107="","",N($I107)+N($J107)+N($K107))</f>
        <v/>
      </c>
      <c r="M107" s="21">
        <f>IF($B107="","",ROUND(N($H107)*N($L107),0))</f>
        <v/>
      </c>
      <c r="N107" s="6" t="n"/>
    </row>
    <row r="108">
      <c r="A108" s="6" t="n"/>
      <c r="B108" s="6" t="n"/>
      <c r="C108" s="7">
        <f>IF($B108="","",IFERROR(VLOOKUP($B108,단가마스터!$A$4:$H$303,2,FALSE),IFERROR(VLOOKUP($B108,일위대가!$N$4:$T$63,2,FALSE),"⚠️단가 없음")))</f>
        <v/>
      </c>
      <c r="D108" s="7">
        <f>IF($B108="","",IFERROR(VLOOKUP($B108,단가마스터!$A$4:$H$303,3,FALSE),""))</f>
        <v/>
      </c>
      <c r="E108" s="7">
        <f>IF($B108="","",IFERROR(VLOOKUP($B108,단가마스터!$A$4:$H$303,4,FALSE),IFERROR(VLOOKUP($B108,일위대가!$N$4:$T$63,3,FALSE),"")))</f>
        <v/>
      </c>
      <c r="F108" s="24">
        <f>IF($B108="","",SUMIFS(수량산출서!$H$4:$H$253,수량산출서!$A$4:$A$253,"당초",수량산출서!$B$4:$B$253,$B108))</f>
        <v/>
      </c>
      <c r="G108" s="25" t="n"/>
      <c r="H108" s="24">
        <f>IF($B108="","",IF($G108&lt;&gt;"",$G108,N($F108)))</f>
        <v/>
      </c>
      <c r="I108" s="21">
        <f>IF($B108="","",IFERROR(VLOOKUP($B108,단가마스터!$A$4:$H$303,5,FALSE),IFERROR(VLOOKUP($B108,일위대가!$N$4:$T$63,4,FALSE),0)))</f>
        <v/>
      </c>
      <c r="J108" s="21">
        <f>IF($B108="","",IFERROR(VLOOKUP($B108,단가마스터!$A$4:$H$303,6,FALSE),IFERROR(VLOOKUP($B108,일위대가!$N$4:$T$63,5,FALSE),0)))</f>
        <v/>
      </c>
      <c r="K108" s="21">
        <f>IF($B108="","",IFERROR(VLOOKUP($B108,단가마스터!$A$4:$H$303,7,FALSE),IFERROR(VLOOKUP($B108,일위대가!$N$4:$T$63,6,FALSE),0)))</f>
        <v/>
      </c>
      <c r="L108" s="21">
        <f>IF($B108="","",N($I108)+N($J108)+N($K108))</f>
        <v/>
      </c>
      <c r="M108" s="21">
        <f>IF($B108="","",ROUND(N($H108)*N($L108),0))</f>
        <v/>
      </c>
      <c r="N108" s="6" t="n"/>
    </row>
    <row r="109">
      <c r="A109" s="6" t="n"/>
      <c r="B109" s="6" t="n"/>
      <c r="C109" s="7">
        <f>IF($B109="","",IFERROR(VLOOKUP($B109,단가마스터!$A$4:$H$303,2,FALSE),IFERROR(VLOOKUP($B109,일위대가!$N$4:$T$63,2,FALSE),"⚠️단가 없음")))</f>
        <v/>
      </c>
      <c r="D109" s="7">
        <f>IF($B109="","",IFERROR(VLOOKUP($B109,단가마스터!$A$4:$H$303,3,FALSE),""))</f>
        <v/>
      </c>
      <c r="E109" s="7">
        <f>IF($B109="","",IFERROR(VLOOKUP($B109,단가마스터!$A$4:$H$303,4,FALSE),IFERROR(VLOOKUP($B109,일위대가!$N$4:$T$63,3,FALSE),"")))</f>
        <v/>
      </c>
      <c r="F109" s="24">
        <f>IF($B109="","",SUMIFS(수량산출서!$H$4:$H$253,수량산출서!$A$4:$A$253,"당초",수량산출서!$B$4:$B$253,$B109))</f>
        <v/>
      </c>
      <c r="G109" s="25" t="n"/>
      <c r="H109" s="24">
        <f>IF($B109="","",IF($G109&lt;&gt;"",$G109,N($F109)))</f>
        <v/>
      </c>
      <c r="I109" s="21">
        <f>IF($B109="","",IFERROR(VLOOKUP($B109,단가마스터!$A$4:$H$303,5,FALSE),IFERROR(VLOOKUP($B109,일위대가!$N$4:$T$63,4,FALSE),0)))</f>
        <v/>
      </c>
      <c r="J109" s="21">
        <f>IF($B109="","",IFERROR(VLOOKUP($B109,단가마스터!$A$4:$H$303,6,FALSE),IFERROR(VLOOKUP($B109,일위대가!$N$4:$T$63,5,FALSE),0)))</f>
        <v/>
      </c>
      <c r="K109" s="21">
        <f>IF($B109="","",IFERROR(VLOOKUP($B109,단가마스터!$A$4:$H$303,7,FALSE),IFERROR(VLOOKUP($B109,일위대가!$N$4:$T$63,6,FALSE),0)))</f>
        <v/>
      </c>
      <c r="L109" s="21">
        <f>IF($B109="","",N($I109)+N($J109)+N($K109))</f>
        <v/>
      </c>
      <c r="M109" s="21">
        <f>IF($B109="","",ROUND(N($H109)*N($L109),0))</f>
        <v/>
      </c>
      <c r="N109" s="6" t="n"/>
    </row>
    <row r="110">
      <c r="A110" s="6" t="n"/>
      <c r="B110" s="6" t="n"/>
      <c r="C110" s="7">
        <f>IF($B110="","",IFERROR(VLOOKUP($B110,단가마스터!$A$4:$H$303,2,FALSE),IFERROR(VLOOKUP($B110,일위대가!$N$4:$T$63,2,FALSE),"⚠️단가 없음")))</f>
        <v/>
      </c>
      <c r="D110" s="7">
        <f>IF($B110="","",IFERROR(VLOOKUP($B110,단가마스터!$A$4:$H$303,3,FALSE),""))</f>
        <v/>
      </c>
      <c r="E110" s="7">
        <f>IF($B110="","",IFERROR(VLOOKUP($B110,단가마스터!$A$4:$H$303,4,FALSE),IFERROR(VLOOKUP($B110,일위대가!$N$4:$T$63,3,FALSE),"")))</f>
        <v/>
      </c>
      <c r="F110" s="24">
        <f>IF($B110="","",SUMIFS(수량산출서!$H$4:$H$253,수량산출서!$A$4:$A$253,"당초",수량산출서!$B$4:$B$253,$B110))</f>
        <v/>
      </c>
      <c r="G110" s="25" t="n"/>
      <c r="H110" s="24">
        <f>IF($B110="","",IF($G110&lt;&gt;"",$G110,N($F110)))</f>
        <v/>
      </c>
      <c r="I110" s="21">
        <f>IF($B110="","",IFERROR(VLOOKUP($B110,단가마스터!$A$4:$H$303,5,FALSE),IFERROR(VLOOKUP($B110,일위대가!$N$4:$T$63,4,FALSE),0)))</f>
        <v/>
      </c>
      <c r="J110" s="21">
        <f>IF($B110="","",IFERROR(VLOOKUP($B110,단가마스터!$A$4:$H$303,6,FALSE),IFERROR(VLOOKUP($B110,일위대가!$N$4:$T$63,5,FALSE),0)))</f>
        <v/>
      </c>
      <c r="K110" s="21">
        <f>IF($B110="","",IFERROR(VLOOKUP($B110,단가마스터!$A$4:$H$303,7,FALSE),IFERROR(VLOOKUP($B110,일위대가!$N$4:$T$63,6,FALSE),0)))</f>
        <v/>
      </c>
      <c r="L110" s="21">
        <f>IF($B110="","",N($I110)+N($J110)+N($K110))</f>
        <v/>
      </c>
      <c r="M110" s="21">
        <f>IF($B110="","",ROUND(N($H110)*N($L110),0))</f>
        <v/>
      </c>
      <c r="N110" s="6" t="n"/>
    </row>
    <row r="111">
      <c r="A111" s="6" t="n"/>
      <c r="B111" s="6" t="n"/>
      <c r="C111" s="7">
        <f>IF($B111="","",IFERROR(VLOOKUP($B111,단가마스터!$A$4:$H$303,2,FALSE),IFERROR(VLOOKUP($B111,일위대가!$N$4:$T$63,2,FALSE),"⚠️단가 없음")))</f>
        <v/>
      </c>
      <c r="D111" s="7">
        <f>IF($B111="","",IFERROR(VLOOKUP($B111,단가마스터!$A$4:$H$303,3,FALSE),""))</f>
        <v/>
      </c>
      <c r="E111" s="7">
        <f>IF($B111="","",IFERROR(VLOOKUP($B111,단가마스터!$A$4:$H$303,4,FALSE),IFERROR(VLOOKUP($B111,일위대가!$N$4:$T$63,3,FALSE),"")))</f>
        <v/>
      </c>
      <c r="F111" s="24">
        <f>IF($B111="","",SUMIFS(수량산출서!$H$4:$H$253,수량산출서!$A$4:$A$253,"당초",수량산출서!$B$4:$B$253,$B111))</f>
        <v/>
      </c>
      <c r="G111" s="25" t="n"/>
      <c r="H111" s="24">
        <f>IF($B111="","",IF($G111&lt;&gt;"",$G111,N($F111)))</f>
        <v/>
      </c>
      <c r="I111" s="21">
        <f>IF($B111="","",IFERROR(VLOOKUP($B111,단가마스터!$A$4:$H$303,5,FALSE),IFERROR(VLOOKUP($B111,일위대가!$N$4:$T$63,4,FALSE),0)))</f>
        <v/>
      </c>
      <c r="J111" s="21">
        <f>IF($B111="","",IFERROR(VLOOKUP($B111,단가마스터!$A$4:$H$303,6,FALSE),IFERROR(VLOOKUP($B111,일위대가!$N$4:$T$63,5,FALSE),0)))</f>
        <v/>
      </c>
      <c r="K111" s="21">
        <f>IF($B111="","",IFERROR(VLOOKUP($B111,단가마스터!$A$4:$H$303,7,FALSE),IFERROR(VLOOKUP($B111,일위대가!$N$4:$T$63,6,FALSE),0)))</f>
        <v/>
      </c>
      <c r="L111" s="21">
        <f>IF($B111="","",N($I111)+N($J111)+N($K111))</f>
        <v/>
      </c>
      <c r="M111" s="21">
        <f>IF($B111="","",ROUND(N($H111)*N($L111),0))</f>
        <v/>
      </c>
      <c r="N111" s="6" t="n"/>
    </row>
    <row r="112">
      <c r="A112" s="6" t="n"/>
      <c r="B112" s="6" t="n"/>
      <c r="C112" s="7">
        <f>IF($B112="","",IFERROR(VLOOKUP($B112,단가마스터!$A$4:$H$303,2,FALSE),IFERROR(VLOOKUP($B112,일위대가!$N$4:$T$63,2,FALSE),"⚠️단가 없음")))</f>
        <v/>
      </c>
      <c r="D112" s="7">
        <f>IF($B112="","",IFERROR(VLOOKUP($B112,단가마스터!$A$4:$H$303,3,FALSE),""))</f>
        <v/>
      </c>
      <c r="E112" s="7">
        <f>IF($B112="","",IFERROR(VLOOKUP($B112,단가마스터!$A$4:$H$303,4,FALSE),IFERROR(VLOOKUP($B112,일위대가!$N$4:$T$63,3,FALSE),"")))</f>
        <v/>
      </c>
      <c r="F112" s="24">
        <f>IF($B112="","",SUMIFS(수량산출서!$H$4:$H$253,수량산출서!$A$4:$A$253,"당초",수량산출서!$B$4:$B$253,$B112))</f>
        <v/>
      </c>
      <c r="G112" s="25" t="n"/>
      <c r="H112" s="24">
        <f>IF($B112="","",IF($G112&lt;&gt;"",$G112,N($F112)))</f>
        <v/>
      </c>
      <c r="I112" s="21">
        <f>IF($B112="","",IFERROR(VLOOKUP($B112,단가마스터!$A$4:$H$303,5,FALSE),IFERROR(VLOOKUP($B112,일위대가!$N$4:$T$63,4,FALSE),0)))</f>
        <v/>
      </c>
      <c r="J112" s="21">
        <f>IF($B112="","",IFERROR(VLOOKUP($B112,단가마스터!$A$4:$H$303,6,FALSE),IFERROR(VLOOKUP($B112,일위대가!$N$4:$T$63,5,FALSE),0)))</f>
        <v/>
      </c>
      <c r="K112" s="21">
        <f>IF($B112="","",IFERROR(VLOOKUP($B112,단가마스터!$A$4:$H$303,7,FALSE),IFERROR(VLOOKUP($B112,일위대가!$N$4:$T$63,6,FALSE),0)))</f>
        <v/>
      </c>
      <c r="L112" s="21">
        <f>IF($B112="","",N($I112)+N($J112)+N($K112))</f>
        <v/>
      </c>
      <c r="M112" s="21">
        <f>IF($B112="","",ROUND(N($H112)*N($L112),0))</f>
        <v/>
      </c>
      <c r="N112" s="6" t="n"/>
    </row>
    <row r="113">
      <c r="A113" s="6" t="n"/>
      <c r="B113" s="6" t="n"/>
      <c r="C113" s="7">
        <f>IF($B113="","",IFERROR(VLOOKUP($B113,단가마스터!$A$4:$H$303,2,FALSE),IFERROR(VLOOKUP($B113,일위대가!$N$4:$T$63,2,FALSE),"⚠️단가 없음")))</f>
        <v/>
      </c>
      <c r="D113" s="7">
        <f>IF($B113="","",IFERROR(VLOOKUP($B113,단가마스터!$A$4:$H$303,3,FALSE),""))</f>
        <v/>
      </c>
      <c r="E113" s="7">
        <f>IF($B113="","",IFERROR(VLOOKUP($B113,단가마스터!$A$4:$H$303,4,FALSE),IFERROR(VLOOKUP($B113,일위대가!$N$4:$T$63,3,FALSE),"")))</f>
        <v/>
      </c>
      <c r="F113" s="24">
        <f>IF($B113="","",SUMIFS(수량산출서!$H$4:$H$253,수량산출서!$A$4:$A$253,"당초",수량산출서!$B$4:$B$253,$B113))</f>
        <v/>
      </c>
      <c r="G113" s="25" t="n"/>
      <c r="H113" s="24">
        <f>IF($B113="","",IF($G113&lt;&gt;"",$G113,N($F113)))</f>
        <v/>
      </c>
      <c r="I113" s="21">
        <f>IF($B113="","",IFERROR(VLOOKUP($B113,단가마스터!$A$4:$H$303,5,FALSE),IFERROR(VLOOKUP($B113,일위대가!$N$4:$T$63,4,FALSE),0)))</f>
        <v/>
      </c>
      <c r="J113" s="21">
        <f>IF($B113="","",IFERROR(VLOOKUP($B113,단가마스터!$A$4:$H$303,6,FALSE),IFERROR(VLOOKUP($B113,일위대가!$N$4:$T$63,5,FALSE),0)))</f>
        <v/>
      </c>
      <c r="K113" s="21">
        <f>IF($B113="","",IFERROR(VLOOKUP($B113,단가마스터!$A$4:$H$303,7,FALSE),IFERROR(VLOOKUP($B113,일위대가!$N$4:$T$63,6,FALSE),0)))</f>
        <v/>
      </c>
      <c r="L113" s="21">
        <f>IF($B113="","",N($I113)+N($J113)+N($K113))</f>
        <v/>
      </c>
      <c r="M113" s="21">
        <f>IF($B113="","",ROUND(N($H113)*N($L113),0))</f>
        <v/>
      </c>
      <c r="N113" s="6" t="n"/>
    </row>
    <row r="114">
      <c r="A114" s="6" t="n"/>
      <c r="B114" s="6" t="n"/>
      <c r="C114" s="7">
        <f>IF($B114="","",IFERROR(VLOOKUP($B114,단가마스터!$A$4:$H$303,2,FALSE),IFERROR(VLOOKUP($B114,일위대가!$N$4:$T$63,2,FALSE),"⚠️단가 없음")))</f>
        <v/>
      </c>
      <c r="D114" s="7">
        <f>IF($B114="","",IFERROR(VLOOKUP($B114,단가마스터!$A$4:$H$303,3,FALSE),""))</f>
        <v/>
      </c>
      <c r="E114" s="7">
        <f>IF($B114="","",IFERROR(VLOOKUP($B114,단가마스터!$A$4:$H$303,4,FALSE),IFERROR(VLOOKUP($B114,일위대가!$N$4:$T$63,3,FALSE),"")))</f>
        <v/>
      </c>
      <c r="F114" s="24">
        <f>IF($B114="","",SUMIFS(수량산출서!$H$4:$H$253,수량산출서!$A$4:$A$253,"당초",수량산출서!$B$4:$B$253,$B114))</f>
        <v/>
      </c>
      <c r="G114" s="25" t="n"/>
      <c r="H114" s="24">
        <f>IF($B114="","",IF($G114&lt;&gt;"",$G114,N($F114)))</f>
        <v/>
      </c>
      <c r="I114" s="21">
        <f>IF($B114="","",IFERROR(VLOOKUP($B114,단가마스터!$A$4:$H$303,5,FALSE),IFERROR(VLOOKUP($B114,일위대가!$N$4:$T$63,4,FALSE),0)))</f>
        <v/>
      </c>
      <c r="J114" s="21">
        <f>IF($B114="","",IFERROR(VLOOKUP($B114,단가마스터!$A$4:$H$303,6,FALSE),IFERROR(VLOOKUP($B114,일위대가!$N$4:$T$63,5,FALSE),0)))</f>
        <v/>
      </c>
      <c r="K114" s="21">
        <f>IF($B114="","",IFERROR(VLOOKUP($B114,단가마스터!$A$4:$H$303,7,FALSE),IFERROR(VLOOKUP($B114,일위대가!$N$4:$T$63,6,FALSE),0)))</f>
        <v/>
      </c>
      <c r="L114" s="21">
        <f>IF($B114="","",N($I114)+N($J114)+N($K114))</f>
        <v/>
      </c>
      <c r="M114" s="21">
        <f>IF($B114="","",ROUND(N($H114)*N($L114),0))</f>
        <v/>
      </c>
      <c r="N114" s="6" t="n"/>
    </row>
    <row r="115">
      <c r="A115" s="6" t="n"/>
      <c r="B115" s="6" t="n"/>
      <c r="C115" s="7">
        <f>IF($B115="","",IFERROR(VLOOKUP($B115,단가마스터!$A$4:$H$303,2,FALSE),IFERROR(VLOOKUP($B115,일위대가!$N$4:$T$63,2,FALSE),"⚠️단가 없음")))</f>
        <v/>
      </c>
      <c r="D115" s="7">
        <f>IF($B115="","",IFERROR(VLOOKUP($B115,단가마스터!$A$4:$H$303,3,FALSE),""))</f>
        <v/>
      </c>
      <c r="E115" s="7">
        <f>IF($B115="","",IFERROR(VLOOKUP($B115,단가마스터!$A$4:$H$303,4,FALSE),IFERROR(VLOOKUP($B115,일위대가!$N$4:$T$63,3,FALSE),"")))</f>
        <v/>
      </c>
      <c r="F115" s="24">
        <f>IF($B115="","",SUMIFS(수량산출서!$H$4:$H$253,수량산출서!$A$4:$A$253,"당초",수량산출서!$B$4:$B$253,$B115))</f>
        <v/>
      </c>
      <c r="G115" s="25" t="n"/>
      <c r="H115" s="24">
        <f>IF($B115="","",IF($G115&lt;&gt;"",$G115,N($F115)))</f>
        <v/>
      </c>
      <c r="I115" s="21">
        <f>IF($B115="","",IFERROR(VLOOKUP($B115,단가마스터!$A$4:$H$303,5,FALSE),IFERROR(VLOOKUP($B115,일위대가!$N$4:$T$63,4,FALSE),0)))</f>
        <v/>
      </c>
      <c r="J115" s="21">
        <f>IF($B115="","",IFERROR(VLOOKUP($B115,단가마스터!$A$4:$H$303,6,FALSE),IFERROR(VLOOKUP($B115,일위대가!$N$4:$T$63,5,FALSE),0)))</f>
        <v/>
      </c>
      <c r="K115" s="21">
        <f>IF($B115="","",IFERROR(VLOOKUP($B115,단가마스터!$A$4:$H$303,7,FALSE),IFERROR(VLOOKUP($B115,일위대가!$N$4:$T$63,6,FALSE),0)))</f>
        <v/>
      </c>
      <c r="L115" s="21">
        <f>IF($B115="","",N($I115)+N($J115)+N($K115))</f>
        <v/>
      </c>
      <c r="M115" s="21">
        <f>IF($B115="","",ROUND(N($H115)*N($L115),0))</f>
        <v/>
      </c>
      <c r="N115" s="6" t="n"/>
    </row>
    <row r="116">
      <c r="A116" s="6" t="n"/>
      <c r="B116" s="6" t="n"/>
      <c r="C116" s="7">
        <f>IF($B116="","",IFERROR(VLOOKUP($B116,단가마스터!$A$4:$H$303,2,FALSE),IFERROR(VLOOKUP($B116,일위대가!$N$4:$T$63,2,FALSE),"⚠️단가 없음")))</f>
        <v/>
      </c>
      <c r="D116" s="7">
        <f>IF($B116="","",IFERROR(VLOOKUP($B116,단가마스터!$A$4:$H$303,3,FALSE),""))</f>
        <v/>
      </c>
      <c r="E116" s="7">
        <f>IF($B116="","",IFERROR(VLOOKUP($B116,단가마스터!$A$4:$H$303,4,FALSE),IFERROR(VLOOKUP($B116,일위대가!$N$4:$T$63,3,FALSE),"")))</f>
        <v/>
      </c>
      <c r="F116" s="24">
        <f>IF($B116="","",SUMIFS(수량산출서!$H$4:$H$253,수량산출서!$A$4:$A$253,"당초",수량산출서!$B$4:$B$253,$B116))</f>
        <v/>
      </c>
      <c r="G116" s="25" t="n"/>
      <c r="H116" s="24">
        <f>IF($B116="","",IF($G116&lt;&gt;"",$G116,N($F116)))</f>
        <v/>
      </c>
      <c r="I116" s="21">
        <f>IF($B116="","",IFERROR(VLOOKUP($B116,단가마스터!$A$4:$H$303,5,FALSE),IFERROR(VLOOKUP($B116,일위대가!$N$4:$T$63,4,FALSE),0)))</f>
        <v/>
      </c>
      <c r="J116" s="21">
        <f>IF($B116="","",IFERROR(VLOOKUP($B116,단가마스터!$A$4:$H$303,6,FALSE),IFERROR(VLOOKUP($B116,일위대가!$N$4:$T$63,5,FALSE),0)))</f>
        <v/>
      </c>
      <c r="K116" s="21">
        <f>IF($B116="","",IFERROR(VLOOKUP($B116,단가마스터!$A$4:$H$303,7,FALSE),IFERROR(VLOOKUP($B116,일위대가!$N$4:$T$63,6,FALSE),0)))</f>
        <v/>
      </c>
      <c r="L116" s="21">
        <f>IF($B116="","",N($I116)+N($J116)+N($K116))</f>
        <v/>
      </c>
      <c r="M116" s="21">
        <f>IF($B116="","",ROUND(N($H116)*N($L116),0))</f>
        <v/>
      </c>
      <c r="N116" s="6" t="n"/>
    </row>
    <row r="117">
      <c r="A117" s="6" t="n"/>
      <c r="B117" s="6" t="n"/>
      <c r="C117" s="7">
        <f>IF($B117="","",IFERROR(VLOOKUP($B117,단가마스터!$A$4:$H$303,2,FALSE),IFERROR(VLOOKUP($B117,일위대가!$N$4:$T$63,2,FALSE),"⚠️단가 없음")))</f>
        <v/>
      </c>
      <c r="D117" s="7">
        <f>IF($B117="","",IFERROR(VLOOKUP($B117,단가마스터!$A$4:$H$303,3,FALSE),""))</f>
        <v/>
      </c>
      <c r="E117" s="7">
        <f>IF($B117="","",IFERROR(VLOOKUP($B117,단가마스터!$A$4:$H$303,4,FALSE),IFERROR(VLOOKUP($B117,일위대가!$N$4:$T$63,3,FALSE),"")))</f>
        <v/>
      </c>
      <c r="F117" s="24">
        <f>IF($B117="","",SUMIFS(수량산출서!$H$4:$H$253,수량산출서!$A$4:$A$253,"당초",수량산출서!$B$4:$B$253,$B117))</f>
        <v/>
      </c>
      <c r="G117" s="25" t="n"/>
      <c r="H117" s="24">
        <f>IF($B117="","",IF($G117&lt;&gt;"",$G117,N($F117)))</f>
        <v/>
      </c>
      <c r="I117" s="21">
        <f>IF($B117="","",IFERROR(VLOOKUP($B117,단가마스터!$A$4:$H$303,5,FALSE),IFERROR(VLOOKUP($B117,일위대가!$N$4:$T$63,4,FALSE),0)))</f>
        <v/>
      </c>
      <c r="J117" s="21">
        <f>IF($B117="","",IFERROR(VLOOKUP($B117,단가마스터!$A$4:$H$303,6,FALSE),IFERROR(VLOOKUP($B117,일위대가!$N$4:$T$63,5,FALSE),0)))</f>
        <v/>
      </c>
      <c r="K117" s="21">
        <f>IF($B117="","",IFERROR(VLOOKUP($B117,단가마스터!$A$4:$H$303,7,FALSE),IFERROR(VLOOKUP($B117,일위대가!$N$4:$T$63,6,FALSE),0)))</f>
        <v/>
      </c>
      <c r="L117" s="21">
        <f>IF($B117="","",N($I117)+N($J117)+N($K117))</f>
        <v/>
      </c>
      <c r="M117" s="21">
        <f>IF($B117="","",ROUND(N($H117)*N($L117),0))</f>
        <v/>
      </c>
      <c r="N117" s="6" t="n"/>
    </row>
    <row r="118">
      <c r="A118" s="6" t="n"/>
      <c r="B118" s="6" t="n"/>
      <c r="C118" s="7">
        <f>IF($B118="","",IFERROR(VLOOKUP($B118,단가마스터!$A$4:$H$303,2,FALSE),IFERROR(VLOOKUP($B118,일위대가!$N$4:$T$63,2,FALSE),"⚠️단가 없음")))</f>
        <v/>
      </c>
      <c r="D118" s="7">
        <f>IF($B118="","",IFERROR(VLOOKUP($B118,단가마스터!$A$4:$H$303,3,FALSE),""))</f>
        <v/>
      </c>
      <c r="E118" s="7">
        <f>IF($B118="","",IFERROR(VLOOKUP($B118,단가마스터!$A$4:$H$303,4,FALSE),IFERROR(VLOOKUP($B118,일위대가!$N$4:$T$63,3,FALSE),"")))</f>
        <v/>
      </c>
      <c r="F118" s="24">
        <f>IF($B118="","",SUMIFS(수량산출서!$H$4:$H$253,수량산출서!$A$4:$A$253,"당초",수량산출서!$B$4:$B$253,$B118))</f>
        <v/>
      </c>
      <c r="G118" s="25" t="n"/>
      <c r="H118" s="24">
        <f>IF($B118="","",IF($G118&lt;&gt;"",$G118,N($F118)))</f>
        <v/>
      </c>
      <c r="I118" s="21">
        <f>IF($B118="","",IFERROR(VLOOKUP($B118,단가마스터!$A$4:$H$303,5,FALSE),IFERROR(VLOOKUP($B118,일위대가!$N$4:$T$63,4,FALSE),0)))</f>
        <v/>
      </c>
      <c r="J118" s="21">
        <f>IF($B118="","",IFERROR(VLOOKUP($B118,단가마스터!$A$4:$H$303,6,FALSE),IFERROR(VLOOKUP($B118,일위대가!$N$4:$T$63,5,FALSE),0)))</f>
        <v/>
      </c>
      <c r="K118" s="21">
        <f>IF($B118="","",IFERROR(VLOOKUP($B118,단가마스터!$A$4:$H$303,7,FALSE),IFERROR(VLOOKUP($B118,일위대가!$N$4:$T$63,6,FALSE),0)))</f>
        <v/>
      </c>
      <c r="L118" s="21">
        <f>IF($B118="","",N($I118)+N($J118)+N($K118))</f>
        <v/>
      </c>
      <c r="M118" s="21">
        <f>IF($B118="","",ROUND(N($H118)*N($L118),0))</f>
        <v/>
      </c>
      <c r="N118" s="6" t="n"/>
    </row>
    <row r="119">
      <c r="A119" s="6" t="n"/>
      <c r="B119" s="6" t="n"/>
      <c r="C119" s="7">
        <f>IF($B119="","",IFERROR(VLOOKUP($B119,단가마스터!$A$4:$H$303,2,FALSE),IFERROR(VLOOKUP($B119,일위대가!$N$4:$T$63,2,FALSE),"⚠️단가 없음")))</f>
        <v/>
      </c>
      <c r="D119" s="7">
        <f>IF($B119="","",IFERROR(VLOOKUP($B119,단가마스터!$A$4:$H$303,3,FALSE),""))</f>
        <v/>
      </c>
      <c r="E119" s="7">
        <f>IF($B119="","",IFERROR(VLOOKUP($B119,단가마스터!$A$4:$H$303,4,FALSE),IFERROR(VLOOKUP($B119,일위대가!$N$4:$T$63,3,FALSE),"")))</f>
        <v/>
      </c>
      <c r="F119" s="24">
        <f>IF($B119="","",SUMIFS(수량산출서!$H$4:$H$253,수량산출서!$A$4:$A$253,"당초",수량산출서!$B$4:$B$253,$B119))</f>
        <v/>
      </c>
      <c r="G119" s="25" t="n"/>
      <c r="H119" s="24">
        <f>IF($B119="","",IF($G119&lt;&gt;"",$G119,N($F119)))</f>
        <v/>
      </c>
      <c r="I119" s="21">
        <f>IF($B119="","",IFERROR(VLOOKUP($B119,단가마스터!$A$4:$H$303,5,FALSE),IFERROR(VLOOKUP($B119,일위대가!$N$4:$T$63,4,FALSE),0)))</f>
        <v/>
      </c>
      <c r="J119" s="21">
        <f>IF($B119="","",IFERROR(VLOOKUP($B119,단가마스터!$A$4:$H$303,6,FALSE),IFERROR(VLOOKUP($B119,일위대가!$N$4:$T$63,5,FALSE),0)))</f>
        <v/>
      </c>
      <c r="K119" s="21">
        <f>IF($B119="","",IFERROR(VLOOKUP($B119,단가마스터!$A$4:$H$303,7,FALSE),IFERROR(VLOOKUP($B119,일위대가!$N$4:$T$63,6,FALSE),0)))</f>
        <v/>
      </c>
      <c r="L119" s="21">
        <f>IF($B119="","",N($I119)+N($J119)+N($K119))</f>
        <v/>
      </c>
      <c r="M119" s="21">
        <f>IF($B119="","",ROUND(N($H119)*N($L119),0))</f>
        <v/>
      </c>
      <c r="N119" s="6" t="n"/>
    </row>
    <row r="120">
      <c r="A120" s="6" t="n"/>
      <c r="B120" s="6" t="n"/>
      <c r="C120" s="7">
        <f>IF($B120="","",IFERROR(VLOOKUP($B120,단가마스터!$A$4:$H$303,2,FALSE),IFERROR(VLOOKUP($B120,일위대가!$N$4:$T$63,2,FALSE),"⚠️단가 없음")))</f>
        <v/>
      </c>
      <c r="D120" s="7">
        <f>IF($B120="","",IFERROR(VLOOKUP($B120,단가마스터!$A$4:$H$303,3,FALSE),""))</f>
        <v/>
      </c>
      <c r="E120" s="7">
        <f>IF($B120="","",IFERROR(VLOOKUP($B120,단가마스터!$A$4:$H$303,4,FALSE),IFERROR(VLOOKUP($B120,일위대가!$N$4:$T$63,3,FALSE),"")))</f>
        <v/>
      </c>
      <c r="F120" s="24">
        <f>IF($B120="","",SUMIFS(수량산출서!$H$4:$H$253,수량산출서!$A$4:$A$253,"당초",수량산출서!$B$4:$B$253,$B120))</f>
        <v/>
      </c>
      <c r="G120" s="25" t="n"/>
      <c r="H120" s="24">
        <f>IF($B120="","",IF($G120&lt;&gt;"",$G120,N($F120)))</f>
        <v/>
      </c>
      <c r="I120" s="21">
        <f>IF($B120="","",IFERROR(VLOOKUP($B120,단가마스터!$A$4:$H$303,5,FALSE),IFERROR(VLOOKUP($B120,일위대가!$N$4:$T$63,4,FALSE),0)))</f>
        <v/>
      </c>
      <c r="J120" s="21">
        <f>IF($B120="","",IFERROR(VLOOKUP($B120,단가마스터!$A$4:$H$303,6,FALSE),IFERROR(VLOOKUP($B120,일위대가!$N$4:$T$63,5,FALSE),0)))</f>
        <v/>
      </c>
      <c r="K120" s="21">
        <f>IF($B120="","",IFERROR(VLOOKUP($B120,단가마스터!$A$4:$H$303,7,FALSE),IFERROR(VLOOKUP($B120,일위대가!$N$4:$T$63,6,FALSE),0)))</f>
        <v/>
      </c>
      <c r="L120" s="21">
        <f>IF($B120="","",N($I120)+N($J120)+N($K120))</f>
        <v/>
      </c>
      <c r="M120" s="21">
        <f>IF($B120="","",ROUND(N($H120)*N($L120),0))</f>
        <v/>
      </c>
      <c r="N120" s="6" t="n"/>
    </row>
    <row r="121">
      <c r="A121" s="6" t="n"/>
      <c r="B121" s="6" t="n"/>
      <c r="C121" s="7">
        <f>IF($B121="","",IFERROR(VLOOKUP($B121,단가마스터!$A$4:$H$303,2,FALSE),IFERROR(VLOOKUP($B121,일위대가!$N$4:$T$63,2,FALSE),"⚠️단가 없음")))</f>
        <v/>
      </c>
      <c r="D121" s="7">
        <f>IF($B121="","",IFERROR(VLOOKUP($B121,단가마스터!$A$4:$H$303,3,FALSE),""))</f>
        <v/>
      </c>
      <c r="E121" s="7">
        <f>IF($B121="","",IFERROR(VLOOKUP($B121,단가마스터!$A$4:$H$303,4,FALSE),IFERROR(VLOOKUP($B121,일위대가!$N$4:$T$63,3,FALSE),"")))</f>
        <v/>
      </c>
      <c r="F121" s="24">
        <f>IF($B121="","",SUMIFS(수량산출서!$H$4:$H$253,수량산출서!$A$4:$A$253,"당초",수량산출서!$B$4:$B$253,$B121))</f>
        <v/>
      </c>
      <c r="G121" s="25" t="n"/>
      <c r="H121" s="24">
        <f>IF($B121="","",IF($G121&lt;&gt;"",$G121,N($F121)))</f>
        <v/>
      </c>
      <c r="I121" s="21">
        <f>IF($B121="","",IFERROR(VLOOKUP($B121,단가마스터!$A$4:$H$303,5,FALSE),IFERROR(VLOOKUP($B121,일위대가!$N$4:$T$63,4,FALSE),0)))</f>
        <v/>
      </c>
      <c r="J121" s="21">
        <f>IF($B121="","",IFERROR(VLOOKUP($B121,단가마스터!$A$4:$H$303,6,FALSE),IFERROR(VLOOKUP($B121,일위대가!$N$4:$T$63,5,FALSE),0)))</f>
        <v/>
      </c>
      <c r="K121" s="21">
        <f>IF($B121="","",IFERROR(VLOOKUP($B121,단가마스터!$A$4:$H$303,7,FALSE),IFERROR(VLOOKUP($B121,일위대가!$N$4:$T$63,6,FALSE),0)))</f>
        <v/>
      </c>
      <c r="L121" s="21">
        <f>IF($B121="","",N($I121)+N($J121)+N($K121))</f>
        <v/>
      </c>
      <c r="M121" s="21">
        <f>IF($B121="","",ROUND(N($H121)*N($L121),0))</f>
        <v/>
      </c>
      <c r="N121" s="6" t="n"/>
    </row>
    <row r="122">
      <c r="A122" s="6" t="n"/>
      <c r="B122" s="6" t="n"/>
      <c r="C122" s="7">
        <f>IF($B122="","",IFERROR(VLOOKUP($B122,단가마스터!$A$4:$H$303,2,FALSE),IFERROR(VLOOKUP($B122,일위대가!$N$4:$T$63,2,FALSE),"⚠️단가 없음")))</f>
        <v/>
      </c>
      <c r="D122" s="7">
        <f>IF($B122="","",IFERROR(VLOOKUP($B122,단가마스터!$A$4:$H$303,3,FALSE),""))</f>
        <v/>
      </c>
      <c r="E122" s="7">
        <f>IF($B122="","",IFERROR(VLOOKUP($B122,단가마스터!$A$4:$H$303,4,FALSE),IFERROR(VLOOKUP($B122,일위대가!$N$4:$T$63,3,FALSE),"")))</f>
        <v/>
      </c>
      <c r="F122" s="24">
        <f>IF($B122="","",SUMIFS(수량산출서!$H$4:$H$253,수량산출서!$A$4:$A$253,"당초",수량산출서!$B$4:$B$253,$B122))</f>
        <v/>
      </c>
      <c r="G122" s="25" t="n"/>
      <c r="H122" s="24">
        <f>IF($B122="","",IF($G122&lt;&gt;"",$G122,N($F122)))</f>
        <v/>
      </c>
      <c r="I122" s="21">
        <f>IF($B122="","",IFERROR(VLOOKUP($B122,단가마스터!$A$4:$H$303,5,FALSE),IFERROR(VLOOKUP($B122,일위대가!$N$4:$T$63,4,FALSE),0)))</f>
        <v/>
      </c>
      <c r="J122" s="21">
        <f>IF($B122="","",IFERROR(VLOOKUP($B122,단가마스터!$A$4:$H$303,6,FALSE),IFERROR(VLOOKUP($B122,일위대가!$N$4:$T$63,5,FALSE),0)))</f>
        <v/>
      </c>
      <c r="K122" s="21">
        <f>IF($B122="","",IFERROR(VLOOKUP($B122,단가마스터!$A$4:$H$303,7,FALSE),IFERROR(VLOOKUP($B122,일위대가!$N$4:$T$63,6,FALSE),0)))</f>
        <v/>
      </c>
      <c r="L122" s="21">
        <f>IF($B122="","",N($I122)+N($J122)+N($K122))</f>
        <v/>
      </c>
      <c r="M122" s="21">
        <f>IF($B122="","",ROUND(N($H122)*N($L122),0))</f>
        <v/>
      </c>
      <c r="N122" s="6" t="n"/>
    </row>
    <row r="123">
      <c r="A123" s="6" t="n"/>
      <c r="B123" s="6" t="n"/>
      <c r="C123" s="7">
        <f>IF($B123="","",IFERROR(VLOOKUP($B123,단가마스터!$A$4:$H$303,2,FALSE),IFERROR(VLOOKUP($B123,일위대가!$N$4:$T$63,2,FALSE),"⚠️단가 없음")))</f>
        <v/>
      </c>
      <c r="D123" s="7">
        <f>IF($B123="","",IFERROR(VLOOKUP($B123,단가마스터!$A$4:$H$303,3,FALSE),""))</f>
        <v/>
      </c>
      <c r="E123" s="7">
        <f>IF($B123="","",IFERROR(VLOOKUP($B123,단가마스터!$A$4:$H$303,4,FALSE),IFERROR(VLOOKUP($B123,일위대가!$N$4:$T$63,3,FALSE),"")))</f>
        <v/>
      </c>
      <c r="F123" s="24">
        <f>IF($B123="","",SUMIFS(수량산출서!$H$4:$H$253,수량산출서!$A$4:$A$253,"당초",수량산출서!$B$4:$B$253,$B123))</f>
        <v/>
      </c>
      <c r="G123" s="25" t="n"/>
      <c r="H123" s="24">
        <f>IF($B123="","",IF($G123&lt;&gt;"",$G123,N($F123)))</f>
        <v/>
      </c>
      <c r="I123" s="21">
        <f>IF($B123="","",IFERROR(VLOOKUP($B123,단가마스터!$A$4:$H$303,5,FALSE),IFERROR(VLOOKUP($B123,일위대가!$N$4:$T$63,4,FALSE),0)))</f>
        <v/>
      </c>
      <c r="J123" s="21">
        <f>IF($B123="","",IFERROR(VLOOKUP($B123,단가마스터!$A$4:$H$303,6,FALSE),IFERROR(VLOOKUP($B123,일위대가!$N$4:$T$63,5,FALSE),0)))</f>
        <v/>
      </c>
      <c r="K123" s="21">
        <f>IF($B123="","",IFERROR(VLOOKUP($B123,단가마스터!$A$4:$H$303,7,FALSE),IFERROR(VLOOKUP($B123,일위대가!$N$4:$T$63,6,FALSE),0)))</f>
        <v/>
      </c>
      <c r="L123" s="21">
        <f>IF($B123="","",N($I123)+N($J123)+N($K123))</f>
        <v/>
      </c>
      <c r="M123" s="21">
        <f>IF($B123="","",ROUND(N($H123)*N($L123),0))</f>
        <v/>
      </c>
      <c r="N123" s="6" t="n"/>
    </row>
    <row r="124">
      <c r="A124" s="6" t="n"/>
      <c r="B124" s="6" t="n"/>
      <c r="C124" s="7">
        <f>IF($B124="","",IFERROR(VLOOKUP($B124,단가마스터!$A$4:$H$303,2,FALSE),IFERROR(VLOOKUP($B124,일위대가!$N$4:$T$63,2,FALSE),"⚠️단가 없음")))</f>
        <v/>
      </c>
      <c r="D124" s="7">
        <f>IF($B124="","",IFERROR(VLOOKUP($B124,단가마스터!$A$4:$H$303,3,FALSE),""))</f>
        <v/>
      </c>
      <c r="E124" s="7">
        <f>IF($B124="","",IFERROR(VLOOKUP($B124,단가마스터!$A$4:$H$303,4,FALSE),IFERROR(VLOOKUP($B124,일위대가!$N$4:$T$63,3,FALSE),"")))</f>
        <v/>
      </c>
      <c r="F124" s="24">
        <f>IF($B124="","",SUMIFS(수량산출서!$H$4:$H$253,수량산출서!$A$4:$A$253,"당초",수량산출서!$B$4:$B$253,$B124))</f>
        <v/>
      </c>
      <c r="G124" s="25" t="n"/>
      <c r="H124" s="24">
        <f>IF($B124="","",IF($G124&lt;&gt;"",$G124,N($F124)))</f>
        <v/>
      </c>
      <c r="I124" s="21">
        <f>IF($B124="","",IFERROR(VLOOKUP($B124,단가마스터!$A$4:$H$303,5,FALSE),IFERROR(VLOOKUP($B124,일위대가!$N$4:$T$63,4,FALSE),0)))</f>
        <v/>
      </c>
      <c r="J124" s="21">
        <f>IF($B124="","",IFERROR(VLOOKUP($B124,단가마스터!$A$4:$H$303,6,FALSE),IFERROR(VLOOKUP($B124,일위대가!$N$4:$T$63,5,FALSE),0)))</f>
        <v/>
      </c>
      <c r="K124" s="21">
        <f>IF($B124="","",IFERROR(VLOOKUP($B124,단가마스터!$A$4:$H$303,7,FALSE),IFERROR(VLOOKUP($B124,일위대가!$N$4:$T$63,6,FALSE),0)))</f>
        <v/>
      </c>
      <c r="L124" s="21">
        <f>IF($B124="","",N($I124)+N($J124)+N($K124))</f>
        <v/>
      </c>
      <c r="M124" s="21">
        <f>IF($B124="","",ROUND(N($H124)*N($L124),0))</f>
        <v/>
      </c>
      <c r="N124" s="6" t="n"/>
    </row>
    <row r="125">
      <c r="A125" s="6" t="n"/>
      <c r="B125" s="6" t="n"/>
      <c r="C125" s="7">
        <f>IF($B125="","",IFERROR(VLOOKUP($B125,단가마스터!$A$4:$H$303,2,FALSE),IFERROR(VLOOKUP($B125,일위대가!$N$4:$T$63,2,FALSE),"⚠️단가 없음")))</f>
        <v/>
      </c>
      <c r="D125" s="7">
        <f>IF($B125="","",IFERROR(VLOOKUP($B125,단가마스터!$A$4:$H$303,3,FALSE),""))</f>
        <v/>
      </c>
      <c r="E125" s="7">
        <f>IF($B125="","",IFERROR(VLOOKUP($B125,단가마스터!$A$4:$H$303,4,FALSE),IFERROR(VLOOKUP($B125,일위대가!$N$4:$T$63,3,FALSE),"")))</f>
        <v/>
      </c>
      <c r="F125" s="24">
        <f>IF($B125="","",SUMIFS(수량산출서!$H$4:$H$253,수량산출서!$A$4:$A$253,"당초",수량산출서!$B$4:$B$253,$B125))</f>
        <v/>
      </c>
      <c r="G125" s="25" t="n"/>
      <c r="H125" s="24">
        <f>IF($B125="","",IF($G125&lt;&gt;"",$G125,N($F125)))</f>
        <v/>
      </c>
      <c r="I125" s="21">
        <f>IF($B125="","",IFERROR(VLOOKUP($B125,단가마스터!$A$4:$H$303,5,FALSE),IFERROR(VLOOKUP($B125,일위대가!$N$4:$T$63,4,FALSE),0)))</f>
        <v/>
      </c>
      <c r="J125" s="21">
        <f>IF($B125="","",IFERROR(VLOOKUP($B125,단가마스터!$A$4:$H$303,6,FALSE),IFERROR(VLOOKUP($B125,일위대가!$N$4:$T$63,5,FALSE),0)))</f>
        <v/>
      </c>
      <c r="K125" s="21">
        <f>IF($B125="","",IFERROR(VLOOKUP($B125,단가마스터!$A$4:$H$303,7,FALSE),IFERROR(VLOOKUP($B125,일위대가!$N$4:$T$63,6,FALSE),0)))</f>
        <v/>
      </c>
      <c r="L125" s="21">
        <f>IF($B125="","",N($I125)+N($J125)+N($K125))</f>
        <v/>
      </c>
      <c r="M125" s="21">
        <f>IF($B125="","",ROUND(N($H125)*N($L125),0))</f>
        <v/>
      </c>
      <c r="N125" s="6" t="n"/>
    </row>
    <row r="126">
      <c r="A126" s="6" t="n"/>
      <c r="B126" s="6" t="n"/>
      <c r="C126" s="7">
        <f>IF($B126="","",IFERROR(VLOOKUP($B126,단가마스터!$A$4:$H$303,2,FALSE),IFERROR(VLOOKUP($B126,일위대가!$N$4:$T$63,2,FALSE),"⚠️단가 없음")))</f>
        <v/>
      </c>
      <c r="D126" s="7">
        <f>IF($B126="","",IFERROR(VLOOKUP($B126,단가마스터!$A$4:$H$303,3,FALSE),""))</f>
        <v/>
      </c>
      <c r="E126" s="7">
        <f>IF($B126="","",IFERROR(VLOOKUP($B126,단가마스터!$A$4:$H$303,4,FALSE),IFERROR(VLOOKUP($B126,일위대가!$N$4:$T$63,3,FALSE),"")))</f>
        <v/>
      </c>
      <c r="F126" s="24">
        <f>IF($B126="","",SUMIFS(수량산출서!$H$4:$H$253,수량산출서!$A$4:$A$253,"당초",수량산출서!$B$4:$B$253,$B126))</f>
        <v/>
      </c>
      <c r="G126" s="25" t="n"/>
      <c r="H126" s="24">
        <f>IF($B126="","",IF($G126&lt;&gt;"",$G126,N($F126)))</f>
        <v/>
      </c>
      <c r="I126" s="21">
        <f>IF($B126="","",IFERROR(VLOOKUP($B126,단가마스터!$A$4:$H$303,5,FALSE),IFERROR(VLOOKUP($B126,일위대가!$N$4:$T$63,4,FALSE),0)))</f>
        <v/>
      </c>
      <c r="J126" s="21">
        <f>IF($B126="","",IFERROR(VLOOKUP($B126,단가마스터!$A$4:$H$303,6,FALSE),IFERROR(VLOOKUP($B126,일위대가!$N$4:$T$63,5,FALSE),0)))</f>
        <v/>
      </c>
      <c r="K126" s="21">
        <f>IF($B126="","",IFERROR(VLOOKUP($B126,단가마스터!$A$4:$H$303,7,FALSE),IFERROR(VLOOKUP($B126,일위대가!$N$4:$T$63,6,FALSE),0)))</f>
        <v/>
      </c>
      <c r="L126" s="21">
        <f>IF($B126="","",N($I126)+N($J126)+N($K126))</f>
        <v/>
      </c>
      <c r="M126" s="21">
        <f>IF($B126="","",ROUND(N($H126)*N($L126),0))</f>
        <v/>
      </c>
      <c r="N126" s="6" t="n"/>
    </row>
    <row r="127">
      <c r="A127" s="6" t="n"/>
      <c r="B127" s="6" t="n"/>
      <c r="C127" s="7">
        <f>IF($B127="","",IFERROR(VLOOKUP($B127,단가마스터!$A$4:$H$303,2,FALSE),IFERROR(VLOOKUP($B127,일위대가!$N$4:$T$63,2,FALSE),"⚠️단가 없음")))</f>
        <v/>
      </c>
      <c r="D127" s="7">
        <f>IF($B127="","",IFERROR(VLOOKUP($B127,단가마스터!$A$4:$H$303,3,FALSE),""))</f>
        <v/>
      </c>
      <c r="E127" s="7">
        <f>IF($B127="","",IFERROR(VLOOKUP($B127,단가마스터!$A$4:$H$303,4,FALSE),IFERROR(VLOOKUP($B127,일위대가!$N$4:$T$63,3,FALSE),"")))</f>
        <v/>
      </c>
      <c r="F127" s="24">
        <f>IF($B127="","",SUMIFS(수량산출서!$H$4:$H$253,수량산출서!$A$4:$A$253,"당초",수량산출서!$B$4:$B$253,$B127))</f>
        <v/>
      </c>
      <c r="G127" s="25" t="n"/>
      <c r="H127" s="24">
        <f>IF($B127="","",IF($G127&lt;&gt;"",$G127,N($F127)))</f>
        <v/>
      </c>
      <c r="I127" s="21">
        <f>IF($B127="","",IFERROR(VLOOKUP($B127,단가마스터!$A$4:$H$303,5,FALSE),IFERROR(VLOOKUP($B127,일위대가!$N$4:$T$63,4,FALSE),0)))</f>
        <v/>
      </c>
      <c r="J127" s="21">
        <f>IF($B127="","",IFERROR(VLOOKUP($B127,단가마스터!$A$4:$H$303,6,FALSE),IFERROR(VLOOKUP($B127,일위대가!$N$4:$T$63,5,FALSE),0)))</f>
        <v/>
      </c>
      <c r="K127" s="21">
        <f>IF($B127="","",IFERROR(VLOOKUP($B127,단가마스터!$A$4:$H$303,7,FALSE),IFERROR(VLOOKUP($B127,일위대가!$N$4:$T$63,6,FALSE),0)))</f>
        <v/>
      </c>
      <c r="L127" s="21">
        <f>IF($B127="","",N($I127)+N($J127)+N($K127))</f>
        <v/>
      </c>
      <c r="M127" s="21">
        <f>IF($B127="","",ROUND(N($H127)*N($L127),0))</f>
        <v/>
      </c>
      <c r="N127" s="6" t="n"/>
    </row>
    <row r="128">
      <c r="A128" s="6" t="n"/>
      <c r="B128" s="6" t="n"/>
      <c r="C128" s="7">
        <f>IF($B128="","",IFERROR(VLOOKUP($B128,단가마스터!$A$4:$H$303,2,FALSE),IFERROR(VLOOKUP($B128,일위대가!$N$4:$T$63,2,FALSE),"⚠️단가 없음")))</f>
        <v/>
      </c>
      <c r="D128" s="7">
        <f>IF($B128="","",IFERROR(VLOOKUP($B128,단가마스터!$A$4:$H$303,3,FALSE),""))</f>
        <v/>
      </c>
      <c r="E128" s="7">
        <f>IF($B128="","",IFERROR(VLOOKUP($B128,단가마스터!$A$4:$H$303,4,FALSE),IFERROR(VLOOKUP($B128,일위대가!$N$4:$T$63,3,FALSE),"")))</f>
        <v/>
      </c>
      <c r="F128" s="24">
        <f>IF($B128="","",SUMIFS(수량산출서!$H$4:$H$253,수량산출서!$A$4:$A$253,"당초",수량산출서!$B$4:$B$253,$B128))</f>
        <v/>
      </c>
      <c r="G128" s="25" t="n"/>
      <c r="H128" s="24">
        <f>IF($B128="","",IF($G128&lt;&gt;"",$G128,N($F128)))</f>
        <v/>
      </c>
      <c r="I128" s="21">
        <f>IF($B128="","",IFERROR(VLOOKUP($B128,단가마스터!$A$4:$H$303,5,FALSE),IFERROR(VLOOKUP($B128,일위대가!$N$4:$T$63,4,FALSE),0)))</f>
        <v/>
      </c>
      <c r="J128" s="21">
        <f>IF($B128="","",IFERROR(VLOOKUP($B128,단가마스터!$A$4:$H$303,6,FALSE),IFERROR(VLOOKUP($B128,일위대가!$N$4:$T$63,5,FALSE),0)))</f>
        <v/>
      </c>
      <c r="K128" s="21">
        <f>IF($B128="","",IFERROR(VLOOKUP($B128,단가마스터!$A$4:$H$303,7,FALSE),IFERROR(VLOOKUP($B128,일위대가!$N$4:$T$63,6,FALSE),0)))</f>
        <v/>
      </c>
      <c r="L128" s="21">
        <f>IF($B128="","",N($I128)+N($J128)+N($K128))</f>
        <v/>
      </c>
      <c r="M128" s="21">
        <f>IF($B128="","",ROUND(N($H128)*N($L128),0))</f>
        <v/>
      </c>
      <c r="N128" s="6" t="n"/>
    </row>
    <row r="129">
      <c r="A129" s="6" t="n"/>
      <c r="B129" s="6" t="n"/>
      <c r="C129" s="7">
        <f>IF($B129="","",IFERROR(VLOOKUP($B129,단가마스터!$A$4:$H$303,2,FALSE),IFERROR(VLOOKUP($B129,일위대가!$N$4:$T$63,2,FALSE),"⚠️단가 없음")))</f>
        <v/>
      </c>
      <c r="D129" s="7">
        <f>IF($B129="","",IFERROR(VLOOKUP($B129,단가마스터!$A$4:$H$303,3,FALSE),""))</f>
        <v/>
      </c>
      <c r="E129" s="7">
        <f>IF($B129="","",IFERROR(VLOOKUP($B129,단가마스터!$A$4:$H$303,4,FALSE),IFERROR(VLOOKUP($B129,일위대가!$N$4:$T$63,3,FALSE),"")))</f>
        <v/>
      </c>
      <c r="F129" s="24">
        <f>IF($B129="","",SUMIFS(수량산출서!$H$4:$H$253,수량산출서!$A$4:$A$253,"당초",수량산출서!$B$4:$B$253,$B129))</f>
        <v/>
      </c>
      <c r="G129" s="25" t="n"/>
      <c r="H129" s="24">
        <f>IF($B129="","",IF($G129&lt;&gt;"",$G129,N($F129)))</f>
        <v/>
      </c>
      <c r="I129" s="21">
        <f>IF($B129="","",IFERROR(VLOOKUP($B129,단가마스터!$A$4:$H$303,5,FALSE),IFERROR(VLOOKUP($B129,일위대가!$N$4:$T$63,4,FALSE),0)))</f>
        <v/>
      </c>
      <c r="J129" s="21">
        <f>IF($B129="","",IFERROR(VLOOKUP($B129,단가마스터!$A$4:$H$303,6,FALSE),IFERROR(VLOOKUP($B129,일위대가!$N$4:$T$63,5,FALSE),0)))</f>
        <v/>
      </c>
      <c r="K129" s="21">
        <f>IF($B129="","",IFERROR(VLOOKUP($B129,단가마스터!$A$4:$H$303,7,FALSE),IFERROR(VLOOKUP($B129,일위대가!$N$4:$T$63,6,FALSE),0)))</f>
        <v/>
      </c>
      <c r="L129" s="21">
        <f>IF($B129="","",N($I129)+N($J129)+N($K129))</f>
        <v/>
      </c>
      <c r="M129" s="21">
        <f>IF($B129="","",ROUND(N($H129)*N($L129),0))</f>
        <v/>
      </c>
      <c r="N129" s="6" t="n"/>
    </row>
    <row r="130">
      <c r="A130" s="6" t="n"/>
      <c r="B130" s="6" t="n"/>
      <c r="C130" s="7">
        <f>IF($B130="","",IFERROR(VLOOKUP($B130,단가마스터!$A$4:$H$303,2,FALSE),IFERROR(VLOOKUP($B130,일위대가!$N$4:$T$63,2,FALSE),"⚠️단가 없음")))</f>
        <v/>
      </c>
      <c r="D130" s="7">
        <f>IF($B130="","",IFERROR(VLOOKUP($B130,단가마스터!$A$4:$H$303,3,FALSE),""))</f>
        <v/>
      </c>
      <c r="E130" s="7">
        <f>IF($B130="","",IFERROR(VLOOKUP($B130,단가마스터!$A$4:$H$303,4,FALSE),IFERROR(VLOOKUP($B130,일위대가!$N$4:$T$63,3,FALSE),"")))</f>
        <v/>
      </c>
      <c r="F130" s="24">
        <f>IF($B130="","",SUMIFS(수량산출서!$H$4:$H$253,수량산출서!$A$4:$A$253,"당초",수량산출서!$B$4:$B$253,$B130))</f>
        <v/>
      </c>
      <c r="G130" s="25" t="n"/>
      <c r="H130" s="24">
        <f>IF($B130="","",IF($G130&lt;&gt;"",$G130,N($F130)))</f>
        <v/>
      </c>
      <c r="I130" s="21">
        <f>IF($B130="","",IFERROR(VLOOKUP($B130,단가마스터!$A$4:$H$303,5,FALSE),IFERROR(VLOOKUP($B130,일위대가!$N$4:$T$63,4,FALSE),0)))</f>
        <v/>
      </c>
      <c r="J130" s="21">
        <f>IF($B130="","",IFERROR(VLOOKUP($B130,단가마스터!$A$4:$H$303,6,FALSE),IFERROR(VLOOKUP($B130,일위대가!$N$4:$T$63,5,FALSE),0)))</f>
        <v/>
      </c>
      <c r="K130" s="21">
        <f>IF($B130="","",IFERROR(VLOOKUP($B130,단가마스터!$A$4:$H$303,7,FALSE),IFERROR(VLOOKUP($B130,일위대가!$N$4:$T$63,6,FALSE),0)))</f>
        <v/>
      </c>
      <c r="L130" s="21">
        <f>IF($B130="","",N($I130)+N($J130)+N($K130))</f>
        <v/>
      </c>
      <c r="M130" s="21">
        <f>IF($B130="","",ROUND(N($H130)*N($L130),0))</f>
        <v/>
      </c>
      <c r="N130" s="6" t="n"/>
    </row>
    <row r="131">
      <c r="A131" s="6" t="n"/>
      <c r="B131" s="6" t="n"/>
      <c r="C131" s="7">
        <f>IF($B131="","",IFERROR(VLOOKUP($B131,단가마스터!$A$4:$H$303,2,FALSE),IFERROR(VLOOKUP($B131,일위대가!$N$4:$T$63,2,FALSE),"⚠️단가 없음")))</f>
        <v/>
      </c>
      <c r="D131" s="7">
        <f>IF($B131="","",IFERROR(VLOOKUP($B131,단가마스터!$A$4:$H$303,3,FALSE),""))</f>
        <v/>
      </c>
      <c r="E131" s="7">
        <f>IF($B131="","",IFERROR(VLOOKUP($B131,단가마스터!$A$4:$H$303,4,FALSE),IFERROR(VLOOKUP($B131,일위대가!$N$4:$T$63,3,FALSE),"")))</f>
        <v/>
      </c>
      <c r="F131" s="24">
        <f>IF($B131="","",SUMIFS(수량산출서!$H$4:$H$253,수량산출서!$A$4:$A$253,"당초",수량산출서!$B$4:$B$253,$B131))</f>
        <v/>
      </c>
      <c r="G131" s="25" t="n"/>
      <c r="H131" s="24">
        <f>IF($B131="","",IF($G131&lt;&gt;"",$G131,N($F131)))</f>
        <v/>
      </c>
      <c r="I131" s="21">
        <f>IF($B131="","",IFERROR(VLOOKUP($B131,단가마스터!$A$4:$H$303,5,FALSE),IFERROR(VLOOKUP($B131,일위대가!$N$4:$T$63,4,FALSE),0)))</f>
        <v/>
      </c>
      <c r="J131" s="21">
        <f>IF($B131="","",IFERROR(VLOOKUP($B131,단가마스터!$A$4:$H$303,6,FALSE),IFERROR(VLOOKUP($B131,일위대가!$N$4:$T$63,5,FALSE),0)))</f>
        <v/>
      </c>
      <c r="K131" s="21">
        <f>IF($B131="","",IFERROR(VLOOKUP($B131,단가마스터!$A$4:$H$303,7,FALSE),IFERROR(VLOOKUP($B131,일위대가!$N$4:$T$63,6,FALSE),0)))</f>
        <v/>
      </c>
      <c r="L131" s="21">
        <f>IF($B131="","",N($I131)+N($J131)+N($K131))</f>
        <v/>
      </c>
      <c r="M131" s="21">
        <f>IF($B131="","",ROUND(N($H131)*N($L131),0))</f>
        <v/>
      </c>
      <c r="N131" s="6" t="n"/>
    </row>
    <row r="132">
      <c r="A132" s="6" t="n"/>
      <c r="B132" s="6" t="n"/>
      <c r="C132" s="7">
        <f>IF($B132="","",IFERROR(VLOOKUP($B132,단가마스터!$A$4:$H$303,2,FALSE),IFERROR(VLOOKUP($B132,일위대가!$N$4:$T$63,2,FALSE),"⚠️단가 없음")))</f>
        <v/>
      </c>
      <c r="D132" s="7">
        <f>IF($B132="","",IFERROR(VLOOKUP($B132,단가마스터!$A$4:$H$303,3,FALSE),""))</f>
        <v/>
      </c>
      <c r="E132" s="7">
        <f>IF($B132="","",IFERROR(VLOOKUP($B132,단가마스터!$A$4:$H$303,4,FALSE),IFERROR(VLOOKUP($B132,일위대가!$N$4:$T$63,3,FALSE),"")))</f>
        <v/>
      </c>
      <c r="F132" s="24">
        <f>IF($B132="","",SUMIFS(수량산출서!$H$4:$H$253,수량산출서!$A$4:$A$253,"당초",수량산출서!$B$4:$B$253,$B132))</f>
        <v/>
      </c>
      <c r="G132" s="25" t="n"/>
      <c r="H132" s="24">
        <f>IF($B132="","",IF($G132&lt;&gt;"",$G132,N($F132)))</f>
        <v/>
      </c>
      <c r="I132" s="21">
        <f>IF($B132="","",IFERROR(VLOOKUP($B132,단가마스터!$A$4:$H$303,5,FALSE),IFERROR(VLOOKUP($B132,일위대가!$N$4:$T$63,4,FALSE),0)))</f>
        <v/>
      </c>
      <c r="J132" s="21">
        <f>IF($B132="","",IFERROR(VLOOKUP($B132,단가마스터!$A$4:$H$303,6,FALSE),IFERROR(VLOOKUP($B132,일위대가!$N$4:$T$63,5,FALSE),0)))</f>
        <v/>
      </c>
      <c r="K132" s="21">
        <f>IF($B132="","",IFERROR(VLOOKUP($B132,단가마스터!$A$4:$H$303,7,FALSE),IFERROR(VLOOKUP($B132,일위대가!$N$4:$T$63,6,FALSE),0)))</f>
        <v/>
      </c>
      <c r="L132" s="21">
        <f>IF($B132="","",N($I132)+N($J132)+N($K132))</f>
        <v/>
      </c>
      <c r="M132" s="21">
        <f>IF($B132="","",ROUND(N($H132)*N($L132),0))</f>
        <v/>
      </c>
      <c r="N132" s="6" t="n"/>
    </row>
    <row r="133">
      <c r="A133" s="6" t="n"/>
      <c r="B133" s="6" t="n"/>
      <c r="C133" s="7">
        <f>IF($B133="","",IFERROR(VLOOKUP($B133,단가마스터!$A$4:$H$303,2,FALSE),IFERROR(VLOOKUP($B133,일위대가!$N$4:$T$63,2,FALSE),"⚠️단가 없음")))</f>
        <v/>
      </c>
      <c r="D133" s="7">
        <f>IF($B133="","",IFERROR(VLOOKUP($B133,단가마스터!$A$4:$H$303,3,FALSE),""))</f>
        <v/>
      </c>
      <c r="E133" s="7">
        <f>IF($B133="","",IFERROR(VLOOKUP($B133,단가마스터!$A$4:$H$303,4,FALSE),IFERROR(VLOOKUP($B133,일위대가!$N$4:$T$63,3,FALSE),"")))</f>
        <v/>
      </c>
      <c r="F133" s="24">
        <f>IF($B133="","",SUMIFS(수량산출서!$H$4:$H$253,수량산출서!$A$4:$A$253,"당초",수량산출서!$B$4:$B$253,$B133))</f>
        <v/>
      </c>
      <c r="G133" s="25" t="n"/>
      <c r="H133" s="24">
        <f>IF($B133="","",IF($G133&lt;&gt;"",$G133,N($F133)))</f>
        <v/>
      </c>
      <c r="I133" s="21">
        <f>IF($B133="","",IFERROR(VLOOKUP($B133,단가마스터!$A$4:$H$303,5,FALSE),IFERROR(VLOOKUP($B133,일위대가!$N$4:$T$63,4,FALSE),0)))</f>
        <v/>
      </c>
      <c r="J133" s="21">
        <f>IF($B133="","",IFERROR(VLOOKUP($B133,단가마스터!$A$4:$H$303,6,FALSE),IFERROR(VLOOKUP($B133,일위대가!$N$4:$T$63,5,FALSE),0)))</f>
        <v/>
      </c>
      <c r="K133" s="21">
        <f>IF($B133="","",IFERROR(VLOOKUP($B133,단가마스터!$A$4:$H$303,7,FALSE),IFERROR(VLOOKUP($B133,일위대가!$N$4:$T$63,6,FALSE),0)))</f>
        <v/>
      </c>
      <c r="L133" s="21">
        <f>IF($B133="","",N($I133)+N($J133)+N($K133))</f>
        <v/>
      </c>
      <c r="M133" s="21">
        <f>IF($B133="","",ROUND(N($H133)*N($L133),0))</f>
        <v/>
      </c>
      <c r="N133" s="6" t="n"/>
    </row>
    <row r="134">
      <c r="A134" s="6" t="n"/>
      <c r="B134" s="6" t="n"/>
      <c r="C134" s="7">
        <f>IF($B134="","",IFERROR(VLOOKUP($B134,단가마스터!$A$4:$H$303,2,FALSE),IFERROR(VLOOKUP($B134,일위대가!$N$4:$T$63,2,FALSE),"⚠️단가 없음")))</f>
        <v/>
      </c>
      <c r="D134" s="7">
        <f>IF($B134="","",IFERROR(VLOOKUP($B134,단가마스터!$A$4:$H$303,3,FALSE),""))</f>
        <v/>
      </c>
      <c r="E134" s="7">
        <f>IF($B134="","",IFERROR(VLOOKUP($B134,단가마스터!$A$4:$H$303,4,FALSE),IFERROR(VLOOKUP($B134,일위대가!$N$4:$T$63,3,FALSE),"")))</f>
        <v/>
      </c>
      <c r="F134" s="24">
        <f>IF($B134="","",SUMIFS(수량산출서!$H$4:$H$253,수량산출서!$A$4:$A$253,"당초",수량산출서!$B$4:$B$253,$B134))</f>
        <v/>
      </c>
      <c r="G134" s="25" t="n"/>
      <c r="H134" s="24">
        <f>IF($B134="","",IF($G134&lt;&gt;"",$G134,N($F134)))</f>
        <v/>
      </c>
      <c r="I134" s="21">
        <f>IF($B134="","",IFERROR(VLOOKUP($B134,단가마스터!$A$4:$H$303,5,FALSE),IFERROR(VLOOKUP($B134,일위대가!$N$4:$T$63,4,FALSE),0)))</f>
        <v/>
      </c>
      <c r="J134" s="21">
        <f>IF($B134="","",IFERROR(VLOOKUP($B134,단가마스터!$A$4:$H$303,6,FALSE),IFERROR(VLOOKUP($B134,일위대가!$N$4:$T$63,5,FALSE),0)))</f>
        <v/>
      </c>
      <c r="K134" s="21">
        <f>IF($B134="","",IFERROR(VLOOKUP($B134,단가마스터!$A$4:$H$303,7,FALSE),IFERROR(VLOOKUP($B134,일위대가!$N$4:$T$63,6,FALSE),0)))</f>
        <v/>
      </c>
      <c r="L134" s="21">
        <f>IF($B134="","",N($I134)+N($J134)+N($K134))</f>
        <v/>
      </c>
      <c r="M134" s="21">
        <f>IF($B134="","",ROUND(N($H134)*N($L134),0))</f>
        <v/>
      </c>
      <c r="N134" s="6" t="n"/>
    </row>
    <row r="135">
      <c r="A135" s="6" t="n"/>
      <c r="B135" s="6" t="n"/>
      <c r="C135" s="7">
        <f>IF($B135="","",IFERROR(VLOOKUP($B135,단가마스터!$A$4:$H$303,2,FALSE),IFERROR(VLOOKUP($B135,일위대가!$N$4:$T$63,2,FALSE),"⚠️단가 없음")))</f>
        <v/>
      </c>
      <c r="D135" s="7">
        <f>IF($B135="","",IFERROR(VLOOKUP($B135,단가마스터!$A$4:$H$303,3,FALSE),""))</f>
        <v/>
      </c>
      <c r="E135" s="7">
        <f>IF($B135="","",IFERROR(VLOOKUP($B135,단가마스터!$A$4:$H$303,4,FALSE),IFERROR(VLOOKUP($B135,일위대가!$N$4:$T$63,3,FALSE),"")))</f>
        <v/>
      </c>
      <c r="F135" s="24">
        <f>IF($B135="","",SUMIFS(수량산출서!$H$4:$H$253,수량산출서!$A$4:$A$253,"당초",수량산출서!$B$4:$B$253,$B135))</f>
        <v/>
      </c>
      <c r="G135" s="25" t="n"/>
      <c r="H135" s="24">
        <f>IF($B135="","",IF($G135&lt;&gt;"",$G135,N($F135)))</f>
        <v/>
      </c>
      <c r="I135" s="21">
        <f>IF($B135="","",IFERROR(VLOOKUP($B135,단가마스터!$A$4:$H$303,5,FALSE),IFERROR(VLOOKUP($B135,일위대가!$N$4:$T$63,4,FALSE),0)))</f>
        <v/>
      </c>
      <c r="J135" s="21">
        <f>IF($B135="","",IFERROR(VLOOKUP($B135,단가마스터!$A$4:$H$303,6,FALSE),IFERROR(VLOOKUP($B135,일위대가!$N$4:$T$63,5,FALSE),0)))</f>
        <v/>
      </c>
      <c r="K135" s="21">
        <f>IF($B135="","",IFERROR(VLOOKUP($B135,단가마스터!$A$4:$H$303,7,FALSE),IFERROR(VLOOKUP($B135,일위대가!$N$4:$T$63,6,FALSE),0)))</f>
        <v/>
      </c>
      <c r="L135" s="21">
        <f>IF($B135="","",N($I135)+N($J135)+N($K135))</f>
        <v/>
      </c>
      <c r="M135" s="21">
        <f>IF($B135="","",ROUND(N($H135)*N($L135),0))</f>
        <v/>
      </c>
      <c r="N135" s="6" t="n"/>
    </row>
    <row r="136">
      <c r="A136" s="6" t="n"/>
      <c r="B136" s="6" t="n"/>
      <c r="C136" s="7">
        <f>IF($B136="","",IFERROR(VLOOKUP($B136,단가마스터!$A$4:$H$303,2,FALSE),IFERROR(VLOOKUP($B136,일위대가!$N$4:$T$63,2,FALSE),"⚠️단가 없음")))</f>
        <v/>
      </c>
      <c r="D136" s="7">
        <f>IF($B136="","",IFERROR(VLOOKUP($B136,단가마스터!$A$4:$H$303,3,FALSE),""))</f>
        <v/>
      </c>
      <c r="E136" s="7">
        <f>IF($B136="","",IFERROR(VLOOKUP($B136,단가마스터!$A$4:$H$303,4,FALSE),IFERROR(VLOOKUP($B136,일위대가!$N$4:$T$63,3,FALSE),"")))</f>
        <v/>
      </c>
      <c r="F136" s="24">
        <f>IF($B136="","",SUMIFS(수량산출서!$H$4:$H$253,수량산출서!$A$4:$A$253,"당초",수량산출서!$B$4:$B$253,$B136))</f>
        <v/>
      </c>
      <c r="G136" s="25" t="n"/>
      <c r="H136" s="24">
        <f>IF($B136="","",IF($G136&lt;&gt;"",$G136,N($F136)))</f>
        <v/>
      </c>
      <c r="I136" s="21">
        <f>IF($B136="","",IFERROR(VLOOKUP($B136,단가마스터!$A$4:$H$303,5,FALSE),IFERROR(VLOOKUP($B136,일위대가!$N$4:$T$63,4,FALSE),0)))</f>
        <v/>
      </c>
      <c r="J136" s="21">
        <f>IF($B136="","",IFERROR(VLOOKUP($B136,단가마스터!$A$4:$H$303,6,FALSE),IFERROR(VLOOKUP($B136,일위대가!$N$4:$T$63,5,FALSE),0)))</f>
        <v/>
      </c>
      <c r="K136" s="21">
        <f>IF($B136="","",IFERROR(VLOOKUP($B136,단가마스터!$A$4:$H$303,7,FALSE),IFERROR(VLOOKUP($B136,일위대가!$N$4:$T$63,6,FALSE),0)))</f>
        <v/>
      </c>
      <c r="L136" s="21">
        <f>IF($B136="","",N($I136)+N($J136)+N($K136))</f>
        <v/>
      </c>
      <c r="M136" s="21">
        <f>IF($B136="","",ROUND(N($H136)*N($L136),0))</f>
        <v/>
      </c>
      <c r="N136" s="6" t="n"/>
    </row>
    <row r="137">
      <c r="A137" s="6" t="n"/>
      <c r="B137" s="6" t="n"/>
      <c r="C137" s="7">
        <f>IF($B137="","",IFERROR(VLOOKUP($B137,단가마스터!$A$4:$H$303,2,FALSE),IFERROR(VLOOKUP($B137,일위대가!$N$4:$T$63,2,FALSE),"⚠️단가 없음")))</f>
        <v/>
      </c>
      <c r="D137" s="7">
        <f>IF($B137="","",IFERROR(VLOOKUP($B137,단가마스터!$A$4:$H$303,3,FALSE),""))</f>
        <v/>
      </c>
      <c r="E137" s="7">
        <f>IF($B137="","",IFERROR(VLOOKUP($B137,단가마스터!$A$4:$H$303,4,FALSE),IFERROR(VLOOKUP($B137,일위대가!$N$4:$T$63,3,FALSE),"")))</f>
        <v/>
      </c>
      <c r="F137" s="24">
        <f>IF($B137="","",SUMIFS(수량산출서!$H$4:$H$253,수량산출서!$A$4:$A$253,"당초",수량산출서!$B$4:$B$253,$B137))</f>
        <v/>
      </c>
      <c r="G137" s="25" t="n"/>
      <c r="H137" s="24">
        <f>IF($B137="","",IF($G137&lt;&gt;"",$G137,N($F137)))</f>
        <v/>
      </c>
      <c r="I137" s="21">
        <f>IF($B137="","",IFERROR(VLOOKUP($B137,단가마스터!$A$4:$H$303,5,FALSE),IFERROR(VLOOKUP($B137,일위대가!$N$4:$T$63,4,FALSE),0)))</f>
        <v/>
      </c>
      <c r="J137" s="21">
        <f>IF($B137="","",IFERROR(VLOOKUP($B137,단가마스터!$A$4:$H$303,6,FALSE),IFERROR(VLOOKUP($B137,일위대가!$N$4:$T$63,5,FALSE),0)))</f>
        <v/>
      </c>
      <c r="K137" s="21">
        <f>IF($B137="","",IFERROR(VLOOKUP($B137,단가마스터!$A$4:$H$303,7,FALSE),IFERROR(VLOOKUP($B137,일위대가!$N$4:$T$63,6,FALSE),0)))</f>
        <v/>
      </c>
      <c r="L137" s="21">
        <f>IF($B137="","",N($I137)+N($J137)+N($K137))</f>
        <v/>
      </c>
      <c r="M137" s="21">
        <f>IF($B137="","",ROUND(N($H137)*N($L137),0))</f>
        <v/>
      </c>
      <c r="N137" s="6" t="n"/>
    </row>
    <row r="138">
      <c r="A138" s="6" t="n"/>
      <c r="B138" s="6" t="n"/>
      <c r="C138" s="7">
        <f>IF($B138="","",IFERROR(VLOOKUP($B138,단가마스터!$A$4:$H$303,2,FALSE),IFERROR(VLOOKUP($B138,일위대가!$N$4:$T$63,2,FALSE),"⚠️단가 없음")))</f>
        <v/>
      </c>
      <c r="D138" s="7">
        <f>IF($B138="","",IFERROR(VLOOKUP($B138,단가마스터!$A$4:$H$303,3,FALSE),""))</f>
        <v/>
      </c>
      <c r="E138" s="7">
        <f>IF($B138="","",IFERROR(VLOOKUP($B138,단가마스터!$A$4:$H$303,4,FALSE),IFERROR(VLOOKUP($B138,일위대가!$N$4:$T$63,3,FALSE),"")))</f>
        <v/>
      </c>
      <c r="F138" s="24">
        <f>IF($B138="","",SUMIFS(수량산출서!$H$4:$H$253,수량산출서!$A$4:$A$253,"당초",수량산출서!$B$4:$B$253,$B138))</f>
        <v/>
      </c>
      <c r="G138" s="25" t="n"/>
      <c r="H138" s="24">
        <f>IF($B138="","",IF($G138&lt;&gt;"",$G138,N($F138)))</f>
        <v/>
      </c>
      <c r="I138" s="21">
        <f>IF($B138="","",IFERROR(VLOOKUP($B138,단가마스터!$A$4:$H$303,5,FALSE),IFERROR(VLOOKUP($B138,일위대가!$N$4:$T$63,4,FALSE),0)))</f>
        <v/>
      </c>
      <c r="J138" s="21">
        <f>IF($B138="","",IFERROR(VLOOKUP($B138,단가마스터!$A$4:$H$303,6,FALSE),IFERROR(VLOOKUP($B138,일위대가!$N$4:$T$63,5,FALSE),0)))</f>
        <v/>
      </c>
      <c r="K138" s="21">
        <f>IF($B138="","",IFERROR(VLOOKUP($B138,단가마스터!$A$4:$H$303,7,FALSE),IFERROR(VLOOKUP($B138,일위대가!$N$4:$T$63,6,FALSE),0)))</f>
        <v/>
      </c>
      <c r="L138" s="21">
        <f>IF($B138="","",N($I138)+N($J138)+N($K138))</f>
        <v/>
      </c>
      <c r="M138" s="21">
        <f>IF($B138="","",ROUND(N($H138)*N($L138),0))</f>
        <v/>
      </c>
      <c r="N138" s="6" t="n"/>
    </row>
    <row r="139">
      <c r="A139" s="6" t="n"/>
      <c r="B139" s="6" t="n"/>
      <c r="C139" s="7">
        <f>IF($B139="","",IFERROR(VLOOKUP($B139,단가마스터!$A$4:$H$303,2,FALSE),IFERROR(VLOOKUP($B139,일위대가!$N$4:$T$63,2,FALSE),"⚠️단가 없음")))</f>
        <v/>
      </c>
      <c r="D139" s="7">
        <f>IF($B139="","",IFERROR(VLOOKUP($B139,단가마스터!$A$4:$H$303,3,FALSE),""))</f>
        <v/>
      </c>
      <c r="E139" s="7">
        <f>IF($B139="","",IFERROR(VLOOKUP($B139,단가마스터!$A$4:$H$303,4,FALSE),IFERROR(VLOOKUP($B139,일위대가!$N$4:$T$63,3,FALSE),"")))</f>
        <v/>
      </c>
      <c r="F139" s="24">
        <f>IF($B139="","",SUMIFS(수량산출서!$H$4:$H$253,수량산출서!$A$4:$A$253,"당초",수량산출서!$B$4:$B$253,$B139))</f>
        <v/>
      </c>
      <c r="G139" s="25" t="n"/>
      <c r="H139" s="24">
        <f>IF($B139="","",IF($G139&lt;&gt;"",$G139,N($F139)))</f>
        <v/>
      </c>
      <c r="I139" s="21">
        <f>IF($B139="","",IFERROR(VLOOKUP($B139,단가마스터!$A$4:$H$303,5,FALSE),IFERROR(VLOOKUP($B139,일위대가!$N$4:$T$63,4,FALSE),0)))</f>
        <v/>
      </c>
      <c r="J139" s="21">
        <f>IF($B139="","",IFERROR(VLOOKUP($B139,단가마스터!$A$4:$H$303,6,FALSE),IFERROR(VLOOKUP($B139,일위대가!$N$4:$T$63,5,FALSE),0)))</f>
        <v/>
      </c>
      <c r="K139" s="21">
        <f>IF($B139="","",IFERROR(VLOOKUP($B139,단가마스터!$A$4:$H$303,7,FALSE),IFERROR(VLOOKUP($B139,일위대가!$N$4:$T$63,6,FALSE),0)))</f>
        <v/>
      </c>
      <c r="L139" s="21">
        <f>IF($B139="","",N($I139)+N($J139)+N($K139))</f>
        <v/>
      </c>
      <c r="M139" s="21">
        <f>IF($B139="","",ROUND(N($H139)*N($L139),0))</f>
        <v/>
      </c>
      <c r="N139" s="6" t="n"/>
    </row>
    <row r="140">
      <c r="A140" s="6" t="n"/>
      <c r="B140" s="6" t="n"/>
      <c r="C140" s="7">
        <f>IF($B140="","",IFERROR(VLOOKUP($B140,단가마스터!$A$4:$H$303,2,FALSE),IFERROR(VLOOKUP($B140,일위대가!$N$4:$T$63,2,FALSE),"⚠️단가 없음")))</f>
        <v/>
      </c>
      <c r="D140" s="7">
        <f>IF($B140="","",IFERROR(VLOOKUP($B140,단가마스터!$A$4:$H$303,3,FALSE),""))</f>
        <v/>
      </c>
      <c r="E140" s="7">
        <f>IF($B140="","",IFERROR(VLOOKUP($B140,단가마스터!$A$4:$H$303,4,FALSE),IFERROR(VLOOKUP($B140,일위대가!$N$4:$T$63,3,FALSE),"")))</f>
        <v/>
      </c>
      <c r="F140" s="24">
        <f>IF($B140="","",SUMIFS(수량산출서!$H$4:$H$253,수량산출서!$A$4:$A$253,"당초",수량산출서!$B$4:$B$253,$B140))</f>
        <v/>
      </c>
      <c r="G140" s="25" t="n"/>
      <c r="H140" s="24">
        <f>IF($B140="","",IF($G140&lt;&gt;"",$G140,N($F140)))</f>
        <v/>
      </c>
      <c r="I140" s="21">
        <f>IF($B140="","",IFERROR(VLOOKUP($B140,단가마스터!$A$4:$H$303,5,FALSE),IFERROR(VLOOKUP($B140,일위대가!$N$4:$T$63,4,FALSE),0)))</f>
        <v/>
      </c>
      <c r="J140" s="21">
        <f>IF($B140="","",IFERROR(VLOOKUP($B140,단가마스터!$A$4:$H$303,6,FALSE),IFERROR(VLOOKUP($B140,일위대가!$N$4:$T$63,5,FALSE),0)))</f>
        <v/>
      </c>
      <c r="K140" s="21">
        <f>IF($B140="","",IFERROR(VLOOKUP($B140,단가마스터!$A$4:$H$303,7,FALSE),IFERROR(VLOOKUP($B140,일위대가!$N$4:$T$63,6,FALSE),0)))</f>
        <v/>
      </c>
      <c r="L140" s="21">
        <f>IF($B140="","",N($I140)+N($J140)+N($K140))</f>
        <v/>
      </c>
      <c r="M140" s="21">
        <f>IF($B140="","",ROUND(N($H140)*N($L140),0))</f>
        <v/>
      </c>
      <c r="N140" s="6" t="n"/>
    </row>
    <row r="141">
      <c r="A141" s="6" t="n"/>
      <c r="B141" s="6" t="n"/>
      <c r="C141" s="7">
        <f>IF($B141="","",IFERROR(VLOOKUP($B141,단가마스터!$A$4:$H$303,2,FALSE),IFERROR(VLOOKUP($B141,일위대가!$N$4:$T$63,2,FALSE),"⚠️단가 없음")))</f>
        <v/>
      </c>
      <c r="D141" s="7">
        <f>IF($B141="","",IFERROR(VLOOKUP($B141,단가마스터!$A$4:$H$303,3,FALSE),""))</f>
        <v/>
      </c>
      <c r="E141" s="7">
        <f>IF($B141="","",IFERROR(VLOOKUP($B141,단가마스터!$A$4:$H$303,4,FALSE),IFERROR(VLOOKUP($B141,일위대가!$N$4:$T$63,3,FALSE),"")))</f>
        <v/>
      </c>
      <c r="F141" s="24">
        <f>IF($B141="","",SUMIFS(수량산출서!$H$4:$H$253,수량산출서!$A$4:$A$253,"당초",수량산출서!$B$4:$B$253,$B141))</f>
        <v/>
      </c>
      <c r="G141" s="25" t="n"/>
      <c r="H141" s="24">
        <f>IF($B141="","",IF($G141&lt;&gt;"",$G141,N($F141)))</f>
        <v/>
      </c>
      <c r="I141" s="21">
        <f>IF($B141="","",IFERROR(VLOOKUP($B141,단가마스터!$A$4:$H$303,5,FALSE),IFERROR(VLOOKUP($B141,일위대가!$N$4:$T$63,4,FALSE),0)))</f>
        <v/>
      </c>
      <c r="J141" s="21">
        <f>IF($B141="","",IFERROR(VLOOKUP($B141,단가마스터!$A$4:$H$303,6,FALSE),IFERROR(VLOOKUP($B141,일위대가!$N$4:$T$63,5,FALSE),0)))</f>
        <v/>
      </c>
      <c r="K141" s="21">
        <f>IF($B141="","",IFERROR(VLOOKUP($B141,단가마스터!$A$4:$H$303,7,FALSE),IFERROR(VLOOKUP($B141,일위대가!$N$4:$T$63,6,FALSE),0)))</f>
        <v/>
      </c>
      <c r="L141" s="21">
        <f>IF($B141="","",N($I141)+N($J141)+N($K141))</f>
        <v/>
      </c>
      <c r="M141" s="21">
        <f>IF($B141="","",ROUND(N($H141)*N($L141),0))</f>
        <v/>
      </c>
      <c r="N141" s="6" t="n"/>
    </row>
    <row r="142">
      <c r="A142" s="6" t="n"/>
      <c r="B142" s="6" t="n"/>
      <c r="C142" s="7">
        <f>IF($B142="","",IFERROR(VLOOKUP($B142,단가마스터!$A$4:$H$303,2,FALSE),IFERROR(VLOOKUP($B142,일위대가!$N$4:$T$63,2,FALSE),"⚠️단가 없음")))</f>
        <v/>
      </c>
      <c r="D142" s="7">
        <f>IF($B142="","",IFERROR(VLOOKUP($B142,단가마스터!$A$4:$H$303,3,FALSE),""))</f>
        <v/>
      </c>
      <c r="E142" s="7">
        <f>IF($B142="","",IFERROR(VLOOKUP($B142,단가마스터!$A$4:$H$303,4,FALSE),IFERROR(VLOOKUP($B142,일위대가!$N$4:$T$63,3,FALSE),"")))</f>
        <v/>
      </c>
      <c r="F142" s="24">
        <f>IF($B142="","",SUMIFS(수량산출서!$H$4:$H$253,수량산출서!$A$4:$A$253,"당초",수량산출서!$B$4:$B$253,$B142))</f>
        <v/>
      </c>
      <c r="G142" s="25" t="n"/>
      <c r="H142" s="24">
        <f>IF($B142="","",IF($G142&lt;&gt;"",$G142,N($F142)))</f>
        <v/>
      </c>
      <c r="I142" s="21">
        <f>IF($B142="","",IFERROR(VLOOKUP($B142,단가마스터!$A$4:$H$303,5,FALSE),IFERROR(VLOOKUP($B142,일위대가!$N$4:$T$63,4,FALSE),0)))</f>
        <v/>
      </c>
      <c r="J142" s="21">
        <f>IF($B142="","",IFERROR(VLOOKUP($B142,단가마스터!$A$4:$H$303,6,FALSE),IFERROR(VLOOKUP($B142,일위대가!$N$4:$T$63,5,FALSE),0)))</f>
        <v/>
      </c>
      <c r="K142" s="21">
        <f>IF($B142="","",IFERROR(VLOOKUP($B142,단가마스터!$A$4:$H$303,7,FALSE),IFERROR(VLOOKUP($B142,일위대가!$N$4:$T$63,6,FALSE),0)))</f>
        <v/>
      </c>
      <c r="L142" s="21">
        <f>IF($B142="","",N($I142)+N($J142)+N($K142))</f>
        <v/>
      </c>
      <c r="M142" s="21">
        <f>IF($B142="","",ROUND(N($H142)*N($L142),0))</f>
        <v/>
      </c>
      <c r="N142" s="6" t="n"/>
    </row>
    <row r="143">
      <c r="A143" s="6" t="n"/>
      <c r="B143" s="6" t="n"/>
      <c r="C143" s="7">
        <f>IF($B143="","",IFERROR(VLOOKUP($B143,단가마스터!$A$4:$H$303,2,FALSE),IFERROR(VLOOKUP($B143,일위대가!$N$4:$T$63,2,FALSE),"⚠️단가 없음")))</f>
        <v/>
      </c>
      <c r="D143" s="7">
        <f>IF($B143="","",IFERROR(VLOOKUP($B143,단가마스터!$A$4:$H$303,3,FALSE),""))</f>
        <v/>
      </c>
      <c r="E143" s="7">
        <f>IF($B143="","",IFERROR(VLOOKUP($B143,단가마스터!$A$4:$H$303,4,FALSE),IFERROR(VLOOKUP($B143,일위대가!$N$4:$T$63,3,FALSE),"")))</f>
        <v/>
      </c>
      <c r="F143" s="24">
        <f>IF($B143="","",SUMIFS(수량산출서!$H$4:$H$253,수량산출서!$A$4:$A$253,"당초",수량산출서!$B$4:$B$253,$B143))</f>
        <v/>
      </c>
      <c r="G143" s="25" t="n"/>
      <c r="H143" s="24">
        <f>IF($B143="","",IF($G143&lt;&gt;"",$G143,N($F143)))</f>
        <v/>
      </c>
      <c r="I143" s="21">
        <f>IF($B143="","",IFERROR(VLOOKUP($B143,단가마스터!$A$4:$H$303,5,FALSE),IFERROR(VLOOKUP($B143,일위대가!$N$4:$T$63,4,FALSE),0)))</f>
        <v/>
      </c>
      <c r="J143" s="21">
        <f>IF($B143="","",IFERROR(VLOOKUP($B143,단가마스터!$A$4:$H$303,6,FALSE),IFERROR(VLOOKUP($B143,일위대가!$N$4:$T$63,5,FALSE),0)))</f>
        <v/>
      </c>
      <c r="K143" s="21">
        <f>IF($B143="","",IFERROR(VLOOKUP($B143,단가마스터!$A$4:$H$303,7,FALSE),IFERROR(VLOOKUP($B143,일위대가!$N$4:$T$63,6,FALSE),0)))</f>
        <v/>
      </c>
      <c r="L143" s="21">
        <f>IF($B143="","",N($I143)+N($J143)+N($K143))</f>
        <v/>
      </c>
      <c r="M143" s="21">
        <f>IF($B143="","",ROUND(N($H143)*N($L143),0))</f>
        <v/>
      </c>
      <c r="N143" s="6" t="n"/>
    </row>
    <row r="144">
      <c r="A144" s="6" t="n"/>
      <c r="B144" s="6" t="n"/>
      <c r="C144" s="7">
        <f>IF($B144="","",IFERROR(VLOOKUP($B144,단가마스터!$A$4:$H$303,2,FALSE),IFERROR(VLOOKUP($B144,일위대가!$N$4:$T$63,2,FALSE),"⚠️단가 없음")))</f>
        <v/>
      </c>
      <c r="D144" s="7">
        <f>IF($B144="","",IFERROR(VLOOKUP($B144,단가마스터!$A$4:$H$303,3,FALSE),""))</f>
        <v/>
      </c>
      <c r="E144" s="7">
        <f>IF($B144="","",IFERROR(VLOOKUP($B144,단가마스터!$A$4:$H$303,4,FALSE),IFERROR(VLOOKUP($B144,일위대가!$N$4:$T$63,3,FALSE),"")))</f>
        <v/>
      </c>
      <c r="F144" s="24">
        <f>IF($B144="","",SUMIFS(수량산출서!$H$4:$H$253,수량산출서!$A$4:$A$253,"당초",수량산출서!$B$4:$B$253,$B144))</f>
        <v/>
      </c>
      <c r="G144" s="25" t="n"/>
      <c r="H144" s="24">
        <f>IF($B144="","",IF($G144&lt;&gt;"",$G144,N($F144)))</f>
        <v/>
      </c>
      <c r="I144" s="21">
        <f>IF($B144="","",IFERROR(VLOOKUP($B144,단가마스터!$A$4:$H$303,5,FALSE),IFERROR(VLOOKUP($B144,일위대가!$N$4:$T$63,4,FALSE),0)))</f>
        <v/>
      </c>
      <c r="J144" s="21">
        <f>IF($B144="","",IFERROR(VLOOKUP($B144,단가마스터!$A$4:$H$303,6,FALSE),IFERROR(VLOOKUP($B144,일위대가!$N$4:$T$63,5,FALSE),0)))</f>
        <v/>
      </c>
      <c r="K144" s="21">
        <f>IF($B144="","",IFERROR(VLOOKUP($B144,단가마스터!$A$4:$H$303,7,FALSE),IFERROR(VLOOKUP($B144,일위대가!$N$4:$T$63,6,FALSE),0)))</f>
        <v/>
      </c>
      <c r="L144" s="21">
        <f>IF($B144="","",N($I144)+N($J144)+N($K144))</f>
        <v/>
      </c>
      <c r="M144" s="21">
        <f>IF($B144="","",ROUND(N($H144)*N($L144),0))</f>
        <v/>
      </c>
      <c r="N144" s="6" t="n"/>
    </row>
    <row r="145">
      <c r="A145" s="6" t="n"/>
      <c r="B145" s="6" t="n"/>
      <c r="C145" s="7">
        <f>IF($B145="","",IFERROR(VLOOKUP($B145,단가마스터!$A$4:$H$303,2,FALSE),IFERROR(VLOOKUP($B145,일위대가!$N$4:$T$63,2,FALSE),"⚠️단가 없음")))</f>
        <v/>
      </c>
      <c r="D145" s="7">
        <f>IF($B145="","",IFERROR(VLOOKUP($B145,단가마스터!$A$4:$H$303,3,FALSE),""))</f>
        <v/>
      </c>
      <c r="E145" s="7">
        <f>IF($B145="","",IFERROR(VLOOKUP($B145,단가마스터!$A$4:$H$303,4,FALSE),IFERROR(VLOOKUP($B145,일위대가!$N$4:$T$63,3,FALSE),"")))</f>
        <v/>
      </c>
      <c r="F145" s="24">
        <f>IF($B145="","",SUMIFS(수량산출서!$H$4:$H$253,수량산출서!$A$4:$A$253,"당초",수량산출서!$B$4:$B$253,$B145))</f>
        <v/>
      </c>
      <c r="G145" s="25" t="n"/>
      <c r="H145" s="24">
        <f>IF($B145="","",IF($G145&lt;&gt;"",$G145,N($F145)))</f>
        <v/>
      </c>
      <c r="I145" s="21">
        <f>IF($B145="","",IFERROR(VLOOKUP($B145,단가마스터!$A$4:$H$303,5,FALSE),IFERROR(VLOOKUP($B145,일위대가!$N$4:$T$63,4,FALSE),0)))</f>
        <v/>
      </c>
      <c r="J145" s="21">
        <f>IF($B145="","",IFERROR(VLOOKUP($B145,단가마스터!$A$4:$H$303,6,FALSE),IFERROR(VLOOKUP($B145,일위대가!$N$4:$T$63,5,FALSE),0)))</f>
        <v/>
      </c>
      <c r="K145" s="21">
        <f>IF($B145="","",IFERROR(VLOOKUP($B145,단가마스터!$A$4:$H$303,7,FALSE),IFERROR(VLOOKUP($B145,일위대가!$N$4:$T$63,6,FALSE),0)))</f>
        <v/>
      </c>
      <c r="L145" s="21">
        <f>IF($B145="","",N($I145)+N($J145)+N($K145))</f>
        <v/>
      </c>
      <c r="M145" s="21">
        <f>IF($B145="","",ROUND(N($H145)*N($L145),0))</f>
        <v/>
      </c>
      <c r="N145" s="6" t="n"/>
    </row>
    <row r="146">
      <c r="A146" s="6" t="n"/>
      <c r="B146" s="6" t="n"/>
      <c r="C146" s="7">
        <f>IF($B146="","",IFERROR(VLOOKUP($B146,단가마스터!$A$4:$H$303,2,FALSE),IFERROR(VLOOKUP($B146,일위대가!$N$4:$T$63,2,FALSE),"⚠️단가 없음")))</f>
        <v/>
      </c>
      <c r="D146" s="7">
        <f>IF($B146="","",IFERROR(VLOOKUP($B146,단가마스터!$A$4:$H$303,3,FALSE),""))</f>
        <v/>
      </c>
      <c r="E146" s="7">
        <f>IF($B146="","",IFERROR(VLOOKUP($B146,단가마스터!$A$4:$H$303,4,FALSE),IFERROR(VLOOKUP($B146,일위대가!$N$4:$T$63,3,FALSE),"")))</f>
        <v/>
      </c>
      <c r="F146" s="24">
        <f>IF($B146="","",SUMIFS(수량산출서!$H$4:$H$253,수량산출서!$A$4:$A$253,"당초",수량산출서!$B$4:$B$253,$B146))</f>
        <v/>
      </c>
      <c r="G146" s="25" t="n"/>
      <c r="H146" s="24">
        <f>IF($B146="","",IF($G146&lt;&gt;"",$G146,N($F146)))</f>
        <v/>
      </c>
      <c r="I146" s="21">
        <f>IF($B146="","",IFERROR(VLOOKUP($B146,단가마스터!$A$4:$H$303,5,FALSE),IFERROR(VLOOKUP($B146,일위대가!$N$4:$T$63,4,FALSE),0)))</f>
        <v/>
      </c>
      <c r="J146" s="21">
        <f>IF($B146="","",IFERROR(VLOOKUP($B146,단가마스터!$A$4:$H$303,6,FALSE),IFERROR(VLOOKUP($B146,일위대가!$N$4:$T$63,5,FALSE),0)))</f>
        <v/>
      </c>
      <c r="K146" s="21">
        <f>IF($B146="","",IFERROR(VLOOKUP($B146,단가마스터!$A$4:$H$303,7,FALSE),IFERROR(VLOOKUP($B146,일위대가!$N$4:$T$63,6,FALSE),0)))</f>
        <v/>
      </c>
      <c r="L146" s="21">
        <f>IF($B146="","",N($I146)+N($J146)+N($K146))</f>
        <v/>
      </c>
      <c r="M146" s="21">
        <f>IF($B146="","",ROUND(N($H146)*N($L146),0))</f>
        <v/>
      </c>
      <c r="N146" s="6" t="n"/>
    </row>
    <row r="147">
      <c r="A147" s="6" t="n"/>
      <c r="B147" s="6" t="n"/>
      <c r="C147" s="7">
        <f>IF($B147="","",IFERROR(VLOOKUP($B147,단가마스터!$A$4:$H$303,2,FALSE),IFERROR(VLOOKUP($B147,일위대가!$N$4:$T$63,2,FALSE),"⚠️단가 없음")))</f>
        <v/>
      </c>
      <c r="D147" s="7">
        <f>IF($B147="","",IFERROR(VLOOKUP($B147,단가마스터!$A$4:$H$303,3,FALSE),""))</f>
        <v/>
      </c>
      <c r="E147" s="7">
        <f>IF($B147="","",IFERROR(VLOOKUP($B147,단가마스터!$A$4:$H$303,4,FALSE),IFERROR(VLOOKUP($B147,일위대가!$N$4:$T$63,3,FALSE),"")))</f>
        <v/>
      </c>
      <c r="F147" s="24">
        <f>IF($B147="","",SUMIFS(수량산출서!$H$4:$H$253,수량산출서!$A$4:$A$253,"당초",수량산출서!$B$4:$B$253,$B147))</f>
        <v/>
      </c>
      <c r="G147" s="25" t="n"/>
      <c r="H147" s="24">
        <f>IF($B147="","",IF($G147&lt;&gt;"",$G147,N($F147)))</f>
        <v/>
      </c>
      <c r="I147" s="21">
        <f>IF($B147="","",IFERROR(VLOOKUP($B147,단가마스터!$A$4:$H$303,5,FALSE),IFERROR(VLOOKUP($B147,일위대가!$N$4:$T$63,4,FALSE),0)))</f>
        <v/>
      </c>
      <c r="J147" s="21">
        <f>IF($B147="","",IFERROR(VLOOKUP($B147,단가마스터!$A$4:$H$303,6,FALSE),IFERROR(VLOOKUP($B147,일위대가!$N$4:$T$63,5,FALSE),0)))</f>
        <v/>
      </c>
      <c r="K147" s="21">
        <f>IF($B147="","",IFERROR(VLOOKUP($B147,단가마스터!$A$4:$H$303,7,FALSE),IFERROR(VLOOKUP($B147,일위대가!$N$4:$T$63,6,FALSE),0)))</f>
        <v/>
      </c>
      <c r="L147" s="21">
        <f>IF($B147="","",N($I147)+N($J147)+N($K147))</f>
        <v/>
      </c>
      <c r="M147" s="21">
        <f>IF($B147="","",ROUND(N($H147)*N($L147),0))</f>
        <v/>
      </c>
      <c r="N147" s="6" t="n"/>
    </row>
    <row r="148">
      <c r="A148" s="6" t="n"/>
      <c r="B148" s="6" t="n"/>
      <c r="C148" s="7">
        <f>IF($B148="","",IFERROR(VLOOKUP($B148,단가마스터!$A$4:$H$303,2,FALSE),IFERROR(VLOOKUP($B148,일위대가!$N$4:$T$63,2,FALSE),"⚠️단가 없음")))</f>
        <v/>
      </c>
      <c r="D148" s="7">
        <f>IF($B148="","",IFERROR(VLOOKUP($B148,단가마스터!$A$4:$H$303,3,FALSE),""))</f>
        <v/>
      </c>
      <c r="E148" s="7">
        <f>IF($B148="","",IFERROR(VLOOKUP($B148,단가마스터!$A$4:$H$303,4,FALSE),IFERROR(VLOOKUP($B148,일위대가!$N$4:$T$63,3,FALSE),"")))</f>
        <v/>
      </c>
      <c r="F148" s="24">
        <f>IF($B148="","",SUMIFS(수량산출서!$H$4:$H$253,수량산출서!$A$4:$A$253,"당초",수량산출서!$B$4:$B$253,$B148))</f>
        <v/>
      </c>
      <c r="G148" s="25" t="n"/>
      <c r="H148" s="24">
        <f>IF($B148="","",IF($G148&lt;&gt;"",$G148,N($F148)))</f>
        <v/>
      </c>
      <c r="I148" s="21">
        <f>IF($B148="","",IFERROR(VLOOKUP($B148,단가마스터!$A$4:$H$303,5,FALSE),IFERROR(VLOOKUP($B148,일위대가!$N$4:$T$63,4,FALSE),0)))</f>
        <v/>
      </c>
      <c r="J148" s="21">
        <f>IF($B148="","",IFERROR(VLOOKUP($B148,단가마스터!$A$4:$H$303,6,FALSE),IFERROR(VLOOKUP($B148,일위대가!$N$4:$T$63,5,FALSE),0)))</f>
        <v/>
      </c>
      <c r="K148" s="21">
        <f>IF($B148="","",IFERROR(VLOOKUP($B148,단가마스터!$A$4:$H$303,7,FALSE),IFERROR(VLOOKUP($B148,일위대가!$N$4:$T$63,6,FALSE),0)))</f>
        <v/>
      </c>
      <c r="L148" s="21">
        <f>IF($B148="","",N($I148)+N($J148)+N($K148))</f>
        <v/>
      </c>
      <c r="M148" s="21">
        <f>IF($B148="","",ROUND(N($H148)*N($L148),0))</f>
        <v/>
      </c>
      <c r="N148" s="6" t="n"/>
    </row>
    <row r="149">
      <c r="A149" s="6" t="n"/>
      <c r="B149" s="6" t="n"/>
      <c r="C149" s="7">
        <f>IF($B149="","",IFERROR(VLOOKUP($B149,단가마스터!$A$4:$H$303,2,FALSE),IFERROR(VLOOKUP($B149,일위대가!$N$4:$T$63,2,FALSE),"⚠️단가 없음")))</f>
        <v/>
      </c>
      <c r="D149" s="7">
        <f>IF($B149="","",IFERROR(VLOOKUP($B149,단가마스터!$A$4:$H$303,3,FALSE),""))</f>
        <v/>
      </c>
      <c r="E149" s="7">
        <f>IF($B149="","",IFERROR(VLOOKUP($B149,단가마스터!$A$4:$H$303,4,FALSE),IFERROR(VLOOKUP($B149,일위대가!$N$4:$T$63,3,FALSE),"")))</f>
        <v/>
      </c>
      <c r="F149" s="24">
        <f>IF($B149="","",SUMIFS(수량산출서!$H$4:$H$253,수량산출서!$A$4:$A$253,"당초",수량산출서!$B$4:$B$253,$B149))</f>
        <v/>
      </c>
      <c r="G149" s="25" t="n"/>
      <c r="H149" s="24">
        <f>IF($B149="","",IF($G149&lt;&gt;"",$G149,N($F149)))</f>
        <v/>
      </c>
      <c r="I149" s="21">
        <f>IF($B149="","",IFERROR(VLOOKUP($B149,단가마스터!$A$4:$H$303,5,FALSE),IFERROR(VLOOKUP($B149,일위대가!$N$4:$T$63,4,FALSE),0)))</f>
        <v/>
      </c>
      <c r="J149" s="21">
        <f>IF($B149="","",IFERROR(VLOOKUP($B149,단가마스터!$A$4:$H$303,6,FALSE),IFERROR(VLOOKUP($B149,일위대가!$N$4:$T$63,5,FALSE),0)))</f>
        <v/>
      </c>
      <c r="K149" s="21">
        <f>IF($B149="","",IFERROR(VLOOKUP($B149,단가마스터!$A$4:$H$303,7,FALSE),IFERROR(VLOOKUP($B149,일위대가!$N$4:$T$63,6,FALSE),0)))</f>
        <v/>
      </c>
      <c r="L149" s="21">
        <f>IF($B149="","",N($I149)+N($J149)+N($K149))</f>
        <v/>
      </c>
      <c r="M149" s="21">
        <f>IF($B149="","",ROUND(N($H149)*N($L149),0))</f>
        <v/>
      </c>
      <c r="N149" s="6" t="n"/>
    </row>
    <row r="150">
      <c r="A150" s="6" t="n"/>
      <c r="B150" s="6" t="n"/>
      <c r="C150" s="7">
        <f>IF($B150="","",IFERROR(VLOOKUP($B150,단가마스터!$A$4:$H$303,2,FALSE),IFERROR(VLOOKUP($B150,일위대가!$N$4:$T$63,2,FALSE),"⚠️단가 없음")))</f>
        <v/>
      </c>
      <c r="D150" s="7">
        <f>IF($B150="","",IFERROR(VLOOKUP($B150,단가마스터!$A$4:$H$303,3,FALSE),""))</f>
        <v/>
      </c>
      <c r="E150" s="7">
        <f>IF($B150="","",IFERROR(VLOOKUP($B150,단가마스터!$A$4:$H$303,4,FALSE),IFERROR(VLOOKUP($B150,일위대가!$N$4:$T$63,3,FALSE),"")))</f>
        <v/>
      </c>
      <c r="F150" s="24">
        <f>IF($B150="","",SUMIFS(수량산출서!$H$4:$H$253,수량산출서!$A$4:$A$253,"당초",수량산출서!$B$4:$B$253,$B150))</f>
        <v/>
      </c>
      <c r="G150" s="25" t="n"/>
      <c r="H150" s="24">
        <f>IF($B150="","",IF($G150&lt;&gt;"",$G150,N($F150)))</f>
        <v/>
      </c>
      <c r="I150" s="21">
        <f>IF($B150="","",IFERROR(VLOOKUP($B150,단가마스터!$A$4:$H$303,5,FALSE),IFERROR(VLOOKUP($B150,일위대가!$N$4:$T$63,4,FALSE),0)))</f>
        <v/>
      </c>
      <c r="J150" s="21">
        <f>IF($B150="","",IFERROR(VLOOKUP($B150,단가마스터!$A$4:$H$303,6,FALSE),IFERROR(VLOOKUP($B150,일위대가!$N$4:$T$63,5,FALSE),0)))</f>
        <v/>
      </c>
      <c r="K150" s="21">
        <f>IF($B150="","",IFERROR(VLOOKUP($B150,단가마스터!$A$4:$H$303,7,FALSE),IFERROR(VLOOKUP($B150,일위대가!$N$4:$T$63,6,FALSE),0)))</f>
        <v/>
      </c>
      <c r="L150" s="21">
        <f>IF($B150="","",N($I150)+N($J150)+N($K150))</f>
        <v/>
      </c>
      <c r="M150" s="21">
        <f>IF($B150="","",ROUND(N($H150)*N($L150),0))</f>
        <v/>
      </c>
      <c r="N150" s="6" t="n"/>
    </row>
    <row r="151">
      <c r="A151" s="6" t="n"/>
      <c r="B151" s="6" t="n"/>
      <c r="C151" s="7">
        <f>IF($B151="","",IFERROR(VLOOKUP($B151,단가마스터!$A$4:$H$303,2,FALSE),IFERROR(VLOOKUP($B151,일위대가!$N$4:$T$63,2,FALSE),"⚠️단가 없음")))</f>
        <v/>
      </c>
      <c r="D151" s="7">
        <f>IF($B151="","",IFERROR(VLOOKUP($B151,단가마스터!$A$4:$H$303,3,FALSE),""))</f>
        <v/>
      </c>
      <c r="E151" s="7">
        <f>IF($B151="","",IFERROR(VLOOKUP($B151,단가마스터!$A$4:$H$303,4,FALSE),IFERROR(VLOOKUP($B151,일위대가!$N$4:$T$63,3,FALSE),"")))</f>
        <v/>
      </c>
      <c r="F151" s="24">
        <f>IF($B151="","",SUMIFS(수량산출서!$H$4:$H$253,수량산출서!$A$4:$A$253,"당초",수량산출서!$B$4:$B$253,$B151))</f>
        <v/>
      </c>
      <c r="G151" s="25" t="n"/>
      <c r="H151" s="24">
        <f>IF($B151="","",IF($G151&lt;&gt;"",$G151,N($F151)))</f>
        <v/>
      </c>
      <c r="I151" s="21">
        <f>IF($B151="","",IFERROR(VLOOKUP($B151,단가마스터!$A$4:$H$303,5,FALSE),IFERROR(VLOOKUP($B151,일위대가!$N$4:$T$63,4,FALSE),0)))</f>
        <v/>
      </c>
      <c r="J151" s="21">
        <f>IF($B151="","",IFERROR(VLOOKUP($B151,단가마스터!$A$4:$H$303,6,FALSE),IFERROR(VLOOKUP($B151,일위대가!$N$4:$T$63,5,FALSE),0)))</f>
        <v/>
      </c>
      <c r="K151" s="21">
        <f>IF($B151="","",IFERROR(VLOOKUP($B151,단가마스터!$A$4:$H$303,7,FALSE),IFERROR(VLOOKUP($B151,일위대가!$N$4:$T$63,6,FALSE),0)))</f>
        <v/>
      </c>
      <c r="L151" s="21">
        <f>IF($B151="","",N($I151)+N($J151)+N($K151))</f>
        <v/>
      </c>
      <c r="M151" s="21">
        <f>IF($B151="","",ROUND(N($H151)*N($L151),0))</f>
        <v/>
      </c>
      <c r="N151" s="6" t="n"/>
    </row>
    <row r="152">
      <c r="A152" s="6" t="n"/>
      <c r="B152" s="6" t="n"/>
      <c r="C152" s="7">
        <f>IF($B152="","",IFERROR(VLOOKUP($B152,단가마스터!$A$4:$H$303,2,FALSE),IFERROR(VLOOKUP($B152,일위대가!$N$4:$T$63,2,FALSE),"⚠️단가 없음")))</f>
        <v/>
      </c>
      <c r="D152" s="7">
        <f>IF($B152="","",IFERROR(VLOOKUP($B152,단가마스터!$A$4:$H$303,3,FALSE),""))</f>
        <v/>
      </c>
      <c r="E152" s="7">
        <f>IF($B152="","",IFERROR(VLOOKUP($B152,단가마스터!$A$4:$H$303,4,FALSE),IFERROR(VLOOKUP($B152,일위대가!$N$4:$T$63,3,FALSE),"")))</f>
        <v/>
      </c>
      <c r="F152" s="24">
        <f>IF($B152="","",SUMIFS(수량산출서!$H$4:$H$253,수량산출서!$A$4:$A$253,"당초",수량산출서!$B$4:$B$253,$B152))</f>
        <v/>
      </c>
      <c r="G152" s="25" t="n"/>
      <c r="H152" s="24">
        <f>IF($B152="","",IF($G152&lt;&gt;"",$G152,N($F152)))</f>
        <v/>
      </c>
      <c r="I152" s="21">
        <f>IF($B152="","",IFERROR(VLOOKUP($B152,단가마스터!$A$4:$H$303,5,FALSE),IFERROR(VLOOKUP($B152,일위대가!$N$4:$T$63,4,FALSE),0)))</f>
        <v/>
      </c>
      <c r="J152" s="21">
        <f>IF($B152="","",IFERROR(VLOOKUP($B152,단가마스터!$A$4:$H$303,6,FALSE),IFERROR(VLOOKUP($B152,일위대가!$N$4:$T$63,5,FALSE),0)))</f>
        <v/>
      </c>
      <c r="K152" s="21">
        <f>IF($B152="","",IFERROR(VLOOKUP($B152,단가마스터!$A$4:$H$303,7,FALSE),IFERROR(VLOOKUP($B152,일위대가!$N$4:$T$63,6,FALSE),0)))</f>
        <v/>
      </c>
      <c r="L152" s="21">
        <f>IF($B152="","",N($I152)+N($J152)+N($K152))</f>
        <v/>
      </c>
      <c r="M152" s="21">
        <f>IF($B152="","",ROUND(N($H152)*N($L152),0))</f>
        <v/>
      </c>
      <c r="N152" s="6" t="n"/>
    </row>
    <row r="153">
      <c r="A153" s="6" t="n"/>
      <c r="B153" s="6" t="n"/>
      <c r="C153" s="7">
        <f>IF($B153="","",IFERROR(VLOOKUP($B153,단가마스터!$A$4:$H$303,2,FALSE),IFERROR(VLOOKUP($B153,일위대가!$N$4:$T$63,2,FALSE),"⚠️단가 없음")))</f>
        <v/>
      </c>
      <c r="D153" s="7">
        <f>IF($B153="","",IFERROR(VLOOKUP($B153,단가마스터!$A$4:$H$303,3,FALSE),""))</f>
        <v/>
      </c>
      <c r="E153" s="7">
        <f>IF($B153="","",IFERROR(VLOOKUP($B153,단가마스터!$A$4:$H$303,4,FALSE),IFERROR(VLOOKUP($B153,일위대가!$N$4:$T$63,3,FALSE),"")))</f>
        <v/>
      </c>
      <c r="F153" s="24">
        <f>IF($B153="","",SUMIFS(수량산출서!$H$4:$H$253,수량산출서!$A$4:$A$253,"당초",수량산출서!$B$4:$B$253,$B153))</f>
        <v/>
      </c>
      <c r="G153" s="25" t="n"/>
      <c r="H153" s="24">
        <f>IF($B153="","",IF($G153&lt;&gt;"",$G153,N($F153)))</f>
        <v/>
      </c>
      <c r="I153" s="21">
        <f>IF($B153="","",IFERROR(VLOOKUP($B153,단가마스터!$A$4:$H$303,5,FALSE),IFERROR(VLOOKUP($B153,일위대가!$N$4:$T$63,4,FALSE),0)))</f>
        <v/>
      </c>
      <c r="J153" s="21">
        <f>IF($B153="","",IFERROR(VLOOKUP($B153,단가마스터!$A$4:$H$303,6,FALSE),IFERROR(VLOOKUP($B153,일위대가!$N$4:$T$63,5,FALSE),0)))</f>
        <v/>
      </c>
      <c r="K153" s="21">
        <f>IF($B153="","",IFERROR(VLOOKUP($B153,단가마스터!$A$4:$H$303,7,FALSE),IFERROR(VLOOKUP($B153,일위대가!$N$4:$T$63,6,FALSE),0)))</f>
        <v/>
      </c>
      <c r="L153" s="21">
        <f>IF($B153="","",N($I153)+N($J153)+N($K153))</f>
        <v/>
      </c>
      <c r="M153" s="21">
        <f>IF($B153="","",ROUND(N($H153)*N($L153),0))</f>
        <v/>
      </c>
      <c r="N153" s="6" t="n"/>
    </row>
    <row r="154">
      <c r="A154" s="6" t="n"/>
      <c r="B154" s="6" t="n"/>
      <c r="C154" s="7">
        <f>IF($B154="","",IFERROR(VLOOKUP($B154,단가마스터!$A$4:$H$303,2,FALSE),IFERROR(VLOOKUP($B154,일위대가!$N$4:$T$63,2,FALSE),"⚠️단가 없음")))</f>
        <v/>
      </c>
      <c r="D154" s="7">
        <f>IF($B154="","",IFERROR(VLOOKUP($B154,단가마스터!$A$4:$H$303,3,FALSE),""))</f>
        <v/>
      </c>
      <c r="E154" s="7">
        <f>IF($B154="","",IFERROR(VLOOKUP($B154,단가마스터!$A$4:$H$303,4,FALSE),IFERROR(VLOOKUP($B154,일위대가!$N$4:$T$63,3,FALSE),"")))</f>
        <v/>
      </c>
      <c r="F154" s="24">
        <f>IF($B154="","",SUMIFS(수량산출서!$H$4:$H$253,수량산출서!$A$4:$A$253,"당초",수량산출서!$B$4:$B$253,$B154))</f>
        <v/>
      </c>
      <c r="G154" s="25" t="n"/>
      <c r="H154" s="24">
        <f>IF($B154="","",IF($G154&lt;&gt;"",$G154,N($F154)))</f>
        <v/>
      </c>
      <c r="I154" s="21">
        <f>IF($B154="","",IFERROR(VLOOKUP($B154,단가마스터!$A$4:$H$303,5,FALSE),IFERROR(VLOOKUP($B154,일위대가!$N$4:$T$63,4,FALSE),0)))</f>
        <v/>
      </c>
      <c r="J154" s="21">
        <f>IF($B154="","",IFERROR(VLOOKUP($B154,단가마스터!$A$4:$H$303,6,FALSE),IFERROR(VLOOKUP($B154,일위대가!$N$4:$T$63,5,FALSE),0)))</f>
        <v/>
      </c>
      <c r="K154" s="21">
        <f>IF($B154="","",IFERROR(VLOOKUP($B154,단가마스터!$A$4:$H$303,7,FALSE),IFERROR(VLOOKUP($B154,일위대가!$N$4:$T$63,6,FALSE),0)))</f>
        <v/>
      </c>
      <c r="L154" s="21">
        <f>IF($B154="","",N($I154)+N($J154)+N($K154))</f>
        <v/>
      </c>
      <c r="M154" s="21">
        <f>IF($B154="","",ROUND(N($H154)*N($L154),0))</f>
        <v/>
      </c>
      <c r="N154" s="6" t="n"/>
    </row>
    <row r="155">
      <c r="A155" s="6" t="n"/>
      <c r="B155" s="6" t="n"/>
      <c r="C155" s="7">
        <f>IF($B155="","",IFERROR(VLOOKUP($B155,단가마스터!$A$4:$H$303,2,FALSE),IFERROR(VLOOKUP($B155,일위대가!$N$4:$T$63,2,FALSE),"⚠️단가 없음")))</f>
        <v/>
      </c>
      <c r="D155" s="7">
        <f>IF($B155="","",IFERROR(VLOOKUP($B155,단가마스터!$A$4:$H$303,3,FALSE),""))</f>
        <v/>
      </c>
      <c r="E155" s="7">
        <f>IF($B155="","",IFERROR(VLOOKUP($B155,단가마스터!$A$4:$H$303,4,FALSE),IFERROR(VLOOKUP($B155,일위대가!$N$4:$T$63,3,FALSE),"")))</f>
        <v/>
      </c>
      <c r="F155" s="24">
        <f>IF($B155="","",SUMIFS(수량산출서!$H$4:$H$253,수량산출서!$A$4:$A$253,"당초",수량산출서!$B$4:$B$253,$B155))</f>
        <v/>
      </c>
      <c r="G155" s="25" t="n"/>
      <c r="H155" s="24">
        <f>IF($B155="","",IF($G155&lt;&gt;"",$G155,N($F155)))</f>
        <v/>
      </c>
      <c r="I155" s="21">
        <f>IF($B155="","",IFERROR(VLOOKUP($B155,단가마스터!$A$4:$H$303,5,FALSE),IFERROR(VLOOKUP($B155,일위대가!$N$4:$T$63,4,FALSE),0)))</f>
        <v/>
      </c>
      <c r="J155" s="21">
        <f>IF($B155="","",IFERROR(VLOOKUP($B155,단가마스터!$A$4:$H$303,6,FALSE),IFERROR(VLOOKUP($B155,일위대가!$N$4:$T$63,5,FALSE),0)))</f>
        <v/>
      </c>
      <c r="K155" s="21">
        <f>IF($B155="","",IFERROR(VLOOKUP($B155,단가마스터!$A$4:$H$303,7,FALSE),IFERROR(VLOOKUP($B155,일위대가!$N$4:$T$63,6,FALSE),0)))</f>
        <v/>
      </c>
      <c r="L155" s="21">
        <f>IF($B155="","",N($I155)+N($J155)+N($K155))</f>
        <v/>
      </c>
      <c r="M155" s="21">
        <f>IF($B155="","",ROUND(N($H155)*N($L155),0))</f>
        <v/>
      </c>
      <c r="N155" s="6" t="n"/>
    </row>
    <row r="156">
      <c r="A156" s="6" t="n"/>
      <c r="B156" s="6" t="n"/>
      <c r="C156" s="7">
        <f>IF($B156="","",IFERROR(VLOOKUP($B156,단가마스터!$A$4:$H$303,2,FALSE),IFERROR(VLOOKUP($B156,일위대가!$N$4:$T$63,2,FALSE),"⚠️단가 없음")))</f>
        <v/>
      </c>
      <c r="D156" s="7">
        <f>IF($B156="","",IFERROR(VLOOKUP($B156,단가마스터!$A$4:$H$303,3,FALSE),""))</f>
        <v/>
      </c>
      <c r="E156" s="7">
        <f>IF($B156="","",IFERROR(VLOOKUP($B156,단가마스터!$A$4:$H$303,4,FALSE),IFERROR(VLOOKUP($B156,일위대가!$N$4:$T$63,3,FALSE),"")))</f>
        <v/>
      </c>
      <c r="F156" s="24">
        <f>IF($B156="","",SUMIFS(수량산출서!$H$4:$H$253,수량산출서!$A$4:$A$253,"당초",수량산출서!$B$4:$B$253,$B156))</f>
        <v/>
      </c>
      <c r="G156" s="25" t="n"/>
      <c r="H156" s="24">
        <f>IF($B156="","",IF($G156&lt;&gt;"",$G156,N($F156)))</f>
        <v/>
      </c>
      <c r="I156" s="21">
        <f>IF($B156="","",IFERROR(VLOOKUP($B156,단가마스터!$A$4:$H$303,5,FALSE),IFERROR(VLOOKUP($B156,일위대가!$N$4:$T$63,4,FALSE),0)))</f>
        <v/>
      </c>
      <c r="J156" s="21">
        <f>IF($B156="","",IFERROR(VLOOKUP($B156,단가마스터!$A$4:$H$303,6,FALSE),IFERROR(VLOOKUP($B156,일위대가!$N$4:$T$63,5,FALSE),0)))</f>
        <v/>
      </c>
      <c r="K156" s="21">
        <f>IF($B156="","",IFERROR(VLOOKUP($B156,단가마스터!$A$4:$H$303,7,FALSE),IFERROR(VLOOKUP($B156,일위대가!$N$4:$T$63,6,FALSE),0)))</f>
        <v/>
      </c>
      <c r="L156" s="21">
        <f>IF($B156="","",N($I156)+N($J156)+N($K156))</f>
        <v/>
      </c>
      <c r="M156" s="21">
        <f>IF($B156="","",ROUND(N($H156)*N($L156),0))</f>
        <v/>
      </c>
      <c r="N156" s="6" t="n"/>
    </row>
    <row r="157">
      <c r="A157" s="6" t="n"/>
      <c r="B157" s="6" t="n"/>
      <c r="C157" s="7">
        <f>IF($B157="","",IFERROR(VLOOKUP($B157,단가마스터!$A$4:$H$303,2,FALSE),IFERROR(VLOOKUP($B157,일위대가!$N$4:$T$63,2,FALSE),"⚠️단가 없음")))</f>
        <v/>
      </c>
      <c r="D157" s="7">
        <f>IF($B157="","",IFERROR(VLOOKUP($B157,단가마스터!$A$4:$H$303,3,FALSE),""))</f>
        <v/>
      </c>
      <c r="E157" s="7">
        <f>IF($B157="","",IFERROR(VLOOKUP($B157,단가마스터!$A$4:$H$303,4,FALSE),IFERROR(VLOOKUP($B157,일위대가!$N$4:$T$63,3,FALSE),"")))</f>
        <v/>
      </c>
      <c r="F157" s="24">
        <f>IF($B157="","",SUMIFS(수량산출서!$H$4:$H$253,수량산출서!$A$4:$A$253,"당초",수량산출서!$B$4:$B$253,$B157))</f>
        <v/>
      </c>
      <c r="G157" s="25" t="n"/>
      <c r="H157" s="24">
        <f>IF($B157="","",IF($G157&lt;&gt;"",$G157,N($F157)))</f>
        <v/>
      </c>
      <c r="I157" s="21">
        <f>IF($B157="","",IFERROR(VLOOKUP($B157,단가마스터!$A$4:$H$303,5,FALSE),IFERROR(VLOOKUP($B157,일위대가!$N$4:$T$63,4,FALSE),0)))</f>
        <v/>
      </c>
      <c r="J157" s="21">
        <f>IF($B157="","",IFERROR(VLOOKUP($B157,단가마스터!$A$4:$H$303,6,FALSE),IFERROR(VLOOKUP($B157,일위대가!$N$4:$T$63,5,FALSE),0)))</f>
        <v/>
      </c>
      <c r="K157" s="21">
        <f>IF($B157="","",IFERROR(VLOOKUP($B157,단가마스터!$A$4:$H$303,7,FALSE),IFERROR(VLOOKUP($B157,일위대가!$N$4:$T$63,6,FALSE),0)))</f>
        <v/>
      </c>
      <c r="L157" s="21">
        <f>IF($B157="","",N($I157)+N($J157)+N($K157))</f>
        <v/>
      </c>
      <c r="M157" s="21">
        <f>IF($B157="","",ROUND(N($H157)*N($L157),0))</f>
        <v/>
      </c>
      <c r="N157" s="6" t="n"/>
    </row>
    <row r="158">
      <c r="A158" s="6" t="n"/>
      <c r="B158" s="6" t="n"/>
      <c r="C158" s="7">
        <f>IF($B158="","",IFERROR(VLOOKUP($B158,단가마스터!$A$4:$H$303,2,FALSE),IFERROR(VLOOKUP($B158,일위대가!$N$4:$T$63,2,FALSE),"⚠️단가 없음")))</f>
        <v/>
      </c>
      <c r="D158" s="7">
        <f>IF($B158="","",IFERROR(VLOOKUP($B158,단가마스터!$A$4:$H$303,3,FALSE),""))</f>
        <v/>
      </c>
      <c r="E158" s="7">
        <f>IF($B158="","",IFERROR(VLOOKUP($B158,단가마스터!$A$4:$H$303,4,FALSE),IFERROR(VLOOKUP($B158,일위대가!$N$4:$T$63,3,FALSE),"")))</f>
        <v/>
      </c>
      <c r="F158" s="24">
        <f>IF($B158="","",SUMIFS(수량산출서!$H$4:$H$253,수량산출서!$A$4:$A$253,"당초",수량산출서!$B$4:$B$253,$B158))</f>
        <v/>
      </c>
      <c r="G158" s="25" t="n"/>
      <c r="H158" s="24">
        <f>IF($B158="","",IF($G158&lt;&gt;"",$G158,N($F158)))</f>
        <v/>
      </c>
      <c r="I158" s="21">
        <f>IF($B158="","",IFERROR(VLOOKUP($B158,단가마스터!$A$4:$H$303,5,FALSE),IFERROR(VLOOKUP($B158,일위대가!$N$4:$T$63,4,FALSE),0)))</f>
        <v/>
      </c>
      <c r="J158" s="21">
        <f>IF($B158="","",IFERROR(VLOOKUP($B158,단가마스터!$A$4:$H$303,6,FALSE),IFERROR(VLOOKUP($B158,일위대가!$N$4:$T$63,5,FALSE),0)))</f>
        <v/>
      </c>
      <c r="K158" s="21">
        <f>IF($B158="","",IFERROR(VLOOKUP($B158,단가마스터!$A$4:$H$303,7,FALSE),IFERROR(VLOOKUP($B158,일위대가!$N$4:$T$63,6,FALSE),0)))</f>
        <v/>
      </c>
      <c r="L158" s="21">
        <f>IF($B158="","",N($I158)+N($J158)+N($K158))</f>
        <v/>
      </c>
      <c r="M158" s="21">
        <f>IF($B158="","",ROUND(N($H158)*N($L158),0))</f>
        <v/>
      </c>
      <c r="N158" s="6" t="n"/>
    </row>
    <row r="159">
      <c r="A159" s="6" t="n"/>
      <c r="B159" s="6" t="n"/>
      <c r="C159" s="7">
        <f>IF($B159="","",IFERROR(VLOOKUP($B159,단가마스터!$A$4:$H$303,2,FALSE),IFERROR(VLOOKUP($B159,일위대가!$N$4:$T$63,2,FALSE),"⚠️단가 없음")))</f>
        <v/>
      </c>
      <c r="D159" s="7">
        <f>IF($B159="","",IFERROR(VLOOKUP($B159,단가마스터!$A$4:$H$303,3,FALSE),""))</f>
        <v/>
      </c>
      <c r="E159" s="7">
        <f>IF($B159="","",IFERROR(VLOOKUP($B159,단가마스터!$A$4:$H$303,4,FALSE),IFERROR(VLOOKUP($B159,일위대가!$N$4:$T$63,3,FALSE),"")))</f>
        <v/>
      </c>
      <c r="F159" s="24">
        <f>IF($B159="","",SUMIFS(수량산출서!$H$4:$H$253,수량산출서!$A$4:$A$253,"당초",수량산출서!$B$4:$B$253,$B159))</f>
        <v/>
      </c>
      <c r="G159" s="25" t="n"/>
      <c r="H159" s="24">
        <f>IF($B159="","",IF($G159&lt;&gt;"",$G159,N($F159)))</f>
        <v/>
      </c>
      <c r="I159" s="21">
        <f>IF($B159="","",IFERROR(VLOOKUP($B159,단가마스터!$A$4:$H$303,5,FALSE),IFERROR(VLOOKUP($B159,일위대가!$N$4:$T$63,4,FALSE),0)))</f>
        <v/>
      </c>
      <c r="J159" s="21">
        <f>IF($B159="","",IFERROR(VLOOKUP($B159,단가마스터!$A$4:$H$303,6,FALSE),IFERROR(VLOOKUP($B159,일위대가!$N$4:$T$63,5,FALSE),0)))</f>
        <v/>
      </c>
      <c r="K159" s="21">
        <f>IF($B159="","",IFERROR(VLOOKUP($B159,단가마스터!$A$4:$H$303,7,FALSE),IFERROR(VLOOKUP($B159,일위대가!$N$4:$T$63,6,FALSE),0)))</f>
        <v/>
      </c>
      <c r="L159" s="21">
        <f>IF($B159="","",N($I159)+N($J159)+N($K159))</f>
        <v/>
      </c>
      <c r="M159" s="21">
        <f>IF($B159="","",ROUND(N($H159)*N($L159),0))</f>
        <v/>
      </c>
      <c r="N159" s="6" t="n"/>
    </row>
    <row r="160">
      <c r="A160" s="6" t="n"/>
      <c r="B160" s="6" t="n"/>
      <c r="C160" s="7">
        <f>IF($B160="","",IFERROR(VLOOKUP($B160,단가마스터!$A$4:$H$303,2,FALSE),IFERROR(VLOOKUP($B160,일위대가!$N$4:$T$63,2,FALSE),"⚠️단가 없음")))</f>
        <v/>
      </c>
      <c r="D160" s="7">
        <f>IF($B160="","",IFERROR(VLOOKUP($B160,단가마스터!$A$4:$H$303,3,FALSE),""))</f>
        <v/>
      </c>
      <c r="E160" s="7">
        <f>IF($B160="","",IFERROR(VLOOKUP($B160,단가마스터!$A$4:$H$303,4,FALSE),IFERROR(VLOOKUP($B160,일위대가!$N$4:$T$63,3,FALSE),"")))</f>
        <v/>
      </c>
      <c r="F160" s="24">
        <f>IF($B160="","",SUMIFS(수량산출서!$H$4:$H$253,수량산출서!$A$4:$A$253,"당초",수량산출서!$B$4:$B$253,$B160))</f>
        <v/>
      </c>
      <c r="G160" s="25" t="n"/>
      <c r="H160" s="24">
        <f>IF($B160="","",IF($G160&lt;&gt;"",$G160,N($F160)))</f>
        <v/>
      </c>
      <c r="I160" s="21">
        <f>IF($B160="","",IFERROR(VLOOKUP($B160,단가마스터!$A$4:$H$303,5,FALSE),IFERROR(VLOOKUP($B160,일위대가!$N$4:$T$63,4,FALSE),0)))</f>
        <v/>
      </c>
      <c r="J160" s="21">
        <f>IF($B160="","",IFERROR(VLOOKUP($B160,단가마스터!$A$4:$H$303,6,FALSE),IFERROR(VLOOKUP($B160,일위대가!$N$4:$T$63,5,FALSE),0)))</f>
        <v/>
      </c>
      <c r="K160" s="21">
        <f>IF($B160="","",IFERROR(VLOOKUP($B160,단가마스터!$A$4:$H$303,7,FALSE),IFERROR(VLOOKUP($B160,일위대가!$N$4:$T$63,6,FALSE),0)))</f>
        <v/>
      </c>
      <c r="L160" s="21">
        <f>IF($B160="","",N($I160)+N($J160)+N($K160))</f>
        <v/>
      </c>
      <c r="M160" s="21">
        <f>IF($B160="","",ROUND(N($H160)*N($L160),0))</f>
        <v/>
      </c>
      <c r="N160" s="6" t="n"/>
    </row>
    <row r="161">
      <c r="A161" s="6" t="n"/>
      <c r="B161" s="6" t="n"/>
      <c r="C161" s="7">
        <f>IF($B161="","",IFERROR(VLOOKUP($B161,단가마스터!$A$4:$H$303,2,FALSE),IFERROR(VLOOKUP($B161,일위대가!$N$4:$T$63,2,FALSE),"⚠️단가 없음")))</f>
        <v/>
      </c>
      <c r="D161" s="7">
        <f>IF($B161="","",IFERROR(VLOOKUP($B161,단가마스터!$A$4:$H$303,3,FALSE),""))</f>
        <v/>
      </c>
      <c r="E161" s="7">
        <f>IF($B161="","",IFERROR(VLOOKUP($B161,단가마스터!$A$4:$H$303,4,FALSE),IFERROR(VLOOKUP($B161,일위대가!$N$4:$T$63,3,FALSE),"")))</f>
        <v/>
      </c>
      <c r="F161" s="24">
        <f>IF($B161="","",SUMIFS(수량산출서!$H$4:$H$253,수량산출서!$A$4:$A$253,"당초",수량산출서!$B$4:$B$253,$B161))</f>
        <v/>
      </c>
      <c r="G161" s="25" t="n"/>
      <c r="H161" s="24">
        <f>IF($B161="","",IF($G161&lt;&gt;"",$G161,N($F161)))</f>
        <v/>
      </c>
      <c r="I161" s="21">
        <f>IF($B161="","",IFERROR(VLOOKUP($B161,단가마스터!$A$4:$H$303,5,FALSE),IFERROR(VLOOKUP($B161,일위대가!$N$4:$T$63,4,FALSE),0)))</f>
        <v/>
      </c>
      <c r="J161" s="21">
        <f>IF($B161="","",IFERROR(VLOOKUP($B161,단가마스터!$A$4:$H$303,6,FALSE),IFERROR(VLOOKUP($B161,일위대가!$N$4:$T$63,5,FALSE),0)))</f>
        <v/>
      </c>
      <c r="K161" s="21">
        <f>IF($B161="","",IFERROR(VLOOKUP($B161,단가마스터!$A$4:$H$303,7,FALSE),IFERROR(VLOOKUP($B161,일위대가!$N$4:$T$63,6,FALSE),0)))</f>
        <v/>
      </c>
      <c r="L161" s="21">
        <f>IF($B161="","",N($I161)+N($J161)+N($K161))</f>
        <v/>
      </c>
      <c r="M161" s="21">
        <f>IF($B161="","",ROUND(N($H161)*N($L161),0))</f>
        <v/>
      </c>
      <c r="N161" s="6" t="n"/>
    </row>
    <row r="162">
      <c r="A162" s="6" t="n"/>
      <c r="B162" s="6" t="n"/>
      <c r="C162" s="7">
        <f>IF($B162="","",IFERROR(VLOOKUP($B162,단가마스터!$A$4:$H$303,2,FALSE),IFERROR(VLOOKUP($B162,일위대가!$N$4:$T$63,2,FALSE),"⚠️단가 없음")))</f>
        <v/>
      </c>
      <c r="D162" s="7">
        <f>IF($B162="","",IFERROR(VLOOKUP($B162,단가마스터!$A$4:$H$303,3,FALSE),""))</f>
        <v/>
      </c>
      <c r="E162" s="7">
        <f>IF($B162="","",IFERROR(VLOOKUP($B162,단가마스터!$A$4:$H$303,4,FALSE),IFERROR(VLOOKUP($B162,일위대가!$N$4:$T$63,3,FALSE),"")))</f>
        <v/>
      </c>
      <c r="F162" s="24">
        <f>IF($B162="","",SUMIFS(수량산출서!$H$4:$H$253,수량산출서!$A$4:$A$253,"당초",수량산출서!$B$4:$B$253,$B162))</f>
        <v/>
      </c>
      <c r="G162" s="25" t="n"/>
      <c r="H162" s="24">
        <f>IF($B162="","",IF($G162&lt;&gt;"",$G162,N($F162)))</f>
        <v/>
      </c>
      <c r="I162" s="21">
        <f>IF($B162="","",IFERROR(VLOOKUP($B162,단가마스터!$A$4:$H$303,5,FALSE),IFERROR(VLOOKUP($B162,일위대가!$N$4:$T$63,4,FALSE),0)))</f>
        <v/>
      </c>
      <c r="J162" s="21">
        <f>IF($B162="","",IFERROR(VLOOKUP($B162,단가마스터!$A$4:$H$303,6,FALSE),IFERROR(VLOOKUP($B162,일위대가!$N$4:$T$63,5,FALSE),0)))</f>
        <v/>
      </c>
      <c r="K162" s="21">
        <f>IF($B162="","",IFERROR(VLOOKUP($B162,단가마스터!$A$4:$H$303,7,FALSE),IFERROR(VLOOKUP($B162,일위대가!$N$4:$T$63,6,FALSE),0)))</f>
        <v/>
      </c>
      <c r="L162" s="21">
        <f>IF($B162="","",N($I162)+N($J162)+N($K162))</f>
        <v/>
      </c>
      <c r="M162" s="21">
        <f>IF($B162="","",ROUND(N($H162)*N($L162),0))</f>
        <v/>
      </c>
      <c r="N162" s="6" t="n"/>
    </row>
    <row r="163">
      <c r="A163" s="6" t="n"/>
      <c r="B163" s="6" t="n"/>
      <c r="C163" s="7">
        <f>IF($B163="","",IFERROR(VLOOKUP($B163,단가마스터!$A$4:$H$303,2,FALSE),IFERROR(VLOOKUP($B163,일위대가!$N$4:$T$63,2,FALSE),"⚠️단가 없음")))</f>
        <v/>
      </c>
      <c r="D163" s="7">
        <f>IF($B163="","",IFERROR(VLOOKUP($B163,단가마스터!$A$4:$H$303,3,FALSE),""))</f>
        <v/>
      </c>
      <c r="E163" s="7">
        <f>IF($B163="","",IFERROR(VLOOKUP($B163,단가마스터!$A$4:$H$303,4,FALSE),IFERROR(VLOOKUP($B163,일위대가!$N$4:$T$63,3,FALSE),"")))</f>
        <v/>
      </c>
      <c r="F163" s="24">
        <f>IF($B163="","",SUMIFS(수량산출서!$H$4:$H$253,수량산출서!$A$4:$A$253,"당초",수량산출서!$B$4:$B$253,$B163))</f>
        <v/>
      </c>
      <c r="G163" s="25" t="n"/>
      <c r="H163" s="24">
        <f>IF($B163="","",IF($G163&lt;&gt;"",$G163,N($F163)))</f>
        <v/>
      </c>
      <c r="I163" s="21">
        <f>IF($B163="","",IFERROR(VLOOKUP($B163,단가마스터!$A$4:$H$303,5,FALSE),IFERROR(VLOOKUP($B163,일위대가!$N$4:$T$63,4,FALSE),0)))</f>
        <v/>
      </c>
      <c r="J163" s="21">
        <f>IF($B163="","",IFERROR(VLOOKUP($B163,단가마스터!$A$4:$H$303,6,FALSE),IFERROR(VLOOKUP($B163,일위대가!$N$4:$T$63,5,FALSE),0)))</f>
        <v/>
      </c>
      <c r="K163" s="21">
        <f>IF($B163="","",IFERROR(VLOOKUP($B163,단가마스터!$A$4:$H$303,7,FALSE),IFERROR(VLOOKUP($B163,일위대가!$N$4:$T$63,6,FALSE),0)))</f>
        <v/>
      </c>
      <c r="L163" s="21">
        <f>IF($B163="","",N($I163)+N($J163)+N($K163))</f>
        <v/>
      </c>
      <c r="M163" s="21">
        <f>IF($B163="","",ROUND(N($H163)*N($L163),0))</f>
        <v/>
      </c>
      <c r="N163" s="6" t="n"/>
    </row>
    <row r="164">
      <c r="A164" s="6" t="n"/>
      <c r="B164" s="6" t="n"/>
      <c r="C164" s="7">
        <f>IF($B164="","",IFERROR(VLOOKUP($B164,단가마스터!$A$4:$H$303,2,FALSE),IFERROR(VLOOKUP($B164,일위대가!$N$4:$T$63,2,FALSE),"⚠️단가 없음")))</f>
        <v/>
      </c>
      <c r="D164" s="7">
        <f>IF($B164="","",IFERROR(VLOOKUP($B164,단가마스터!$A$4:$H$303,3,FALSE),""))</f>
        <v/>
      </c>
      <c r="E164" s="7">
        <f>IF($B164="","",IFERROR(VLOOKUP($B164,단가마스터!$A$4:$H$303,4,FALSE),IFERROR(VLOOKUP($B164,일위대가!$N$4:$T$63,3,FALSE),"")))</f>
        <v/>
      </c>
      <c r="F164" s="24">
        <f>IF($B164="","",SUMIFS(수량산출서!$H$4:$H$253,수량산출서!$A$4:$A$253,"당초",수량산출서!$B$4:$B$253,$B164))</f>
        <v/>
      </c>
      <c r="G164" s="25" t="n"/>
      <c r="H164" s="24">
        <f>IF($B164="","",IF($G164&lt;&gt;"",$G164,N($F164)))</f>
        <v/>
      </c>
      <c r="I164" s="21">
        <f>IF($B164="","",IFERROR(VLOOKUP($B164,단가마스터!$A$4:$H$303,5,FALSE),IFERROR(VLOOKUP($B164,일위대가!$N$4:$T$63,4,FALSE),0)))</f>
        <v/>
      </c>
      <c r="J164" s="21">
        <f>IF($B164="","",IFERROR(VLOOKUP($B164,단가마스터!$A$4:$H$303,6,FALSE),IFERROR(VLOOKUP($B164,일위대가!$N$4:$T$63,5,FALSE),0)))</f>
        <v/>
      </c>
      <c r="K164" s="21">
        <f>IF($B164="","",IFERROR(VLOOKUP($B164,단가마스터!$A$4:$H$303,7,FALSE),IFERROR(VLOOKUP($B164,일위대가!$N$4:$T$63,6,FALSE),0)))</f>
        <v/>
      </c>
      <c r="L164" s="21">
        <f>IF($B164="","",N($I164)+N($J164)+N($K164))</f>
        <v/>
      </c>
      <c r="M164" s="21">
        <f>IF($B164="","",ROUND(N($H164)*N($L164),0))</f>
        <v/>
      </c>
      <c r="N164" s="6" t="n"/>
    </row>
    <row r="165">
      <c r="A165" s="6" t="n"/>
      <c r="B165" s="6" t="n"/>
      <c r="C165" s="7">
        <f>IF($B165="","",IFERROR(VLOOKUP($B165,단가마스터!$A$4:$H$303,2,FALSE),IFERROR(VLOOKUP($B165,일위대가!$N$4:$T$63,2,FALSE),"⚠️단가 없음")))</f>
        <v/>
      </c>
      <c r="D165" s="7">
        <f>IF($B165="","",IFERROR(VLOOKUP($B165,단가마스터!$A$4:$H$303,3,FALSE),""))</f>
        <v/>
      </c>
      <c r="E165" s="7">
        <f>IF($B165="","",IFERROR(VLOOKUP($B165,단가마스터!$A$4:$H$303,4,FALSE),IFERROR(VLOOKUP($B165,일위대가!$N$4:$T$63,3,FALSE),"")))</f>
        <v/>
      </c>
      <c r="F165" s="24">
        <f>IF($B165="","",SUMIFS(수량산출서!$H$4:$H$253,수량산출서!$A$4:$A$253,"당초",수량산출서!$B$4:$B$253,$B165))</f>
        <v/>
      </c>
      <c r="G165" s="25" t="n"/>
      <c r="H165" s="24">
        <f>IF($B165="","",IF($G165&lt;&gt;"",$G165,N($F165)))</f>
        <v/>
      </c>
      <c r="I165" s="21">
        <f>IF($B165="","",IFERROR(VLOOKUP($B165,단가마스터!$A$4:$H$303,5,FALSE),IFERROR(VLOOKUP($B165,일위대가!$N$4:$T$63,4,FALSE),0)))</f>
        <v/>
      </c>
      <c r="J165" s="21">
        <f>IF($B165="","",IFERROR(VLOOKUP($B165,단가마스터!$A$4:$H$303,6,FALSE),IFERROR(VLOOKUP($B165,일위대가!$N$4:$T$63,5,FALSE),0)))</f>
        <v/>
      </c>
      <c r="K165" s="21">
        <f>IF($B165="","",IFERROR(VLOOKUP($B165,단가마스터!$A$4:$H$303,7,FALSE),IFERROR(VLOOKUP($B165,일위대가!$N$4:$T$63,6,FALSE),0)))</f>
        <v/>
      </c>
      <c r="L165" s="21">
        <f>IF($B165="","",N($I165)+N($J165)+N($K165))</f>
        <v/>
      </c>
      <c r="M165" s="21">
        <f>IF($B165="","",ROUND(N($H165)*N($L165),0))</f>
        <v/>
      </c>
      <c r="N165" s="6" t="n"/>
    </row>
    <row r="166">
      <c r="A166" s="6" t="n"/>
      <c r="B166" s="6" t="n"/>
      <c r="C166" s="7">
        <f>IF($B166="","",IFERROR(VLOOKUP($B166,단가마스터!$A$4:$H$303,2,FALSE),IFERROR(VLOOKUP($B166,일위대가!$N$4:$T$63,2,FALSE),"⚠️단가 없음")))</f>
        <v/>
      </c>
      <c r="D166" s="7">
        <f>IF($B166="","",IFERROR(VLOOKUP($B166,단가마스터!$A$4:$H$303,3,FALSE),""))</f>
        <v/>
      </c>
      <c r="E166" s="7">
        <f>IF($B166="","",IFERROR(VLOOKUP($B166,단가마스터!$A$4:$H$303,4,FALSE),IFERROR(VLOOKUP($B166,일위대가!$N$4:$T$63,3,FALSE),"")))</f>
        <v/>
      </c>
      <c r="F166" s="24">
        <f>IF($B166="","",SUMIFS(수량산출서!$H$4:$H$253,수량산출서!$A$4:$A$253,"당초",수량산출서!$B$4:$B$253,$B166))</f>
        <v/>
      </c>
      <c r="G166" s="25" t="n"/>
      <c r="H166" s="24">
        <f>IF($B166="","",IF($G166&lt;&gt;"",$G166,N($F166)))</f>
        <v/>
      </c>
      <c r="I166" s="21">
        <f>IF($B166="","",IFERROR(VLOOKUP($B166,단가마스터!$A$4:$H$303,5,FALSE),IFERROR(VLOOKUP($B166,일위대가!$N$4:$T$63,4,FALSE),0)))</f>
        <v/>
      </c>
      <c r="J166" s="21">
        <f>IF($B166="","",IFERROR(VLOOKUP($B166,단가마스터!$A$4:$H$303,6,FALSE),IFERROR(VLOOKUP($B166,일위대가!$N$4:$T$63,5,FALSE),0)))</f>
        <v/>
      </c>
      <c r="K166" s="21">
        <f>IF($B166="","",IFERROR(VLOOKUP($B166,단가마스터!$A$4:$H$303,7,FALSE),IFERROR(VLOOKUP($B166,일위대가!$N$4:$T$63,6,FALSE),0)))</f>
        <v/>
      </c>
      <c r="L166" s="21">
        <f>IF($B166="","",N($I166)+N($J166)+N($K166))</f>
        <v/>
      </c>
      <c r="M166" s="21">
        <f>IF($B166="","",ROUND(N($H166)*N($L166),0))</f>
        <v/>
      </c>
      <c r="N166" s="6" t="n"/>
    </row>
    <row r="167">
      <c r="A167" s="6" t="n"/>
      <c r="B167" s="6" t="n"/>
      <c r="C167" s="7">
        <f>IF($B167="","",IFERROR(VLOOKUP($B167,단가마스터!$A$4:$H$303,2,FALSE),IFERROR(VLOOKUP($B167,일위대가!$N$4:$T$63,2,FALSE),"⚠️단가 없음")))</f>
        <v/>
      </c>
      <c r="D167" s="7">
        <f>IF($B167="","",IFERROR(VLOOKUP($B167,단가마스터!$A$4:$H$303,3,FALSE),""))</f>
        <v/>
      </c>
      <c r="E167" s="7">
        <f>IF($B167="","",IFERROR(VLOOKUP($B167,단가마스터!$A$4:$H$303,4,FALSE),IFERROR(VLOOKUP($B167,일위대가!$N$4:$T$63,3,FALSE),"")))</f>
        <v/>
      </c>
      <c r="F167" s="24">
        <f>IF($B167="","",SUMIFS(수량산출서!$H$4:$H$253,수량산출서!$A$4:$A$253,"당초",수량산출서!$B$4:$B$253,$B167))</f>
        <v/>
      </c>
      <c r="G167" s="25" t="n"/>
      <c r="H167" s="24">
        <f>IF($B167="","",IF($G167&lt;&gt;"",$G167,N($F167)))</f>
        <v/>
      </c>
      <c r="I167" s="21">
        <f>IF($B167="","",IFERROR(VLOOKUP($B167,단가마스터!$A$4:$H$303,5,FALSE),IFERROR(VLOOKUP($B167,일위대가!$N$4:$T$63,4,FALSE),0)))</f>
        <v/>
      </c>
      <c r="J167" s="21">
        <f>IF($B167="","",IFERROR(VLOOKUP($B167,단가마스터!$A$4:$H$303,6,FALSE),IFERROR(VLOOKUP($B167,일위대가!$N$4:$T$63,5,FALSE),0)))</f>
        <v/>
      </c>
      <c r="K167" s="21">
        <f>IF($B167="","",IFERROR(VLOOKUP($B167,단가마스터!$A$4:$H$303,7,FALSE),IFERROR(VLOOKUP($B167,일위대가!$N$4:$T$63,6,FALSE),0)))</f>
        <v/>
      </c>
      <c r="L167" s="21">
        <f>IF($B167="","",N($I167)+N($J167)+N($K167))</f>
        <v/>
      </c>
      <c r="M167" s="21">
        <f>IF($B167="","",ROUND(N($H167)*N($L167),0))</f>
        <v/>
      </c>
      <c r="N167" s="6" t="n"/>
    </row>
    <row r="168">
      <c r="A168" s="6" t="n"/>
      <c r="B168" s="6" t="n"/>
      <c r="C168" s="7">
        <f>IF($B168="","",IFERROR(VLOOKUP($B168,단가마스터!$A$4:$H$303,2,FALSE),IFERROR(VLOOKUP($B168,일위대가!$N$4:$T$63,2,FALSE),"⚠️단가 없음")))</f>
        <v/>
      </c>
      <c r="D168" s="7">
        <f>IF($B168="","",IFERROR(VLOOKUP($B168,단가마스터!$A$4:$H$303,3,FALSE),""))</f>
        <v/>
      </c>
      <c r="E168" s="7">
        <f>IF($B168="","",IFERROR(VLOOKUP($B168,단가마스터!$A$4:$H$303,4,FALSE),IFERROR(VLOOKUP($B168,일위대가!$N$4:$T$63,3,FALSE),"")))</f>
        <v/>
      </c>
      <c r="F168" s="24">
        <f>IF($B168="","",SUMIFS(수량산출서!$H$4:$H$253,수량산출서!$A$4:$A$253,"당초",수량산출서!$B$4:$B$253,$B168))</f>
        <v/>
      </c>
      <c r="G168" s="25" t="n"/>
      <c r="H168" s="24">
        <f>IF($B168="","",IF($G168&lt;&gt;"",$G168,N($F168)))</f>
        <v/>
      </c>
      <c r="I168" s="21">
        <f>IF($B168="","",IFERROR(VLOOKUP($B168,단가마스터!$A$4:$H$303,5,FALSE),IFERROR(VLOOKUP($B168,일위대가!$N$4:$T$63,4,FALSE),0)))</f>
        <v/>
      </c>
      <c r="J168" s="21">
        <f>IF($B168="","",IFERROR(VLOOKUP($B168,단가마스터!$A$4:$H$303,6,FALSE),IFERROR(VLOOKUP($B168,일위대가!$N$4:$T$63,5,FALSE),0)))</f>
        <v/>
      </c>
      <c r="K168" s="21">
        <f>IF($B168="","",IFERROR(VLOOKUP($B168,단가마스터!$A$4:$H$303,7,FALSE),IFERROR(VLOOKUP($B168,일위대가!$N$4:$T$63,6,FALSE),0)))</f>
        <v/>
      </c>
      <c r="L168" s="21">
        <f>IF($B168="","",N($I168)+N($J168)+N($K168))</f>
        <v/>
      </c>
      <c r="M168" s="21">
        <f>IF($B168="","",ROUND(N($H168)*N($L168),0))</f>
        <v/>
      </c>
      <c r="N168" s="6" t="n"/>
    </row>
    <row r="169">
      <c r="A169" s="6" t="n"/>
      <c r="B169" s="6" t="n"/>
      <c r="C169" s="7">
        <f>IF($B169="","",IFERROR(VLOOKUP($B169,단가마스터!$A$4:$H$303,2,FALSE),IFERROR(VLOOKUP($B169,일위대가!$N$4:$T$63,2,FALSE),"⚠️단가 없음")))</f>
        <v/>
      </c>
      <c r="D169" s="7">
        <f>IF($B169="","",IFERROR(VLOOKUP($B169,단가마스터!$A$4:$H$303,3,FALSE),""))</f>
        <v/>
      </c>
      <c r="E169" s="7">
        <f>IF($B169="","",IFERROR(VLOOKUP($B169,단가마스터!$A$4:$H$303,4,FALSE),IFERROR(VLOOKUP($B169,일위대가!$N$4:$T$63,3,FALSE),"")))</f>
        <v/>
      </c>
      <c r="F169" s="24">
        <f>IF($B169="","",SUMIFS(수량산출서!$H$4:$H$253,수량산출서!$A$4:$A$253,"당초",수량산출서!$B$4:$B$253,$B169))</f>
        <v/>
      </c>
      <c r="G169" s="25" t="n"/>
      <c r="H169" s="24">
        <f>IF($B169="","",IF($G169&lt;&gt;"",$G169,N($F169)))</f>
        <v/>
      </c>
      <c r="I169" s="21">
        <f>IF($B169="","",IFERROR(VLOOKUP($B169,단가마스터!$A$4:$H$303,5,FALSE),IFERROR(VLOOKUP($B169,일위대가!$N$4:$T$63,4,FALSE),0)))</f>
        <v/>
      </c>
      <c r="J169" s="21">
        <f>IF($B169="","",IFERROR(VLOOKUP($B169,단가마스터!$A$4:$H$303,6,FALSE),IFERROR(VLOOKUP($B169,일위대가!$N$4:$T$63,5,FALSE),0)))</f>
        <v/>
      </c>
      <c r="K169" s="21">
        <f>IF($B169="","",IFERROR(VLOOKUP($B169,단가마스터!$A$4:$H$303,7,FALSE),IFERROR(VLOOKUP($B169,일위대가!$N$4:$T$63,6,FALSE),0)))</f>
        <v/>
      </c>
      <c r="L169" s="21">
        <f>IF($B169="","",N($I169)+N($J169)+N($K169))</f>
        <v/>
      </c>
      <c r="M169" s="21">
        <f>IF($B169="","",ROUND(N($H169)*N($L169),0))</f>
        <v/>
      </c>
      <c r="N169" s="6" t="n"/>
    </row>
    <row r="170">
      <c r="A170" s="6" t="n"/>
      <c r="B170" s="6" t="n"/>
      <c r="C170" s="7">
        <f>IF($B170="","",IFERROR(VLOOKUP($B170,단가마스터!$A$4:$H$303,2,FALSE),IFERROR(VLOOKUP($B170,일위대가!$N$4:$T$63,2,FALSE),"⚠️단가 없음")))</f>
        <v/>
      </c>
      <c r="D170" s="7">
        <f>IF($B170="","",IFERROR(VLOOKUP($B170,단가마스터!$A$4:$H$303,3,FALSE),""))</f>
        <v/>
      </c>
      <c r="E170" s="7">
        <f>IF($B170="","",IFERROR(VLOOKUP($B170,단가마스터!$A$4:$H$303,4,FALSE),IFERROR(VLOOKUP($B170,일위대가!$N$4:$T$63,3,FALSE),"")))</f>
        <v/>
      </c>
      <c r="F170" s="24">
        <f>IF($B170="","",SUMIFS(수량산출서!$H$4:$H$253,수량산출서!$A$4:$A$253,"당초",수량산출서!$B$4:$B$253,$B170))</f>
        <v/>
      </c>
      <c r="G170" s="25" t="n"/>
      <c r="H170" s="24">
        <f>IF($B170="","",IF($G170&lt;&gt;"",$G170,N($F170)))</f>
        <v/>
      </c>
      <c r="I170" s="21">
        <f>IF($B170="","",IFERROR(VLOOKUP($B170,단가마스터!$A$4:$H$303,5,FALSE),IFERROR(VLOOKUP($B170,일위대가!$N$4:$T$63,4,FALSE),0)))</f>
        <v/>
      </c>
      <c r="J170" s="21">
        <f>IF($B170="","",IFERROR(VLOOKUP($B170,단가마스터!$A$4:$H$303,6,FALSE),IFERROR(VLOOKUP($B170,일위대가!$N$4:$T$63,5,FALSE),0)))</f>
        <v/>
      </c>
      <c r="K170" s="21">
        <f>IF($B170="","",IFERROR(VLOOKUP($B170,단가마스터!$A$4:$H$303,7,FALSE),IFERROR(VLOOKUP($B170,일위대가!$N$4:$T$63,6,FALSE),0)))</f>
        <v/>
      </c>
      <c r="L170" s="21">
        <f>IF($B170="","",N($I170)+N($J170)+N($K170))</f>
        <v/>
      </c>
      <c r="M170" s="21">
        <f>IF($B170="","",ROUND(N($H170)*N($L170),0))</f>
        <v/>
      </c>
      <c r="N170" s="6" t="n"/>
    </row>
    <row r="171">
      <c r="A171" s="6" t="n"/>
      <c r="B171" s="6" t="n"/>
      <c r="C171" s="7">
        <f>IF($B171="","",IFERROR(VLOOKUP($B171,단가마스터!$A$4:$H$303,2,FALSE),IFERROR(VLOOKUP($B171,일위대가!$N$4:$T$63,2,FALSE),"⚠️단가 없음")))</f>
        <v/>
      </c>
      <c r="D171" s="7">
        <f>IF($B171="","",IFERROR(VLOOKUP($B171,단가마스터!$A$4:$H$303,3,FALSE),""))</f>
        <v/>
      </c>
      <c r="E171" s="7">
        <f>IF($B171="","",IFERROR(VLOOKUP($B171,단가마스터!$A$4:$H$303,4,FALSE),IFERROR(VLOOKUP($B171,일위대가!$N$4:$T$63,3,FALSE),"")))</f>
        <v/>
      </c>
      <c r="F171" s="24">
        <f>IF($B171="","",SUMIFS(수량산출서!$H$4:$H$253,수량산출서!$A$4:$A$253,"당초",수량산출서!$B$4:$B$253,$B171))</f>
        <v/>
      </c>
      <c r="G171" s="25" t="n"/>
      <c r="H171" s="24">
        <f>IF($B171="","",IF($G171&lt;&gt;"",$G171,N($F171)))</f>
        <v/>
      </c>
      <c r="I171" s="21">
        <f>IF($B171="","",IFERROR(VLOOKUP($B171,단가마스터!$A$4:$H$303,5,FALSE),IFERROR(VLOOKUP($B171,일위대가!$N$4:$T$63,4,FALSE),0)))</f>
        <v/>
      </c>
      <c r="J171" s="21">
        <f>IF($B171="","",IFERROR(VLOOKUP($B171,단가마스터!$A$4:$H$303,6,FALSE),IFERROR(VLOOKUP($B171,일위대가!$N$4:$T$63,5,FALSE),0)))</f>
        <v/>
      </c>
      <c r="K171" s="21">
        <f>IF($B171="","",IFERROR(VLOOKUP($B171,단가마스터!$A$4:$H$303,7,FALSE),IFERROR(VLOOKUP($B171,일위대가!$N$4:$T$63,6,FALSE),0)))</f>
        <v/>
      </c>
      <c r="L171" s="21">
        <f>IF($B171="","",N($I171)+N($J171)+N($K171))</f>
        <v/>
      </c>
      <c r="M171" s="21">
        <f>IF($B171="","",ROUND(N($H171)*N($L171),0))</f>
        <v/>
      </c>
      <c r="N171" s="6" t="n"/>
    </row>
    <row r="172">
      <c r="A172" s="6" t="n"/>
      <c r="B172" s="6" t="n"/>
      <c r="C172" s="7">
        <f>IF($B172="","",IFERROR(VLOOKUP($B172,단가마스터!$A$4:$H$303,2,FALSE),IFERROR(VLOOKUP($B172,일위대가!$N$4:$T$63,2,FALSE),"⚠️단가 없음")))</f>
        <v/>
      </c>
      <c r="D172" s="7">
        <f>IF($B172="","",IFERROR(VLOOKUP($B172,단가마스터!$A$4:$H$303,3,FALSE),""))</f>
        <v/>
      </c>
      <c r="E172" s="7">
        <f>IF($B172="","",IFERROR(VLOOKUP($B172,단가마스터!$A$4:$H$303,4,FALSE),IFERROR(VLOOKUP($B172,일위대가!$N$4:$T$63,3,FALSE),"")))</f>
        <v/>
      </c>
      <c r="F172" s="24">
        <f>IF($B172="","",SUMIFS(수량산출서!$H$4:$H$253,수량산출서!$A$4:$A$253,"당초",수량산출서!$B$4:$B$253,$B172))</f>
        <v/>
      </c>
      <c r="G172" s="25" t="n"/>
      <c r="H172" s="24">
        <f>IF($B172="","",IF($G172&lt;&gt;"",$G172,N($F172)))</f>
        <v/>
      </c>
      <c r="I172" s="21">
        <f>IF($B172="","",IFERROR(VLOOKUP($B172,단가마스터!$A$4:$H$303,5,FALSE),IFERROR(VLOOKUP($B172,일위대가!$N$4:$T$63,4,FALSE),0)))</f>
        <v/>
      </c>
      <c r="J172" s="21">
        <f>IF($B172="","",IFERROR(VLOOKUP($B172,단가마스터!$A$4:$H$303,6,FALSE),IFERROR(VLOOKUP($B172,일위대가!$N$4:$T$63,5,FALSE),0)))</f>
        <v/>
      </c>
      <c r="K172" s="21">
        <f>IF($B172="","",IFERROR(VLOOKUP($B172,단가마스터!$A$4:$H$303,7,FALSE),IFERROR(VLOOKUP($B172,일위대가!$N$4:$T$63,6,FALSE),0)))</f>
        <v/>
      </c>
      <c r="L172" s="21">
        <f>IF($B172="","",N($I172)+N($J172)+N($K172))</f>
        <v/>
      </c>
      <c r="M172" s="21">
        <f>IF($B172="","",ROUND(N($H172)*N($L172),0))</f>
        <v/>
      </c>
      <c r="N172" s="6" t="n"/>
    </row>
    <row r="173">
      <c r="A173" s="6" t="n"/>
      <c r="B173" s="6" t="n"/>
      <c r="C173" s="7">
        <f>IF($B173="","",IFERROR(VLOOKUP($B173,단가마스터!$A$4:$H$303,2,FALSE),IFERROR(VLOOKUP($B173,일위대가!$N$4:$T$63,2,FALSE),"⚠️단가 없음")))</f>
        <v/>
      </c>
      <c r="D173" s="7">
        <f>IF($B173="","",IFERROR(VLOOKUP($B173,단가마스터!$A$4:$H$303,3,FALSE),""))</f>
        <v/>
      </c>
      <c r="E173" s="7">
        <f>IF($B173="","",IFERROR(VLOOKUP($B173,단가마스터!$A$4:$H$303,4,FALSE),IFERROR(VLOOKUP($B173,일위대가!$N$4:$T$63,3,FALSE),"")))</f>
        <v/>
      </c>
      <c r="F173" s="24">
        <f>IF($B173="","",SUMIFS(수량산출서!$H$4:$H$253,수량산출서!$A$4:$A$253,"당초",수량산출서!$B$4:$B$253,$B173))</f>
        <v/>
      </c>
      <c r="G173" s="25" t="n"/>
      <c r="H173" s="24">
        <f>IF($B173="","",IF($G173&lt;&gt;"",$G173,N($F173)))</f>
        <v/>
      </c>
      <c r="I173" s="21">
        <f>IF($B173="","",IFERROR(VLOOKUP($B173,단가마스터!$A$4:$H$303,5,FALSE),IFERROR(VLOOKUP($B173,일위대가!$N$4:$T$63,4,FALSE),0)))</f>
        <v/>
      </c>
      <c r="J173" s="21">
        <f>IF($B173="","",IFERROR(VLOOKUP($B173,단가마스터!$A$4:$H$303,6,FALSE),IFERROR(VLOOKUP($B173,일위대가!$N$4:$T$63,5,FALSE),0)))</f>
        <v/>
      </c>
      <c r="K173" s="21">
        <f>IF($B173="","",IFERROR(VLOOKUP($B173,단가마스터!$A$4:$H$303,7,FALSE),IFERROR(VLOOKUP($B173,일위대가!$N$4:$T$63,6,FALSE),0)))</f>
        <v/>
      </c>
      <c r="L173" s="21">
        <f>IF($B173="","",N($I173)+N($J173)+N($K173))</f>
        <v/>
      </c>
      <c r="M173" s="21">
        <f>IF($B173="","",ROUND(N($H173)*N($L173),0))</f>
        <v/>
      </c>
      <c r="N173" s="6" t="n"/>
    </row>
    <row r="174">
      <c r="A174" s="6" t="n"/>
      <c r="B174" s="6" t="n"/>
      <c r="C174" s="7">
        <f>IF($B174="","",IFERROR(VLOOKUP($B174,단가마스터!$A$4:$H$303,2,FALSE),IFERROR(VLOOKUP($B174,일위대가!$N$4:$T$63,2,FALSE),"⚠️단가 없음")))</f>
        <v/>
      </c>
      <c r="D174" s="7">
        <f>IF($B174="","",IFERROR(VLOOKUP($B174,단가마스터!$A$4:$H$303,3,FALSE),""))</f>
        <v/>
      </c>
      <c r="E174" s="7">
        <f>IF($B174="","",IFERROR(VLOOKUP($B174,단가마스터!$A$4:$H$303,4,FALSE),IFERROR(VLOOKUP($B174,일위대가!$N$4:$T$63,3,FALSE),"")))</f>
        <v/>
      </c>
      <c r="F174" s="24">
        <f>IF($B174="","",SUMIFS(수량산출서!$H$4:$H$253,수량산출서!$A$4:$A$253,"당초",수량산출서!$B$4:$B$253,$B174))</f>
        <v/>
      </c>
      <c r="G174" s="25" t="n"/>
      <c r="H174" s="24">
        <f>IF($B174="","",IF($G174&lt;&gt;"",$G174,N($F174)))</f>
        <v/>
      </c>
      <c r="I174" s="21">
        <f>IF($B174="","",IFERROR(VLOOKUP($B174,단가마스터!$A$4:$H$303,5,FALSE),IFERROR(VLOOKUP($B174,일위대가!$N$4:$T$63,4,FALSE),0)))</f>
        <v/>
      </c>
      <c r="J174" s="21">
        <f>IF($B174="","",IFERROR(VLOOKUP($B174,단가마스터!$A$4:$H$303,6,FALSE),IFERROR(VLOOKUP($B174,일위대가!$N$4:$T$63,5,FALSE),0)))</f>
        <v/>
      </c>
      <c r="K174" s="21">
        <f>IF($B174="","",IFERROR(VLOOKUP($B174,단가마스터!$A$4:$H$303,7,FALSE),IFERROR(VLOOKUP($B174,일위대가!$N$4:$T$63,6,FALSE),0)))</f>
        <v/>
      </c>
      <c r="L174" s="21">
        <f>IF($B174="","",N($I174)+N($J174)+N($K174))</f>
        <v/>
      </c>
      <c r="M174" s="21">
        <f>IF($B174="","",ROUND(N($H174)*N($L174),0))</f>
        <v/>
      </c>
      <c r="N174" s="6" t="n"/>
    </row>
    <row r="175">
      <c r="A175" s="6" t="n"/>
      <c r="B175" s="6" t="n"/>
      <c r="C175" s="7">
        <f>IF($B175="","",IFERROR(VLOOKUP($B175,단가마스터!$A$4:$H$303,2,FALSE),IFERROR(VLOOKUP($B175,일위대가!$N$4:$T$63,2,FALSE),"⚠️단가 없음")))</f>
        <v/>
      </c>
      <c r="D175" s="7">
        <f>IF($B175="","",IFERROR(VLOOKUP($B175,단가마스터!$A$4:$H$303,3,FALSE),""))</f>
        <v/>
      </c>
      <c r="E175" s="7">
        <f>IF($B175="","",IFERROR(VLOOKUP($B175,단가마스터!$A$4:$H$303,4,FALSE),IFERROR(VLOOKUP($B175,일위대가!$N$4:$T$63,3,FALSE),"")))</f>
        <v/>
      </c>
      <c r="F175" s="24">
        <f>IF($B175="","",SUMIFS(수량산출서!$H$4:$H$253,수량산출서!$A$4:$A$253,"당초",수량산출서!$B$4:$B$253,$B175))</f>
        <v/>
      </c>
      <c r="G175" s="25" t="n"/>
      <c r="H175" s="24">
        <f>IF($B175="","",IF($G175&lt;&gt;"",$G175,N($F175)))</f>
        <v/>
      </c>
      <c r="I175" s="21">
        <f>IF($B175="","",IFERROR(VLOOKUP($B175,단가마스터!$A$4:$H$303,5,FALSE),IFERROR(VLOOKUP($B175,일위대가!$N$4:$T$63,4,FALSE),0)))</f>
        <v/>
      </c>
      <c r="J175" s="21">
        <f>IF($B175="","",IFERROR(VLOOKUP($B175,단가마스터!$A$4:$H$303,6,FALSE),IFERROR(VLOOKUP($B175,일위대가!$N$4:$T$63,5,FALSE),0)))</f>
        <v/>
      </c>
      <c r="K175" s="21">
        <f>IF($B175="","",IFERROR(VLOOKUP($B175,단가마스터!$A$4:$H$303,7,FALSE),IFERROR(VLOOKUP($B175,일위대가!$N$4:$T$63,6,FALSE),0)))</f>
        <v/>
      </c>
      <c r="L175" s="21">
        <f>IF($B175="","",N($I175)+N($J175)+N($K175))</f>
        <v/>
      </c>
      <c r="M175" s="21">
        <f>IF($B175="","",ROUND(N($H175)*N($L175),0))</f>
        <v/>
      </c>
      <c r="N175" s="6" t="n"/>
    </row>
    <row r="176">
      <c r="A176" s="6" t="n"/>
      <c r="B176" s="6" t="n"/>
      <c r="C176" s="7">
        <f>IF($B176="","",IFERROR(VLOOKUP($B176,단가마스터!$A$4:$H$303,2,FALSE),IFERROR(VLOOKUP($B176,일위대가!$N$4:$T$63,2,FALSE),"⚠️단가 없음")))</f>
        <v/>
      </c>
      <c r="D176" s="7">
        <f>IF($B176="","",IFERROR(VLOOKUP($B176,단가마스터!$A$4:$H$303,3,FALSE),""))</f>
        <v/>
      </c>
      <c r="E176" s="7">
        <f>IF($B176="","",IFERROR(VLOOKUP($B176,단가마스터!$A$4:$H$303,4,FALSE),IFERROR(VLOOKUP($B176,일위대가!$N$4:$T$63,3,FALSE),"")))</f>
        <v/>
      </c>
      <c r="F176" s="24">
        <f>IF($B176="","",SUMIFS(수량산출서!$H$4:$H$253,수량산출서!$A$4:$A$253,"당초",수량산출서!$B$4:$B$253,$B176))</f>
        <v/>
      </c>
      <c r="G176" s="25" t="n"/>
      <c r="H176" s="24">
        <f>IF($B176="","",IF($G176&lt;&gt;"",$G176,N($F176)))</f>
        <v/>
      </c>
      <c r="I176" s="21">
        <f>IF($B176="","",IFERROR(VLOOKUP($B176,단가마스터!$A$4:$H$303,5,FALSE),IFERROR(VLOOKUP($B176,일위대가!$N$4:$T$63,4,FALSE),0)))</f>
        <v/>
      </c>
      <c r="J176" s="21">
        <f>IF($B176="","",IFERROR(VLOOKUP($B176,단가마스터!$A$4:$H$303,6,FALSE),IFERROR(VLOOKUP($B176,일위대가!$N$4:$T$63,5,FALSE),0)))</f>
        <v/>
      </c>
      <c r="K176" s="21">
        <f>IF($B176="","",IFERROR(VLOOKUP($B176,단가마스터!$A$4:$H$303,7,FALSE),IFERROR(VLOOKUP($B176,일위대가!$N$4:$T$63,6,FALSE),0)))</f>
        <v/>
      </c>
      <c r="L176" s="21">
        <f>IF($B176="","",N($I176)+N($J176)+N($K176))</f>
        <v/>
      </c>
      <c r="M176" s="21">
        <f>IF($B176="","",ROUND(N($H176)*N($L176),0))</f>
        <v/>
      </c>
      <c r="N176" s="6" t="n"/>
    </row>
    <row r="177">
      <c r="A177" s="6" t="n"/>
      <c r="B177" s="6" t="n"/>
      <c r="C177" s="7">
        <f>IF($B177="","",IFERROR(VLOOKUP($B177,단가마스터!$A$4:$H$303,2,FALSE),IFERROR(VLOOKUP($B177,일위대가!$N$4:$T$63,2,FALSE),"⚠️단가 없음")))</f>
        <v/>
      </c>
      <c r="D177" s="7">
        <f>IF($B177="","",IFERROR(VLOOKUP($B177,단가마스터!$A$4:$H$303,3,FALSE),""))</f>
        <v/>
      </c>
      <c r="E177" s="7">
        <f>IF($B177="","",IFERROR(VLOOKUP($B177,단가마스터!$A$4:$H$303,4,FALSE),IFERROR(VLOOKUP($B177,일위대가!$N$4:$T$63,3,FALSE),"")))</f>
        <v/>
      </c>
      <c r="F177" s="24">
        <f>IF($B177="","",SUMIFS(수량산출서!$H$4:$H$253,수량산출서!$A$4:$A$253,"당초",수량산출서!$B$4:$B$253,$B177))</f>
        <v/>
      </c>
      <c r="G177" s="25" t="n"/>
      <c r="H177" s="24">
        <f>IF($B177="","",IF($G177&lt;&gt;"",$G177,N($F177)))</f>
        <v/>
      </c>
      <c r="I177" s="21">
        <f>IF($B177="","",IFERROR(VLOOKUP($B177,단가마스터!$A$4:$H$303,5,FALSE),IFERROR(VLOOKUP($B177,일위대가!$N$4:$T$63,4,FALSE),0)))</f>
        <v/>
      </c>
      <c r="J177" s="21">
        <f>IF($B177="","",IFERROR(VLOOKUP($B177,단가마스터!$A$4:$H$303,6,FALSE),IFERROR(VLOOKUP($B177,일위대가!$N$4:$T$63,5,FALSE),0)))</f>
        <v/>
      </c>
      <c r="K177" s="21">
        <f>IF($B177="","",IFERROR(VLOOKUP($B177,단가마스터!$A$4:$H$303,7,FALSE),IFERROR(VLOOKUP($B177,일위대가!$N$4:$T$63,6,FALSE),0)))</f>
        <v/>
      </c>
      <c r="L177" s="21">
        <f>IF($B177="","",N($I177)+N($J177)+N($K177))</f>
        <v/>
      </c>
      <c r="M177" s="21">
        <f>IF($B177="","",ROUND(N($H177)*N($L177),0))</f>
        <v/>
      </c>
      <c r="N177" s="6" t="n"/>
    </row>
    <row r="178">
      <c r="A178" s="6" t="n"/>
      <c r="B178" s="6" t="n"/>
      <c r="C178" s="7">
        <f>IF($B178="","",IFERROR(VLOOKUP($B178,단가마스터!$A$4:$H$303,2,FALSE),IFERROR(VLOOKUP($B178,일위대가!$N$4:$T$63,2,FALSE),"⚠️단가 없음")))</f>
        <v/>
      </c>
      <c r="D178" s="7">
        <f>IF($B178="","",IFERROR(VLOOKUP($B178,단가마스터!$A$4:$H$303,3,FALSE),""))</f>
        <v/>
      </c>
      <c r="E178" s="7">
        <f>IF($B178="","",IFERROR(VLOOKUP($B178,단가마스터!$A$4:$H$303,4,FALSE),IFERROR(VLOOKUP($B178,일위대가!$N$4:$T$63,3,FALSE),"")))</f>
        <v/>
      </c>
      <c r="F178" s="24">
        <f>IF($B178="","",SUMIFS(수량산출서!$H$4:$H$253,수량산출서!$A$4:$A$253,"당초",수량산출서!$B$4:$B$253,$B178))</f>
        <v/>
      </c>
      <c r="G178" s="25" t="n"/>
      <c r="H178" s="24">
        <f>IF($B178="","",IF($G178&lt;&gt;"",$G178,N($F178)))</f>
        <v/>
      </c>
      <c r="I178" s="21">
        <f>IF($B178="","",IFERROR(VLOOKUP($B178,단가마스터!$A$4:$H$303,5,FALSE),IFERROR(VLOOKUP($B178,일위대가!$N$4:$T$63,4,FALSE),0)))</f>
        <v/>
      </c>
      <c r="J178" s="21">
        <f>IF($B178="","",IFERROR(VLOOKUP($B178,단가마스터!$A$4:$H$303,6,FALSE),IFERROR(VLOOKUP($B178,일위대가!$N$4:$T$63,5,FALSE),0)))</f>
        <v/>
      </c>
      <c r="K178" s="21">
        <f>IF($B178="","",IFERROR(VLOOKUP($B178,단가마스터!$A$4:$H$303,7,FALSE),IFERROR(VLOOKUP($B178,일위대가!$N$4:$T$63,6,FALSE),0)))</f>
        <v/>
      </c>
      <c r="L178" s="21">
        <f>IF($B178="","",N($I178)+N($J178)+N($K178))</f>
        <v/>
      </c>
      <c r="M178" s="21">
        <f>IF($B178="","",ROUND(N($H178)*N($L178),0))</f>
        <v/>
      </c>
      <c r="N178" s="6" t="n"/>
    </row>
    <row r="179">
      <c r="A179" s="6" t="n"/>
      <c r="B179" s="6" t="n"/>
      <c r="C179" s="7">
        <f>IF($B179="","",IFERROR(VLOOKUP($B179,단가마스터!$A$4:$H$303,2,FALSE),IFERROR(VLOOKUP($B179,일위대가!$N$4:$T$63,2,FALSE),"⚠️단가 없음")))</f>
        <v/>
      </c>
      <c r="D179" s="7">
        <f>IF($B179="","",IFERROR(VLOOKUP($B179,단가마스터!$A$4:$H$303,3,FALSE),""))</f>
        <v/>
      </c>
      <c r="E179" s="7">
        <f>IF($B179="","",IFERROR(VLOOKUP($B179,단가마스터!$A$4:$H$303,4,FALSE),IFERROR(VLOOKUP($B179,일위대가!$N$4:$T$63,3,FALSE),"")))</f>
        <v/>
      </c>
      <c r="F179" s="24">
        <f>IF($B179="","",SUMIFS(수량산출서!$H$4:$H$253,수량산출서!$A$4:$A$253,"당초",수량산출서!$B$4:$B$253,$B179))</f>
        <v/>
      </c>
      <c r="G179" s="25" t="n"/>
      <c r="H179" s="24">
        <f>IF($B179="","",IF($G179&lt;&gt;"",$G179,N($F179)))</f>
        <v/>
      </c>
      <c r="I179" s="21">
        <f>IF($B179="","",IFERROR(VLOOKUP($B179,단가마스터!$A$4:$H$303,5,FALSE),IFERROR(VLOOKUP($B179,일위대가!$N$4:$T$63,4,FALSE),0)))</f>
        <v/>
      </c>
      <c r="J179" s="21">
        <f>IF($B179="","",IFERROR(VLOOKUP($B179,단가마스터!$A$4:$H$303,6,FALSE),IFERROR(VLOOKUP($B179,일위대가!$N$4:$T$63,5,FALSE),0)))</f>
        <v/>
      </c>
      <c r="K179" s="21">
        <f>IF($B179="","",IFERROR(VLOOKUP($B179,단가마스터!$A$4:$H$303,7,FALSE),IFERROR(VLOOKUP($B179,일위대가!$N$4:$T$63,6,FALSE),0)))</f>
        <v/>
      </c>
      <c r="L179" s="21">
        <f>IF($B179="","",N($I179)+N($J179)+N($K179))</f>
        <v/>
      </c>
      <c r="M179" s="21">
        <f>IF($B179="","",ROUND(N($H179)*N($L179),0))</f>
        <v/>
      </c>
      <c r="N179" s="6" t="n"/>
    </row>
    <row r="180">
      <c r="A180" s="6" t="n"/>
      <c r="B180" s="6" t="n"/>
      <c r="C180" s="7">
        <f>IF($B180="","",IFERROR(VLOOKUP($B180,단가마스터!$A$4:$H$303,2,FALSE),IFERROR(VLOOKUP($B180,일위대가!$N$4:$T$63,2,FALSE),"⚠️단가 없음")))</f>
        <v/>
      </c>
      <c r="D180" s="7">
        <f>IF($B180="","",IFERROR(VLOOKUP($B180,단가마스터!$A$4:$H$303,3,FALSE),""))</f>
        <v/>
      </c>
      <c r="E180" s="7">
        <f>IF($B180="","",IFERROR(VLOOKUP($B180,단가마스터!$A$4:$H$303,4,FALSE),IFERROR(VLOOKUP($B180,일위대가!$N$4:$T$63,3,FALSE),"")))</f>
        <v/>
      </c>
      <c r="F180" s="24">
        <f>IF($B180="","",SUMIFS(수량산출서!$H$4:$H$253,수량산출서!$A$4:$A$253,"당초",수량산출서!$B$4:$B$253,$B180))</f>
        <v/>
      </c>
      <c r="G180" s="25" t="n"/>
      <c r="H180" s="24">
        <f>IF($B180="","",IF($G180&lt;&gt;"",$G180,N($F180)))</f>
        <v/>
      </c>
      <c r="I180" s="21">
        <f>IF($B180="","",IFERROR(VLOOKUP($B180,단가마스터!$A$4:$H$303,5,FALSE),IFERROR(VLOOKUP($B180,일위대가!$N$4:$T$63,4,FALSE),0)))</f>
        <v/>
      </c>
      <c r="J180" s="21">
        <f>IF($B180="","",IFERROR(VLOOKUP($B180,단가마스터!$A$4:$H$303,6,FALSE),IFERROR(VLOOKUP($B180,일위대가!$N$4:$T$63,5,FALSE),0)))</f>
        <v/>
      </c>
      <c r="K180" s="21">
        <f>IF($B180="","",IFERROR(VLOOKUP($B180,단가마스터!$A$4:$H$303,7,FALSE),IFERROR(VLOOKUP($B180,일위대가!$N$4:$T$63,6,FALSE),0)))</f>
        <v/>
      </c>
      <c r="L180" s="21">
        <f>IF($B180="","",N($I180)+N($J180)+N($K180))</f>
        <v/>
      </c>
      <c r="M180" s="21">
        <f>IF($B180="","",ROUND(N($H180)*N($L180),0))</f>
        <v/>
      </c>
      <c r="N180" s="6" t="n"/>
    </row>
    <row r="181">
      <c r="A181" s="6" t="n"/>
      <c r="B181" s="6" t="n"/>
      <c r="C181" s="7">
        <f>IF($B181="","",IFERROR(VLOOKUP($B181,단가마스터!$A$4:$H$303,2,FALSE),IFERROR(VLOOKUP($B181,일위대가!$N$4:$T$63,2,FALSE),"⚠️단가 없음")))</f>
        <v/>
      </c>
      <c r="D181" s="7">
        <f>IF($B181="","",IFERROR(VLOOKUP($B181,단가마스터!$A$4:$H$303,3,FALSE),""))</f>
        <v/>
      </c>
      <c r="E181" s="7">
        <f>IF($B181="","",IFERROR(VLOOKUP($B181,단가마스터!$A$4:$H$303,4,FALSE),IFERROR(VLOOKUP($B181,일위대가!$N$4:$T$63,3,FALSE),"")))</f>
        <v/>
      </c>
      <c r="F181" s="24">
        <f>IF($B181="","",SUMIFS(수량산출서!$H$4:$H$253,수량산출서!$A$4:$A$253,"당초",수량산출서!$B$4:$B$253,$B181))</f>
        <v/>
      </c>
      <c r="G181" s="25" t="n"/>
      <c r="H181" s="24">
        <f>IF($B181="","",IF($G181&lt;&gt;"",$G181,N($F181)))</f>
        <v/>
      </c>
      <c r="I181" s="21">
        <f>IF($B181="","",IFERROR(VLOOKUP($B181,단가마스터!$A$4:$H$303,5,FALSE),IFERROR(VLOOKUP($B181,일위대가!$N$4:$T$63,4,FALSE),0)))</f>
        <v/>
      </c>
      <c r="J181" s="21">
        <f>IF($B181="","",IFERROR(VLOOKUP($B181,단가마스터!$A$4:$H$303,6,FALSE),IFERROR(VLOOKUP($B181,일위대가!$N$4:$T$63,5,FALSE),0)))</f>
        <v/>
      </c>
      <c r="K181" s="21">
        <f>IF($B181="","",IFERROR(VLOOKUP($B181,단가마스터!$A$4:$H$303,7,FALSE),IFERROR(VLOOKUP($B181,일위대가!$N$4:$T$63,6,FALSE),0)))</f>
        <v/>
      </c>
      <c r="L181" s="21">
        <f>IF($B181="","",N($I181)+N($J181)+N($K181))</f>
        <v/>
      </c>
      <c r="M181" s="21">
        <f>IF($B181="","",ROUND(N($H181)*N($L181),0))</f>
        <v/>
      </c>
      <c r="N181" s="6" t="n"/>
    </row>
    <row r="182">
      <c r="A182" s="6" t="n"/>
      <c r="B182" s="6" t="n"/>
      <c r="C182" s="7">
        <f>IF($B182="","",IFERROR(VLOOKUP($B182,단가마스터!$A$4:$H$303,2,FALSE),IFERROR(VLOOKUP($B182,일위대가!$N$4:$T$63,2,FALSE),"⚠️단가 없음")))</f>
        <v/>
      </c>
      <c r="D182" s="7">
        <f>IF($B182="","",IFERROR(VLOOKUP($B182,단가마스터!$A$4:$H$303,3,FALSE),""))</f>
        <v/>
      </c>
      <c r="E182" s="7">
        <f>IF($B182="","",IFERROR(VLOOKUP($B182,단가마스터!$A$4:$H$303,4,FALSE),IFERROR(VLOOKUP($B182,일위대가!$N$4:$T$63,3,FALSE),"")))</f>
        <v/>
      </c>
      <c r="F182" s="24">
        <f>IF($B182="","",SUMIFS(수량산출서!$H$4:$H$253,수량산출서!$A$4:$A$253,"당초",수량산출서!$B$4:$B$253,$B182))</f>
        <v/>
      </c>
      <c r="G182" s="25" t="n"/>
      <c r="H182" s="24">
        <f>IF($B182="","",IF($G182&lt;&gt;"",$G182,N($F182)))</f>
        <v/>
      </c>
      <c r="I182" s="21">
        <f>IF($B182="","",IFERROR(VLOOKUP($B182,단가마스터!$A$4:$H$303,5,FALSE),IFERROR(VLOOKUP($B182,일위대가!$N$4:$T$63,4,FALSE),0)))</f>
        <v/>
      </c>
      <c r="J182" s="21">
        <f>IF($B182="","",IFERROR(VLOOKUP($B182,단가마스터!$A$4:$H$303,6,FALSE),IFERROR(VLOOKUP($B182,일위대가!$N$4:$T$63,5,FALSE),0)))</f>
        <v/>
      </c>
      <c r="K182" s="21">
        <f>IF($B182="","",IFERROR(VLOOKUP($B182,단가마스터!$A$4:$H$303,7,FALSE),IFERROR(VLOOKUP($B182,일위대가!$N$4:$T$63,6,FALSE),0)))</f>
        <v/>
      </c>
      <c r="L182" s="21">
        <f>IF($B182="","",N($I182)+N($J182)+N($K182))</f>
        <v/>
      </c>
      <c r="M182" s="21">
        <f>IF($B182="","",ROUND(N($H182)*N($L182),0))</f>
        <v/>
      </c>
      <c r="N182" s="6" t="n"/>
    </row>
    <row r="183">
      <c r="A183" s="6" t="n"/>
      <c r="B183" s="6" t="n"/>
      <c r="C183" s="7">
        <f>IF($B183="","",IFERROR(VLOOKUP($B183,단가마스터!$A$4:$H$303,2,FALSE),IFERROR(VLOOKUP($B183,일위대가!$N$4:$T$63,2,FALSE),"⚠️단가 없음")))</f>
        <v/>
      </c>
      <c r="D183" s="7">
        <f>IF($B183="","",IFERROR(VLOOKUP($B183,단가마스터!$A$4:$H$303,3,FALSE),""))</f>
        <v/>
      </c>
      <c r="E183" s="7">
        <f>IF($B183="","",IFERROR(VLOOKUP($B183,단가마스터!$A$4:$H$303,4,FALSE),IFERROR(VLOOKUP($B183,일위대가!$N$4:$T$63,3,FALSE),"")))</f>
        <v/>
      </c>
      <c r="F183" s="24">
        <f>IF($B183="","",SUMIFS(수량산출서!$H$4:$H$253,수량산출서!$A$4:$A$253,"당초",수량산출서!$B$4:$B$253,$B183))</f>
        <v/>
      </c>
      <c r="G183" s="25" t="n"/>
      <c r="H183" s="24">
        <f>IF($B183="","",IF($G183&lt;&gt;"",$G183,N($F183)))</f>
        <v/>
      </c>
      <c r="I183" s="21">
        <f>IF($B183="","",IFERROR(VLOOKUP($B183,단가마스터!$A$4:$H$303,5,FALSE),IFERROR(VLOOKUP($B183,일위대가!$N$4:$T$63,4,FALSE),0)))</f>
        <v/>
      </c>
      <c r="J183" s="21">
        <f>IF($B183="","",IFERROR(VLOOKUP($B183,단가마스터!$A$4:$H$303,6,FALSE),IFERROR(VLOOKUP($B183,일위대가!$N$4:$T$63,5,FALSE),0)))</f>
        <v/>
      </c>
      <c r="K183" s="21">
        <f>IF($B183="","",IFERROR(VLOOKUP($B183,단가마스터!$A$4:$H$303,7,FALSE),IFERROR(VLOOKUP($B183,일위대가!$N$4:$T$63,6,FALSE),0)))</f>
        <v/>
      </c>
      <c r="L183" s="21">
        <f>IF($B183="","",N($I183)+N($J183)+N($K183))</f>
        <v/>
      </c>
      <c r="M183" s="21">
        <f>IF($B183="","",ROUND(N($H183)*N($L183),0))</f>
        <v/>
      </c>
      <c r="N183" s="6" t="n"/>
    </row>
    <row r="184">
      <c r="A184" s="6" t="n"/>
      <c r="B184" s="6" t="n"/>
      <c r="C184" s="7">
        <f>IF($B184="","",IFERROR(VLOOKUP($B184,단가마스터!$A$4:$H$303,2,FALSE),IFERROR(VLOOKUP($B184,일위대가!$N$4:$T$63,2,FALSE),"⚠️단가 없음")))</f>
        <v/>
      </c>
      <c r="D184" s="7">
        <f>IF($B184="","",IFERROR(VLOOKUP($B184,단가마스터!$A$4:$H$303,3,FALSE),""))</f>
        <v/>
      </c>
      <c r="E184" s="7">
        <f>IF($B184="","",IFERROR(VLOOKUP($B184,단가마스터!$A$4:$H$303,4,FALSE),IFERROR(VLOOKUP($B184,일위대가!$N$4:$T$63,3,FALSE),"")))</f>
        <v/>
      </c>
      <c r="F184" s="24">
        <f>IF($B184="","",SUMIFS(수량산출서!$H$4:$H$253,수량산출서!$A$4:$A$253,"당초",수량산출서!$B$4:$B$253,$B184))</f>
        <v/>
      </c>
      <c r="G184" s="25" t="n"/>
      <c r="H184" s="24">
        <f>IF($B184="","",IF($G184&lt;&gt;"",$G184,N($F184)))</f>
        <v/>
      </c>
      <c r="I184" s="21">
        <f>IF($B184="","",IFERROR(VLOOKUP($B184,단가마스터!$A$4:$H$303,5,FALSE),IFERROR(VLOOKUP($B184,일위대가!$N$4:$T$63,4,FALSE),0)))</f>
        <v/>
      </c>
      <c r="J184" s="21">
        <f>IF($B184="","",IFERROR(VLOOKUP($B184,단가마스터!$A$4:$H$303,6,FALSE),IFERROR(VLOOKUP($B184,일위대가!$N$4:$T$63,5,FALSE),0)))</f>
        <v/>
      </c>
      <c r="K184" s="21">
        <f>IF($B184="","",IFERROR(VLOOKUP($B184,단가마스터!$A$4:$H$303,7,FALSE),IFERROR(VLOOKUP($B184,일위대가!$N$4:$T$63,6,FALSE),0)))</f>
        <v/>
      </c>
      <c r="L184" s="21">
        <f>IF($B184="","",N($I184)+N($J184)+N($K184))</f>
        <v/>
      </c>
      <c r="M184" s="21">
        <f>IF($B184="","",ROUND(N($H184)*N($L184),0))</f>
        <v/>
      </c>
      <c r="N184" s="6" t="n"/>
    </row>
    <row r="185">
      <c r="A185" s="6" t="n"/>
      <c r="B185" s="6" t="n"/>
      <c r="C185" s="7">
        <f>IF($B185="","",IFERROR(VLOOKUP($B185,단가마스터!$A$4:$H$303,2,FALSE),IFERROR(VLOOKUP($B185,일위대가!$N$4:$T$63,2,FALSE),"⚠️단가 없음")))</f>
        <v/>
      </c>
      <c r="D185" s="7">
        <f>IF($B185="","",IFERROR(VLOOKUP($B185,단가마스터!$A$4:$H$303,3,FALSE),""))</f>
        <v/>
      </c>
      <c r="E185" s="7">
        <f>IF($B185="","",IFERROR(VLOOKUP($B185,단가마스터!$A$4:$H$303,4,FALSE),IFERROR(VLOOKUP($B185,일위대가!$N$4:$T$63,3,FALSE),"")))</f>
        <v/>
      </c>
      <c r="F185" s="24">
        <f>IF($B185="","",SUMIFS(수량산출서!$H$4:$H$253,수량산출서!$A$4:$A$253,"당초",수량산출서!$B$4:$B$253,$B185))</f>
        <v/>
      </c>
      <c r="G185" s="25" t="n"/>
      <c r="H185" s="24">
        <f>IF($B185="","",IF($G185&lt;&gt;"",$G185,N($F185)))</f>
        <v/>
      </c>
      <c r="I185" s="21">
        <f>IF($B185="","",IFERROR(VLOOKUP($B185,단가마스터!$A$4:$H$303,5,FALSE),IFERROR(VLOOKUP($B185,일위대가!$N$4:$T$63,4,FALSE),0)))</f>
        <v/>
      </c>
      <c r="J185" s="21">
        <f>IF($B185="","",IFERROR(VLOOKUP($B185,단가마스터!$A$4:$H$303,6,FALSE),IFERROR(VLOOKUP($B185,일위대가!$N$4:$T$63,5,FALSE),0)))</f>
        <v/>
      </c>
      <c r="K185" s="21">
        <f>IF($B185="","",IFERROR(VLOOKUP($B185,단가마스터!$A$4:$H$303,7,FALSE),IFERROR(VLOOKUP($B185,일위대가!$N$4:$T$63,6,FALSE),0)))</f>
        <v/>
      </c>
      <c r="L185" s="21">
        <f>IF($B185="","",N($I185)+N($J185)+N($K185))</f>
        <v/>
      </c>
      <c r="M185" s="21">
        <f>IF($B185="","",ROUND(N($H185)*N($L185),0))</f>
        <v/>
      </c>
      <c r="N185" s="6" t="n"/>
    </row>
    <row r="186">
      <c r="A186" s="6" t="n"/>
      <c r="B186" s="6" t="n"/>
      <c r="C186" s="7">
        <f>IF($B186="","",IFERROR(VLOOKUP($B186,단가마스터!$A$4:$H$303,2,FALSE),IFERROR(VLOOKUP($B186,일위대가!$N$4:$T$63,2,FALSE),"⚠️단가 없음")))</f>
        <v/>
      </c>
      <c r="D186" s="7">
        <f>IF($B186="","",IFERROR(VLOOKUP($B186,단가마스터!$A$4:$H$303,3,FALSE),""))</f>
        <v/>
      </c>
      <c r="E186" s="7">
        <f>IF($B186="","",IFERROR(VLOOKUP($B186,단가마스터!$A$4:$H$303,4,FALSE),IFERROR(VLOOKUP($B186,일위대가!$N$4:$T$63,3,FALSE),"")))</f>
        <v/>
      </c>
      <c r="F186" s="24">
        <f>IF($B186="","",SUMIFS(수량산출서!$H$4:$H$253,수량산출서!$A$4:$A$253,"당초",수량산출서!$B$4:$B$253,$B186))</f>
        <v/>
      </c>
      <c r="G186" s="25" t="n"/>
      <c r="H186" s="24">
        <f>IF($B186="","",IF($G186&lt;&gt;"",$G186,N($F186)))</f>
        <v/>
      </c>
      <c r="I186" s="21">
        <f>IF($B186="","",IFERROR(VLOOKUP($B186,단가마스터!$A$4:$H$303,5,FALSE),IFERROR(VLOOKUP($B186,일위대가!$N$4:$T$63,4,FALSE),0)))</f>
        <v/>
      </c>
      <c r="J186" s="21">
        <f>IF($B186="","",IFERROR(VLOOKUP($B186,단가마스터!$A$4:$H$303,6,FALSE),IFERROR(VLOOKUP($B186,일위대가!$N$4:$T$63,5,FALSE),0)))</f>
        <v/>
      </c>
      <c r="K186" s="21">
        <f>IF($B186="","",IFERROR(VLOOKUP($B186,단가마스터!$A$4:$H$303,7,FALSE),IFERROR(VLOOKUP($B186,일위대가!$N$4:$T$63,6,FALSE),0)))</f>
        <v/>
      </c>
      <c r="L186" s="21">
        <f>IF($B186="","",N($I186)+N($J186)+N($K186))</f>
        <v/>
      </c>
      <c r="M186" s="21">
        <f>IF($B186="","",ROUND(N($H186)*N($L186),0))</f>
        <v/>
      </c>
      <c r="N186" s="6" t="n"/>
    </row>
    <row r="187">
      <c r="A187" s="6" t="n"/>
      <c r="B187" s="6" t="n"/>
      <c r="C187" s="7">
        <f>IF($B187="","",IFERROR(VLOOKUP($B187,단가마스터!$A$4:$H$303,2,FALSE),IFERROR(VLOOKUP($B187,일위대가!$N$4:$T$63,2,FALSE),"⚠️단가 없음")))</f>
        <v/>
      </c>
      <c r="D187" s="7">
        <f>IF($B187="","",IFERROR(VLOOKUP($B187,단가마스터!$A$4:$H$303,3,FALSE),""))</f>
        <v/>
      </c>
      <c r="E187" s="7">
        <f>IF($B187="","",IFERROR(VLOOKUP($B187,단가마스터!$A$4:$H$303,4,FALSE),IFERROR(VLOOKUP($B187,일위대가!$N$4:$T$63,3,FALSE),"")))</f>
        <v/>
      </c>
      <c r="F187" s="24">
        <f>IF($B187="","",SUMIFS(수량산출서!$H$4:$H$253,수량산출서!$A$4:$A$253,"당초",수량산출서!$B$4:$B$253,$B187))</f>
        <v/>
      </c>
      <c r="G187" s="25" t="n"/>
      <c r="H187" s="24">
        <f>IF($B187="","",IF($G187&lt;&gt;"",$G187,N($F187)))</f>
        <v/>
      </c>
      <c r="I187" s="21">
        <f>IF($B187="","",IFERROR(VLOOKUP($B187,단가마스터!$A$4:$H$303,5,FALSE),IFERROR(VLOOKUP($B187,일위대가!$N$4:$T$63,4,FALSE),0)))</f>
        <v/>
      </c>
      <c r="J187" s="21">
        <f>IF($B187="","",IFERROR(VLOOKUP($B187,단가마스터!$A$4:$H$303,6,FALSE),IFERROR(VLOOKUP($B187,일위대가!$N$4:$T$63,5,FALSE),0)))</f>
        <v/>
      </c>
      <c r="K187" s="21">
        <f>IF($B187="","",IFERROR(VLOOKUP($B187,단가마스터!$A$4:$H$303,7,FALSE),IFERROR(VLOOKUP($B187,일위대가!$N$4:$T$63,6,FALSE),0)))</f>
        <v/>
      </c>
      <c r="L187" s="21">
        <f>IF($B187="","",N($I187)+N($J187)+N($K187))</f>
        <v/>
      </c>
      <c r="M187" s="21">
        <f>IF($B187="","",ROUND(N($H187)*N($L187),0))</f>
        <v/>
      </c>
      <c r="N187" s="6" t="n"/>
    </row>
    <row r="188">
      <c r="A188" s="6" t="n"/>
      <c r="B188" s="6" t="n"/>
      <c r="C188" s="7">
        <f>IF($B188="","",IFERROR(VLOOKUP($B188,단가마스터!$A$4:$H$303,2,FALSE),IFERROR(VLOOKUP($B188,일위대가!$N$4:$T$63,2,FALSE),"⚠️단가 없음")))</f>
        <v/>
      </c>
      <c r="D188" s="7">
        <f>IF($B188="","",IFERROR(VLOOKUP($B188,단가마스터!$A$4:$H$303,3,FALSE),""))</f>
        <v/>
      </c>
      <c r="E188" s="7">
        <f>IF($B188="","",IFERROR(VLOOKUP($B188,단가마스터!$A$4:$H$303,4,FALSE),IFERROR(VLOOKUP($B188,일위대가!$N$4:$T$63,3,FALSE),"")))</f>
        <v/>
      </c>
      <c r="F188" s="24">
        <f>IF($B188="","",SUMIFS(수량산출서!$H$4:$H$253,수량산출서!$A$4:$A$253,"당초",수량산출서!$B$4:$B$253,$B188))</f>
        <v/>
      </c>
      <c r="G188" s="25" t="n"/>
      <c r="H188" s="24">
        <f>IF($B188="","",IF($G188&lt;&gt;"",$G188,N($F188)))</f>
        <v/>
      </c>
      <c r="I188" s="21">
        <f>IF($B188="","",IFERROR(VLOOKUP($B188,단가마스터!$A$4:$H$303,5,FALSE),IFERROR(VLOOKUP($B188,일위대가!$N$4:$T$63,4,FALSE),0)))</f>
        <v/>
      </c>
      <c r="J188" s="21">
        <f>IF($B188="","",IFERROR(VLOOKUP($B188,단가마스터!$A$4:$H$303,6,FALSE),IFERROR(VLOOKUP($B188,일위대가!$N$4:$T$63,5,FALSE),0)))</f>
        <v/>
      </c>
      <c r="K188" s="21">
        <f>IF($B188="","",IFERROR(VLOOKUP($B188,단가마스터!$A$4:$H$303,7,FALSE),IFERROR(VLOOKUP($B188,일위대가!$N$4:$T$63,6,FALSE),0)))</f>
        <v/>
      </c>
      <c r="L188" s="21">
        <f>IF($B188="","",N($I188)+N($J188)+N($K188))</f>
        <v/>
      </c>
      <c r="M188" s="21">
        <f>IF($B188="","",ROUND(N($H188)*N($L188),0))</f>
        <v/>
      </c>
      <c r="N188" s="6" t="n"/>
    </row>
    <row r="189">
      <c r="A189" s="6" t="n"/>
      <c r="B189" s="6" t="n"/>
      <c r="C189" s="7">
        <f>IF($B189="","",IFERROR(VLOOKUP($B189,단가마스터!$A$4:$H$303,2,FALSE),IFERROR(VLOOKUP($B189,일위대가!$N$4:$T$63,2,FALSE),"⚠️단가 없음")))</f>
        <v/>
      </c>
      <c r="D189" s="7">
        <f>IF($B189="","",IFERROR(VLOOKUP($B189,단가마스터!$A$4:$H$303,3,FALSE),""))</f>
        <v/>
      </c>
      <c r="E189" s="7">
        <f>IF($B189="","",IFERROR(VLOOKUP($B189,단가마스터!$A$4:$H$303,4,FALSE),IFERROR(VLOOKUP($B189,일위대가!$N$4:$T$63,3,FALSE),"")))</f>
        <v/>
      </c>
      <c r="F189" s="24">
        <f>IF($B189="","",SUMIFS(수량산출서!$H$4:$H$253,수량산출서!$A$4:$A$253,"당초",수량산출서!$B$4:$B$253,$B189))</f>
        <v/>
      </c>
      <c r="G189" s="25" t="n"/>
      <c r="H189" s="24">
        <f>IF($B189="","",IF($G189&lt;&gt;"",$G189,N($F189)))</f>
        <v/>
      </c>
      <c r="I189" s="21">
        <f>IF($B189="","",IFERROR(VLOOKUP($B189,단가마스터!$A$4:$H$303,5,FALSE),IFERROR(VLOOKUP($B189,일위대가!$N$4:$T$63,4,FALSE),0)))</f>
        <v/>
      </c>
      <c r="J189" s="21">
        <f>IF($B189="","",IFERROR(VLOOKUP($B189,단가마스터!$A$4:$H$303,6,FALSE),IFERROR(VLOOKUP($B189,일위대가!$N$4:$T$63,5,FALSE),0)))</f>
        <v/>
      </c>
      <c r="K189" s="21">
        <f>IF($B189="","",IFERROR(VLOOKUP($B189,단가마스터!$A$4:$H$303,7,FALSE),IFERROR(VLOOKUP($B189,일위대가!$N$4:$T$63,6,FALSE),0)))</f>
        <v/>
      </c>
      <c r="L189" s="21">
        <f>IF($B189="","",N($I189)+N($J189)+N($K189))</f>
        <v/>
      </c>
      <c r="M189" s="21">
        <f>IF($B189="","",ROUND(N($H189)*N($L189),0))</f>
        <v/>
      </c>
      <c r="N189" s="6" t="n"/>
    </row>
    <row r="190">
      <c r="A190" s="6" t="n"/>
      <c r="B190" s="6" t="n"/>
      <c r="C190" s="7">
        <f>IF($B190="","",IFERROR(VLOOKUP($B190,단가마스터!$A$4:$H$303,2,FALSE),IFERROR(VLOOKUP($B190,일위대가!$N$4:$T$63,2,FALSE),"⚠️단가 없음")))</f>
        <v/>
      </c>
      <c r="D190" s="7">
        <f>IF($B190="","",IFERROR(VLOOKUP($B190,단가마스터!$A$4:$H$303,3,FALSE),""))</f>
        <v/>
      </c>
      <c r="E190" s="7">
        <f>IF($B190="","",IFERROR(VLOOKUP($B190,단가마스터!$A$4:$H$303,4,FALSE),IFERROR(VLOOKUP($B190,일위대가!$N$4:$T$63,3,FALSE),"")))</f>
        <v/>
      </c>
      <c r="F190" s="24">
        <f>IF($B190="","",SUMIFS(수량산출서!$H$4:$H$253,수량산출서!$A$4:$A$253,"당초",수량산출서!$B$4:$B$253,$B190))</f>
        <v/>
      </c>
      <c r="G190" s="25" t="n"/>
      <c r="H190" s="24">
        <f>IF($B190="","",IF($G190&lt;&gt;"",$G190,N($F190)))</f>
        <v/>
      </c>
      <c r="I190" s="21">
        <f>IF($B190="","",IFERROR(VLOOKUP($B190,단가마스터!$A$4:$H$303,5,FALSE),IFERROR(VLOOKUP($B190,일위대가!$N$4:$T$63,4,FALSE),0)))</f>
        <v/>
      </c>
      <c r="J190" s="21">
        <f>IF($B190="","",IFERROR(VLOOKUP($B190,단가마스터!$A$4:$H$303,6,FALSE),IFERROR(VLOOKUP($B190,일위대가!$N$4:$T$63,5,FALSE),0)))</f>
        <v/>
      </c>
      <c r="K190" s="21">
        <f>IF($B190="","",IFERROR(VLOOKUP($B190,단가마스터!$A$4:$H$303,7,FALSE),IFERROR(VLOOKUP($B190,일위대가!$N$4:$T$63,6,FALSE),0)))</f>
        <v/>
      </c>
      <c r="L190" s="21">
        <f>IF($B190="","",N($I190)+N($J190)+N($K190))</f>
        <v/>
      </c>
      <c r="M190" s="21">
        <f>IF($B190="","",ROUND(N($H190)*N($L190),0))</f>
        <v/>
      </c>
      <c r="N190" s="6" t="n"/>
    </row>
    <row r="191">
      <c r="A191" s="6" t="n"/>
      <c r="B191" s="6" t="n"/>
      <c r="C191" s="7">
        <f>IF($B191="","",IFERROR(VLOOKUP($B191,단가마스터!$A$4:$H$303,2,FALSE),IFERROR(VLOOKUP($B191,일위대가!$N$4:$T$63,2,FALSE),"⚠️단가 없음")))</f>
        <v/>
      </c>
      <c r="D191" s="7">
        <f>IF($B191="","",IFERROR(VLOOKUP($B191,단가마스터!$A$4:$H$303,3,FALSE),""))</f>
        <v/>
      </c>
      <c r="E191" s="7">
        <f>IF($B191="","",IFERROR(VLOOKUP($B191,단가마스터!$A$4:$H$303,4,FALSE),IFERROR(VLOOKUP($B191,일위대가!$N$4:$T$63,3,FALSE),"")))</f>
        <v/>
      </c>
      <c r="F191" s="24">
        <f>IF($B191="","",SUMIFS(수량산출서!$H$4:$H$253,수량산출서!$A$4:$A$253,"당초",수량산출서!$B$4:$B$253,$B191))</f>
        <v/>
      </c>
      <c r="G191" s="25" t="n"/>
      <c r="H191" s="24">
        <f>IF($B191="","",IF($G191&lt;&gt;"",$G191,N($F191)))</f>
        <v/>
      </c>
      <c r="I191" s="21">
        <f>IF($B191="","",IFERROR(VLOOKUP($B191,단가마스터!$A$4:$H$303,5,FALSE),IFERROR(VLOOKUP($B191,일위대가!$N$4:$T$63,4,FALSE),0)))</f>
        <v/>
      </c>
      <c r="J191" s="21">
        <f>IF($B191="","",IFERROR(VLOOKUP($B191,단가마스터!$A$4:$H$303,6,FALSE),IFERROR(VLOOKUP($B191,일위대가!$N$4:$T$63,5,FALSE),0)))</f>
        <v/>
      </c>
      <c r="K191" s="21">
        <f>IF($B191="","",IFERROR(VLOOKUP($B191,단가마스터!$A$4:$H$303,7,FALSE),IFERROR(VLOOKUP($B191,일위대가!$N$4:$T$63,6,FALSE),0)))</f>
        <v/>
      </c>
      <c r="L191" s="21">
        <f>IF($B191="","",N($I191)+N($J191)+N($K191))</f>
        <v/>
      </c>
      <c r="M191" s="21">
        <f>IF($B191="","",ROUND(N($H191)*N($L191),0))</f>
        <v/>
      </c>
      <c r="N191" s="6" t="n"/>
    </row>
    <row r="192">
      <c r="A192" s="6" t="n"/>
      <c r="B192" s="6" t="n"/>
      <c r="C192" s="7">
        <f>IF($B192="","",IFERROR(VLOOKUP($B192,단가마스터!$A$4:$H$303,2,FALSE),IFERROR(VLOOKUP($B192,일위대가!$N$4:$T$63,2,FALSE),"⚠️단가 없음")))</f>
        <v/>
      </c>
      <c r="D192" s="7">
        <f>IF($B192="","",IFERROR(VLOOKUP($B192,단가마스터!$A$4:$H$303,3,FALSE),""))</f>
        <v/>
      </c>
      <c r="E192" s="7">
        <f>IF($B192="","",IFERROR(VLOOKUP($B192,단가마스터!$A$4:$H$303,4,FALSE),IFERROR(VLOOKUP($B192,일위대가!$N$4:$T$63,3,FALSE),"")))</f>
        <v/>
      </c>
      <c r="F192" s="24">
        <f>IF($B192="","",SUMIFS(수량산출서!$H$4:$H$253,수량산출서!$A$4:$A$253,"당초",수량산출서!$B$4:$B$253,$B192))</f>
        <v/>
      </c>
      <c r="G192" s="25" t="n"/>
      <c r="H192" s="24">
        <f>IF($B192="","",IF($G192&lt;&gt;"",$G192,N($F192)))</f>
        <v/>
      </c>
      <c r="I192" s="21">
        <f>IF($B192="","",IFERROR(VLOOKUP($B192,단가마스터!$A$4:$H$303,5,FALSE),IFERROR(VLOOKUP($B192,일위대가!$N$4:$T$63,4,FALSE),0)))</f>
        <v/>
      </c>
      <c r="J192" s="21">
        <f>IF($B192="","",IFERROR(VLOOKUP($B192,단가마스터!$A$4:$H$303,6,FALSE),IFERROR(VLOOKUP($B192,일위대가!$N$4:$T$63,5,FALSE),0)))</f>
        <v/>
      </c>
      <c r="K192" s="21">
        <f>IF($B192="","",IFERROR(VLOOKUP($B192,단가마스터!$A$4:$H$303,7,FALSE),IFERROR(VLOOKUP($B192,일위대가!$N$4:$T$63,6,FALSE),0)))</f>
        <v/>
      </c>
      <c r="L192" s="21">
        <f>IF($B192="","",N($I192)+N($J192)+N($K192))</f>
        <v/>
      </c>
      <c r="M192" s="21">
        <f>IF($B192="","",ROUND(N($H192)*N($L192),0))</f>
        <v/>
      </c>
      <c r="N192" s="6" t="n"/>
    </row>
    <row r="193">
      <c r="A193" s="6" t="n"/>
      <c r="B193" s="6" t="n"/>
      <c r="C193" s="7">
        <f>IF($B193="","",IFERROR(VLOOKUP($B193,단가마스터!$A$4:$H$303,2,FALSE),IFERROR(VLOOKUP($B193,일위대가!$N$4:$T$63,2,FALSE),"⚠️단가 없음")))</f>
        <v/>
      </c>
      <c r="D193" s="7">
        <f>IF($B193="","",IFERROR(VLOOKUP($B193,단가마스터!$A$4:$H$303,3,FALSE),""))</f>
        <v/>
      </c>
      <c r="E193" s="7">
        <f>IF($B193="","",IFERROR(VLOOKUP($B193,단가마스터!$A$4:$H$303,4,FALSE),IFERROR(VLOOKUP($B193,일위대가!$N$4:$T$63,3,FALSE),"")))</f>
        <v/>
      </c>
      <c r="F193" s="24">
        <f>IF($B193="","",SUMIFS(수량산출서!$H$4:$H$253,수량산출서!$A$4:$A$253,"당초",수량산출서!$B$4:$B$253,$B193))</f>
        <v/>
      </c>
      <c r="G193" s="25" t="n"/>
      <c r="H193" s="24">
        <f>IF($B193="","",IF($G193&lt;&gt;"",$G193,N($F193)))</f>
        <v/>
      </c>
      <c r="I193" s="21">
        <f>IF($B193="","",IFERROR(VLOOKUP($B193,단가마스터!$A$4:$H$303,5,FALSE),IFERROR(VLOOKUP($B193,일위대가!$N$4:$T$63,4,FALSE),0)))</f>
        <v/>
      </c>
      <c r="J193" s="21">
        <f>IF($B193="","",IFERROR(VLOOKUP($B193,단가마스터!$A$4:$H$303,6,FALSE),IFERROR(VLOOKUP($B193,일위대가!$N$4:$T$63,5,FALSE),0)))</f>
        <v/>
      </c>
      <c r="K193" s="21">
        <f>IF($B193="","",IFERROR(VLOOKUP($B193,단가마스터!$A$4:$H$303,7,FALSE),IFERROR(VLOOKUP($B193,일위대가!$N$4:$T$63,6,FALSE),0)))</f>
        <v/>
      </c>
      <c r="L193" s="21">
        <f>IF($B193="","",N($I193)+N($J193)+N($K193))</f>
        <v/>
      </c>
      <c r="M193" s="21">
        <f>IF($B193="","",ROUND(N($H193)*N($L193),0))</f>
        <v/>
      </c>
      <c r="N193" s="6" t="n"/>
    </row>
    <row r="194">
      <c r="A194" s="6" t="n"/>
      <c r="B194" s="6" t="n"/>
      <c r="C194" s="7">
        <f>IF($B194="","",IFERROR(VLOOKUP($B194,단가마스터!$A$4:$H$303,2,FALSE),IFERROR(VLOOKUP($B194,일위대가!$N$4:$T$63,2,FALSE),"⚠️단가 없음")))</f>
        <v/>
      </c>
      <c r="D194" s="7">
        <f>IF($B194="","",IFERROR(VLOOKUP($B194,단가마스터!$A$4:$H$303,3,FALSE),""))</f>
        <v/>
      </c>
      <c r="E194" s="7">
        <f>IF($B194="","",IFERROR(VLOOKUP($B194,단가마스터!$A$4:$H$303,4,FALSE),IFERROR(VLOOKUP($B194,일위대가!$N$4:$T$63,3,FALSE),"")))</f>
        <v/>
      </c>
      <c r="F194" s="24">
        <f>IF($B194="","",SUMIFS(수량산출서!$H$4:$H$253,수량산출서!$A$4:$A$253,"당초",수량산출서!$B$4:$B$253,$B194))</f>
        <v/>
      </c>
      <c r="G194" s="25" t="n"/>
      <c r="H194" s="24">
        <f>IF($B194="","",IF($G194&lt;&gt;"",$G194,N($F194)))</f>
        <v/>
      </c>
      <c r="I194" s="21">
        <f>IF($B194="","",IFERROR(VLOOKUP($B194,단가마스터!$A$4:$H$303,5,FALSE),IFERROR(VLOOKUP($B194,일위대가!$N$4:$T$63,4,FALSE),0)))</f>
        <v/>
      </c>
      <c r="J194" s="21">
        <f>IF($B194="","",IFERROR(VLOOKUP($B194,단가마스터!$A$4:$H$303,6,FALSE),IFERROR(VLOOKUP($B194,일위대가!$N$4:$T$63,5,FALSE),0)))</f>
        <v/>
      </c>
      <c r="K194" s="21">
        <f>IF($B194="","",IFERROR(VLOOKUP($B194,단가마스터!$A$4:$H$303,7,FALSE),IFERROR(VLOOKUP($B194,일위대가!$N$4:$T$63,6,FALSE),0)))</f>
        <v/>
      </c>
      <c r="L194" s="21">
        <f>IF($B194="","",N($I194)+N($J194)+N($K194))</f>
        <v/>
      </c>
      <c r="M194" s="21">
        <f>IF($B194="","",ROUND(N($H194)*N($L194),0))</f>
        <v/>
      </c>
      <c r="N194" s="6" t="n"/>
    </row>
    <row r="195">
      <c r="A195" s="6" t="n"/>
      <c r="B195" s="6" t="n"/>
      <c r="C195" s="7">
        <f>IF($B195="","",IFERROR(VLOOKUP($B195,단가마스터!$A$4:$H$303,2,FALSE),IFERROR(VLOOKUP($B195,일위대가!$N$4:$T$63,2,FALSE),"⚠️단가 없음")))</f>
        <v/>
      </c>
      <c r="D195" s="7">
        <f>IF($B195="","",IFERROR(VLOOKUP($B195,단가마스터!$A$4:$H$303,3,FALSE),""))</f>
        <v/>
      </c>
      <c r="E195" s="7">
        <f>IF($B195="","",IFERROR(VLOOKUP($B195,단가마스터!$A$4:$H$303,4,FALSE),IFERROR(VLOOKUP($B195,일위대가!$N$4:$T$63,3,FALSE),"")))</f>
        <v/>
      </c>
      <c r="F195" s="24">
        <f>IF($B195="","",SUMIFS(수량산출서!$H$4:$H$253,수량산출서!$A$4:$A$253,"당초",수량산출서!$B$4:$B$253,$B195))</f>
        <v/>
      </c>
      <c r="G195" s="25" t="n"/>
      <c r="H195" s="24">
        <f>IF($B195="","",IF($G195&lt;&gt;"",$G195,N($F195)))</f>
        <v/>
      </c>
      <c r="I195" s="21">
        <f>IF($B195="","",IFERROR(VLOOKUP($B195,단가마스터!$A$4:$H$303,5,FALSE),IFERROR(VLOOKUP($B195,일위대가!$N$4:$T$63,4,FALSE),0)))</f>
        <v/>
      </c>
      <c r="J195" s="21">
        <f>IF($B195="","",IFERROR(VLOOKUP($B195,단가마스터!$A$4:$H$303,6,FALSE),IFERROR(VLOOKUP($B195,일위대가!$N$4:$T$63,5,FALSE),0)))</f>
        <v/>
      </c>
      <c r="K195" s="21">
        <f>IF($B195="","",IFERROR(VLOOKUP($B195,단가마스터!$A$4:$H$303,7,FALSE),IFERROR(VLOOKUP($B195,일위대가!$N$4:$T$63,6,FALSE),0)))</f>
        <v/>
      </c>
      <c r="L195" s="21">
        <f>IF($B195="","",N($I195)+N($J195)+N($K195))</f>
        <v/>
      </c>
      <c r="M195" s="21">
        <f>IF($B195="","",ROUND(N($H195)*N($L195),0))</f>
        <v/>
      </c>
      <c r="N195" s="6" t="n"/>
    </row>
    <row r="196">
      <c r="A196" s="6" t="n"/>
      <c r="B196" s="6" t="n"/>
      <c r="C196" s="7">
        <f>IF($B196="","",IFERROR(VLOOKUP($B196,단가마스터!$A$4:$H$303,2,FALSE),IFERROR(VLOOKUP($B196,일위대가!$N$4:$T$63,2,FALSE),"⚠️단가 없음")))</f>
        <v/>
      </c>
      <c r="D196" s="7">
        <f>IF($B196="","",IFERROR(VLOOKUP($B196,단가마스터!$A$4:$H$303,3,FALSE),""))</f>
        <v/>
      </c>
      <c r="E196" s="7">
        <f>IF($B196="","",IFERROR(VLOOKUP($B196,단가마스터!$A$4:$H$303,4,FALSE),IFERROR(VLOOKUP($B196,일위대가!$N$4:$T$63,3,FALSE),"")))</f>
        <v/>
      </c>
      <c r="F196" s="24">
        <f>IF($B196="","",SUMIFS(수량산출서!$H$4:$H$253,수량산출서!$A$4:$A$253,"당초",수량산출서!$B$4:$B$253,$B196))</f>
        <v/>
      </c>
      <c r="G196" s="25" t="n"/>
      <c r="H196" s="24">
        <f>IF($B196="","",IF($G196&lt;&gt;"",$G196,N($F196)))</f>
        <v/>
      </c>
      <c r="I196" s="21">
        <f>IF($B196="","",IFERROR(VLOOKUP($B196,단가마스터!$A$4:$H$303,5,FALSE),IFERROR(VLOOKUP($B196,일위대가!$N$4:$T$63,4,FALSE),0)))</f>
        <v/>
      </c>
      <c r="J196" s="21">
        <f>IF($B196="","",IFERROR(VLOOKUP($B196,단가마스터!$A$4:$H$303,6,FALSE),IFERROR(VLOOKUP($B196,일위대가!$N$4:$T$63,5,FALSE),0)))</f>
        <v/>
      </c>
      <c r="K196" s="21">
        <f>IF($B196="","",IFERROR(VLOOKUP($B196,단가마스터!$A$4:$H$303,7,FALSE),IFERROR(VLOOKUP($B196,일위대가!$N$4:$T$63,6,FALSE),0)))</f>
        <v/>
      </c>
      <c r="L196" s="21">
        <f>IF($B196="","",N($I196)+N($J196)+N($K196))</f>
        <v/>
      </c>
      <c r="M196" s="21">
        <f>IF($B196="","",ROUND(N($H196)*N($L196),0))</f>
        <v/>
      </c>
      <c r="N196" s="6" t="n"/>
    </row>
    <row r="197">
      <c r="A197" s="6" t="n"/>
      <c r="B197" s="6" t="n"/>
      <c r="C197" s="7">
        <f>IF($B197="","",IFERROR(VLOOKUP($B197,단가마스터!$A$4:$H$303,2,FALSE),IFERROR(VLOOKUP($B197,일위대가!$N$4:$T$63,2,FALSE),"⚠️단가 없음")))</f>
        <v/>
      </c>
      <c r="D197" s="7">
        <f>IF($B197="","",IFERROR(VLOOKUP($B197,단가마스터!$A$4:$H$303,3,FALSE),""))</f>
        <v/>
      </c>
      <c r="E197" s="7">
        <f>IF($B197="","",IFERROR(VLOOKUP($B197,단가마스터!$A$4:$H$303,4,FALSE),IFERROR(VLOOKUP($B197,일위대가!$N$4:$T$63,3,FALSE),"")))</f>
        <v/>
      </c>
      <c r="F197" s="24">
        <f>IF($B197="","",SUMIFS(수량산출서!$H$4:$H$253,수량산출서!$A$4:$A$253,"당초",수량산출서!$B$4:$B$253,$B197))</f>
        <v/>
      </c>
      <c r="G197" s="25" t="n"/>
      <c r="H197" s="24">
        <f>IF($B197="","",IF($G197&lt;&gt;"",$G197,N($F197)))</f>
        <v/>
      </c>
      <c r="I197" s="21">
        <f>IF($B197="","",IFERROR(VLOOKUP($B197,단가마스터!$A$4:$H$303,5,FALSE),IFERROR(VLOOKUP($B197,일위대가!$N$4:$T$63,4,FALSE),0)))</f>
        <v/>
      </c>
      <c r="J197" s="21">
        <f>IF($B197="","",IFERROR(VLOOKUP($B197,단가마스터!$A$4:$H$303,6,FALSE),IFERROR(VLOOKUP($B197,일위대가!$N$4:$T$63,5,FALSE),0)))</f>
        <v/>
      </c>
      <c r="K197" s="21">
        <f>IF($B197="","",IFERROR(VLOOKUP($B197,단가마스터!$A$4:$H$303,7,FALSE),IFERROR(VLOOKUP($B197,일위대가!$N$4:$T$63,6,FALSE),0)))</f>
        <v/>
      </c>
      <c r="L197" s="21">
        <f>IF($B197="","",N($I197)+N($J197)+N($K197))</f>
        <v/>
      </c>
      <c r="M197" s="21">
        <f>IF($B197="","",ROUND(N($H197)*N($L197),0))</f>
        <v/>
      </c>
      <c r="N197" s="6" t="n"/>
    </row>
    <row r="198">
      <c r="A198" s="6" t="n"/>
      <c r="B198" s="6" t="n"/>
      <c r="C198" s="7">
        <f>IF($B198="","",IFERROR(VLOOKUP($B198,단가마스터!$A$4:$H$303,2,FALSE),IFERROR(VLOOKUP($B198,일위대가!$N$4:$T$63,2,FALSE),"⚠️단가 없음")))</f>
        <v/>
      </c>
      <c r="D198" s="7">
        <f>IF($B198="","",IFERROR(VLOOKUP($B198,단가마스터!$A$4:$H$303,3,FALSE),""))</f>
        <v/>
      </c>
      <c r="E198" s="7">
        <f>IF($B198="","",IFERROR(VLOOKUP($B198,단가마스터!$A$4:$H$303,4,FALSE),IFERROR(VLOOKUP($B198,일위대가!$N$4:$T$63,3,FALSE),"")))</f>
        <v/>
      </c>
      <c r="F198" s="24">
        <f>IF($B198="","",SUMIFS(수량산출서!$H$4:$H$253,수량산출서!$A$4:$A$253,"당초",수량산출서!$B$4:$B$253,$B198))</f>
        <v/>
      </c>
      <c r="G198" s="25" t="n"/>
      <c r="H198" s="24">
        <f>IF($B198="","",IF($G198&lt;&gt;"",$G198,N($F198)))</f>
        <v/>
      </c>
      <c r="I198" s="21">
        <f>IF($B198="","",IFERROR(VLOOKUP($B198,단가마스터!$A$4:$H$303,5,FALSE),IFERROR(VLOOKUP($B198,일위대가!$N$4:$T$63,4,FALSE),0)))</f>
        <v/>
      </c>
      <c r="J198" s="21">
        <f>IF($B198="","",IFERROR(VLOOKUP($B198,단가마스터!$A$4:$H$303,6,FALSE),IFERROR(VLOOKUP($B198,일위대가!$N$4:$T$63,5,FALSE),0)))</f>
        <v/>
      </c>
      <c r="K198" s="21">
        <f>IF($B198="","",IFERROR(VLOOKUP($B198,단가마스터!$A$4:$H$303,7,FALSE),IFERROR(VLOOKUP($B198,일위대가!$N$4:$T$63,6,FALSE),0)))</f>
        <v/>
      </c>
      <c r="L198" s="21">
        <f>IF($B198="","",N($I198)+N($J198)+N($K198))</f>
        <v/>
      </c>
      <c r="M198" s="21">
        <f>IF($B198="","",ROUND(N($H198)*N($L198),0))</f>
        <v/>
      </c>
      <c r="N198" s="6" t="n"/>
    </row>
    <row r="199">
      <c r="A199" s="6" t="n"/>
      <c r="B199" s="6" t="n"/>
      <c r="C199" s="7">
        <f>IF($B199="","",IFERROR(VLOOKUP($B199,단가마스터!$A$4:$H$303,2,FALSE),IFERROR(VLOOKUP($B199,일위대가!$N$4:$T$63,2,FALSE),"⚠️단가 없음")))</f>
        <v/>
      </c>
      <c r="D199" s="7">
        <f>IF($B199="","",IFERROR(VLOOKUP($B199,단가마스터!$A$4:$H$303,3,FALSE),""))</f>
        <v/>
      </c>
      <c r="E199" s="7">
        <f>IF($B199="","",IFERROR(VLOOKUP($B199,단가마스터!$A$4:$H$303,4,FALSE),IFERROR(VLOOKUP($B199,일위대가!$N$4:$T$63,3,FALSE),"")))</f>
        <v/>
      </c>
      <c r="F199" s="24">
        <f>IF($B199="","",SUMIFS(수량산출서!$H$4:$H$253,수량산출서!$A$4:$A$253,"당초",수량산출서!$B$4:$B$253,$B199))</f>
        <v/>
      </c>
      <c r="G199" s="25" t="n"/>
      <c r="H199" s="24">
        <f>IF($B199="","",IF($G199&lt;&gt;"",$G199,N($F199)))</f>
        <v/>
      </c>
      <c r="I199" s="21">
        <f>IF($B199="","",IFERROR(VLOOKUP($B199,단가마스터!$A$4:$H$303,5,FALSE),IFERROR(VLOOKUP($B199,일위대가!$N$4:$T$63,4,FALSE),0)))</f>
        <v/>
      </c>
      <c r="J199" s="21">
        <f>IF($B199="","",IFERROR(VLOOKUP($B199,단가마스터!$A$4:$H$303,6,FALSE),IFERROR(VLOOKUP($B199,일위대가!$N$4:$T$63,5,FALSE),0)))</f>
        <v/>
      </c>
      <c r="K199" s="21">
        <f>IF($B199="","",IFERROR(VLOOKUP($B199,단가마스터!$A$4:$H$303,7,FALSE),IFERROR(VLOOKUP($B199,일위대가!$N$4:$T$63,6,FALSE),0)))</f>
        <v/>
      </c>
      <c r="L199" s="21">
        <f>IF($B199="","",N($I199)+N($J199)+N($K199))</f>
        <v/>
      </c>
      <c r="M199" s="21">
        <f>IF($B199="","",ROUND(N($H199)*N($L199),0))</f>
        <v/>
      </c>
      <c r="N199" s="6" t="n"/>
    </row>
    <row r="200">
      <c r="A200" s="6" t="n"/>
      <c r="B200" s="6" t="n"/>
      <c r="C200" s="7">
        <f>IF($B200="","",IFERROR(VLOOKUP($B200,단가마스터!$A$4:$H$303,2,FALSE),IFERROR(VLOOKUP($B200,일위대가!$N$4:$T$63,2,FALSE),"⚠️단가 없음")))</f>
        <v/>
      </c>
      <c r="D200" s="7">
        <f>IF($B200="","",IFERROR(VLOOKUP($B200,단가마스터!$A$4:$H$303,3,FALSE),""))</f>
        <v/>
      </c>
      <c r="E200" s="7">
        <f>IF($B200="","",IFERROR(VLOOKUP($B200,단가마스터!$A$4:$H$303,4,FALSE),IFERROR(VLOOKUP($B200,일위대가!$N$4:$T$63,3,FALSE),"")))</f>
        <v/>
      </c>
      <c r="F200" s="24">
        <f>IF($B200="","",SUMIFS(수량산출서!$H$4:$H$253,수량산출서!$A$4:$A$253,"당초",수량산출서!$B$4:$B$253,$B200))</f>
        <v/>
      </c>
      <c r="G200" s="25" t="n"/>
      <c r="H200" s="24">
        <f>IF($B200="","",IF($G200&lt;&gt;"",$G200,N($F200)))</f>
        <v/>
      </c>
      <c r="I200" s="21">
        <f>IF($B200="","",IFERROR(VLOOKUP($B200,단가마스터!$A$4:$H$303,5,FALSE),IFERROR(VLOOKUP($B200,일위대가!$N$4:$T$63,4,FALSE),0)))</f>
        <v/>
      </c>
      <c r="J200" s="21">
        <f>IF($B200="","",IFERROR(VLOOKUP($B200,단가마스터!$A$4:$H$303,6,FALSE),IFERROR(VLOOKUP($B200,일위대가!$N$4:$T$63,5,FALSE),0)))</f>
        <v/>
      </c>
      <c r="K200" s="21">
        <f>IF($B200="","",IFERROR(VLOOKUP($B200,단가마스터!$A$4:$H$303,7,FALSE),IFERROR(VLOOKUP($B200,일위대가!$N$4:$T$63,6,FALSE),0)))</f>
        <v/>
      </c>
      <c r="L200" s="21">
        <f>IF($B200="","",N($I200)+N($J200)+N($K200))</f>
        <v/>
      </c>
      <c r="M200" s="21">
        <f>IF($B200="","",ROUND(N($H200)*N($L200),0))</f>
        <v/>
      </c>
      <c r="N200" s="6" t="n"/>
    </row>
    <row r="201">
      <c r="A201" s="6" t="n"/>
      <c r="B201" s="6" t="n"/>
      <c r="C201" s="7">
        <f>IF($B201="","",IFERROR(VLOOKUP($B201,단가마스터!$A$4:$H$303,2,FALSE),IFERROR(VLOOKUP($B201,일위대가!$N$4:$T$63,2,FALSE),"⚠️단가 없음")))</f>
        <v/>
      </c>
      <c r="D201" s="7">
        <f>IF($B201="","",IFERROR(VLOOKUP($B201,단가마스터!$A$4:$H$303,3,FALSE),""))</f>
        <v/>
      </c>
      <c r="E201" s="7">
        <f>IF($B201="","",IFERROR(VLOOKUP($B201,단가마스터!$A$4:$H$303,4,FALSE),IFERROR(VLOOKUP($B201,일위대가!$N$4:$T$63,3,FALSE),"")))</f>
        <v/>
      </c>
      <c r="F201" s="24">
        <f>IF($B201="","",SUMIFS(수량산출서!$H$4:$H$253,수량산출서!$A$4:$A$253,"당초",수량산출서!$B$4:$B$253,$B201))</f>
        <v/>
      </c>
      <c r="G201" s="25" t="n"/>
      <c r="H201" s="24">
        <f>IF($B201="","",IF($G201&lt;&gt;"",$G201,N($F201)))</f>
        <v/>
      </c>
      <c r="I201" s="21">
        <f>IF($B201="","",IFERROR(VLOOKUP($B201,단가마스터!$A$4:$H$303,5,FALSE),IFERROR(VLOOKUP($B201,일위대가!$N$4:$T$63,4,FALSE),0)))</f>
        <v/>
      </c>
      <c r="J201" s="21">
        <f>IF($B201="","",IFERROR(VLOOKUP($B201,단가마스터!$A$4:$H$303,6,FALSE),IFERROR(VLOOKUP($B201,일위대가!$N$4:$T$63,5,FALSE),0)))</f>
        <v/>
      </c>
      <c r="K201" s="21">
        <f>IF($B201="","",IFERROR(VLOOKUP($B201,단가마스터!$A$4:$H$303,7,FALSE),IFERROR(VLOOKUP($B201,일위대가!$N$4:$T$63,6,FALSE),0)))</f>
        <v/>
      </c>
      <c r="L201" s="21">
        <f>IF($B201="","",N($I201)+N($J201)+N($K201))</f>
        <v/>
      </c>
      <c r="M201" s="21">
        <f>IF($B201="","",ROUND(N($H201)*N($L201),0))</f>
        <v/>
      </c>
      <c r="N201" s="6" t="n"/>
    </row>
    <row r="202">
      <c r="A202" s="6" t="n"/>
      <c r="B202" s="6" t="n"/>
      <c r="C202" s="7">
        <f>IF($B202="","",IFERROR(VLOOKUP($B202,단가마스터!$A$4:$H$303,2,FALSE),IFERROR(VLOOKUP($B202,일위대가!$N$4:$T$63,2,FALSE),"⚠️단가 없음")))</f>
        <v/>
      </c>
      <c r="D202" s="7">
        <f>IF($B202="","",IFERROR(VLOOKUP($B202,단가마스터!$A$4:$H$303,3,FALSE),""))</f>
        <v/>
      </c>
      <c r="E202" s="7">
        <f>IF($B202="","",IFERROR(VLOOKUP($B202,단가마스터!$A$4:$H$303,4,FALSE),IFERROR(VLOOKUP($B202,일위대가!$N$4:$T$63,3,FALSE),"")))</f>
        <v/>
      </c>
      <c r="F202" s="24">
        <f>IF($B202="","",SUMIFS(수량산출서!$H$4:$H$253,수량산출서!$A$4:$A$253,"당초",수량산출서!$B$4:$B$253,$B202))</f>
        <v/>
      </c>
      <c r="G202" s="25" t="n"/>
      <c r="H202" s="24">
        <f>IF($B202="","",IF($G202&lt;&gt;"",$G202,N($F202)))</f>
        <v/>
      </c>
      <c r="I202" s="21">
        <f>IF($B202="","",IFERROR(VLOOKUP($B202,단가마스터!$A$4:$H$303,5,FALSE),IFERROR(VLOOKUP($B202,일위대가!$N$4:$T$63,4,FALSE),0)))</f>
        <v/>
      </c>
      <c r="J202" s="21">
        <f>IF($B202="","",IFERROR(VLOOKUP($B202,단가마스터!$A$4:$H$303,6,FALSE),IFERROR(VLOOKUP($B202,일위대가!$N$4:$T$63,5,FALSE),0)))</f>
        <v/>
      </c>
      <c r="K202" s="21">
        <f>IF($B202="","",IFERROR(VLOOKUP($B202,단가마스터!$A$4:$H$303,7,FALSE),IFERROR(VLOOKUP($B202,일위대가!$N$4:$T$63,6,FALSE),0)))</f>
        <v/>
      </c>
      <c r="L202" s="21">
        <f>IF($B202="","",N($I202)+N($J202)+N($K202))</f>
        <v/>
      </c>
      <c r="M202" s="21">
        <f>IF($B202="","",ROUND(N($H202)*N($L202),0))</f>
        <v/>
      </c>
      <c r="N202" s="6" t="n"/>
    </row>
    <row r="203">
      <c r="A203" s="6" t="n"/>
      <c r="B203" s="6" t="n"/>
      <c r="C203" s="7">
        <f>IF($B203="","",IFERROR(VLOOKUP($B203,단가마스터!$A$4:$H$303,2,FALSE),IFERROR(VLOOKUP($B203,일위대가!$N$4:$T$63,2,FALSE),"⚠️단가 없음")))</f>
        <v/>
      </c>
      <c r="D203" s="7">
        <f>IF($B203="","",IFERROR(VLOOKUP($B203,단가마스터!$A$4:$H$303,3,FALSE),""))</f>
        <v/>
      </c>
      <c r="E203" s="7">
        <f>IF($B203="","",IFERROR(VLOOKUP($B203,단가마스터!$A$4:$H$303,4,FALSE),IFERROR(VLOOKUP($B203,일위대가!$N$4:$T$63,3,FALSE),"")))</f>
        <v/>
      </c>
      <c r="F203" s="24">
        <f>IF($B203="","",SUMIFS(수량산출서!$H$4:$H$253,수량산출서!$A$4:$A$253,"당초",수량산출서!$B$4:$B$253,$B203))</f>
        <v/>
      </c>
      <c r="G203" s="25" t="n"/>
      <c r="H203" s="24">
        <f>IF($B203="","",IF($G203&lt;&gt;"",$G203,N($F203)))</f>
        <v/>
      </c>
      <c r="I203" s="21">
        <f>IF($B203="","",IFERROR(VLOOKUP($B203,단가마스터!$A$4:$H$303,5,FALSE),IFERROR(VLOOKUP($B203,일위대가!$N$4:$T$63,4,FALSE),0)))</f>
        <v/>
      </c>
      <c r="J203" s="21">
        <f>IF($B203="","",IFERROR(VLOOKUP($B203,단가마스터!$A$4:$H$303,6,FALSE),IFERROR(VLOOKUP($B203,일위대가!$N$4:$T$63,5,FALSE),0)))</f>
        <v/>
      </c>
      <c r="K203" s="21">
        <f>IF($B203="","",IFERROR(VLOOKUP($B203,단가마스터!$A$4:$H$303,7,FALSE),IFERROR(VLOOKUP($B203,일위대가!$N$4:$T$63,6,FALSE),0)))</f>
        <v/>
      </c>
      <c r="L203" s="21">
        <f>IF($B203="","",N($I203)+N($J203)+N($K203))</f>
        <v/>
      </c>
      <c r="M203" s="21">
        <f>IF($B203="","",ROUND(N($H203)*N($L203),0))</f>
        <v/>
      </c>
      <c r="N203" s="6" t="n"/>
    </row>
    <row r="204">
      <c r="B204" s="26" t="inlineStr">
        <is>
          <t>합  계</t>
        </is>
      </c>
      <c r="M204" s="27">
        <f>SUM(M4:M203)</f>
        <v/>
      </c>
    </row>
    <row r="206">
      <c r="A206" s="18" t="inlineStr">
        <is>
          <t>공종코드만 넣으면 품명·규격·단위·단가가 단가마스터(없으면 일위대가)에서 따라옵니다. 수량은 수량산출서에서 자동으로 합쳐지고, 직접 넣고 싶으면 «수량(직접)» 칸에 적으세요 — 그 값이 이깁니다. ⚠️ 변경내역은 당초내역과 «같은 줄에 같은 코드» 를 두세요. 증감대비표가 줄끼리 맞춥니다 (신규 비목은 당초내역의 그 줄을 비워 두면 됩니다).</t>
        </is>
      </c>
    </row>
  </sheetData>
  <mergeCells count="3">
    <mergeCell ref="A206:N206"/>
    <mergeCell ref="A2:N2"/>
    <mergeCell ref="A1:N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20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6" customWidth="1" min="3" max="3"/>
    <col width="15" customWidth="1" min="4" max="4"/>
    <col width="7" customWidth="1" min="5" max="5"/>
    <col width="12" customWidth="1" min="6" max="6"/>
    <col width="11" customWidth="1" min="7" max="7"/>
    <col width="11" customWidth="1" min="8" max="8"/>
    <col width="12" customWidth="1" min="9" max="9"/>
    <col width="12" customWidth="1" min="10" max="10"/>
    <col width="12" customWidth="1" min="11" max="11"/>
    <col width="12" customWidth="1" min="12" max="12"/>
    <col width="15" customWidth="1" min="13" max="13"/>
    <col width="16" customWidth="1" min="14" max="14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변 경 산 출 내 역 서</t>
        </is>
      </c>
    </row>
    <row r="3" ht="30" customHeight="1">
      <c r="A3" s="19" t="inlineStr">
        <is>
          <t>번호</t>
        </is>
      </c>
      <c r="B3" s="19" t="inlineStr">
        <is>
          <t>공종코드</t>
        </is>
      </c>
      <c r="C3" s="19" t="inlineStr">
        <is>
          <t>품 명</t>
        </is>
      </c>
      <c r="D3" s="19" t="inlineStr">
        <is>
          <t>규 격</t>
        </is>
      </c>
      <c r="E3" s="19" t="inlineStr">
        <is>
          <t>단위</t>
        </is>
      </c>
      <c r="F3" s="19" t="inlineStr">
        <is>
          <t>수량(산출서)</t>
        </is>
      </c>
      <c r="G3" s="19" t="inlineStr">
        <is>
          <t>수량(직접)</t>
        </is>
      </c>
      <c r="H3" s="19" t="inlineStr">
        <is>
          <t>적용수량</t>
        </is>
      </c>
      <c r="I3" s="19" t="inlineStr">
        <is>
          <t>재료비단가</t>
        </is>
      </c>
      <c r="J3" s="19" t="inlineStr">
        <is>
          <t>노무비단가</t>
        </is>
      </c>
      <c r="K3" s="19" t="inlineStr">
        <is>
          <t>경비단가</t>
        </is>
      </c>
      <c r="L3" s="19" t="inlineStr">
        <is>
          <t>합계단가</t>
        </is>
      </c>
      <c r="M3" s="19" t="inlineStr">
        <is>
          <t>금 액</t>
        </is>
      </c>
      <c r="N3" s="19" t="inlineStr">
        <is>
          <t>비고</t>
        </is>
      </c>
    </row>
    <row r="4">
      <c r="A4" s="6" t="n"/>
      <c r="B4" s="6" t="n"/>
      <c r="C4" s="7">
        <f>IF($B4="","",IFERROR(VLOOKUP($B4,단가마스터!$A$4:$H$303,2,FALSE),IFERROR(VLOOKUP($B4,일위대가!$N$4:$T$63,2,FALSE),"⚠️단가 없음")))</f>
        <v/>
      </c>
      <c r="D4" s="7">
        <f>IF($B4="","",IFERROR(VLOOKUP($B4,단가마스터!$A$4:$H$303,3,FALSE),""))</f>
        <v/>
      </c>
      <c r="E4" s="7">
        <f>IF($B4="","",IFERROR(VLOOKUP($B4,단가마스터!$A$4:$H$303,4,FALSE),IFERROR(VLOOKUP($B4,일위대가!$N$4:$T$63,3,FALSE),"")))</f>
        <v/>
      </c>
      <c r="F4" s="24">
        <f>IF($B4="","",SUMIFS(수량산출서!$H$4:$H$253,수량산출서!$A$4:$A$253,"변경",수량산출서!$B$4:$B$253,$B4))</f>
        <v/>
      </c>
      <c r="G4" s="25" t="n"/>
      <c r="H4" s="24">
        <f>IF($B4="","",IF($G4&lt;&gt;"",$G4,N($F4)))</f>
        <v/>
      </c>
      <c r="I4" s="21">
        <f>IF($B4="","",IFERROR(VLOOKUP($B4,단가마스터!$A$4:$H$303,5,FALSE),IFERROR(VLOOKUP($B4,일위대가!$N$4:$T$63,4,FALSE),0)))</f>
        <v/>
      </c>
      <c r="J4" s="21">
        <f>IF($B4="","",IFERROR(VLOOKUP($B4,단가마스터!$A$4:$H$303,6,FALSE),IFERROR(VLOOKUP($B4,일위대가!$N$4:$T$63,5,FALSE),0)))</f>
        <v/>
      </c>
      <c r="K4" s="21">
        <f>IF($B4="","",IFERROR(VLOOKUP($B4,단가마스터!$A$4:$H$303,7,FALSE),IFERROR(VLOOKUP($B4,일위대가!$N$4:$T$63,6,FALSE),0)))</f>
        <v/>
      </c>
      <c r="L4" s="21">
        <f>IF($B4="","",N($I4)+N($J4)+N($K4))</f>
        <v/>
      </c>
      <c r="M4" s="21">
        <f>IF($B4="","",ROUND(N($H4)*N($L4),0))</f>
        <v/>
      </c>
      <c r="N4" s="6" t="n"/>
    </row>
    <row r="5">
      <c r="A5" s="6" t="n"/>
      <c r="B5" s="6" t="n"/>
      <c r="C5" s="7">
        <f>IF($B5="","",IFERROR(VLOOKUP($B5,단가마스터!$A$4:$H$303,2,FALSE),IFERROR(VLOOKUP($B5,일위대가!$N$4:$T$63,2,FALSE),"⚠️단가 없음")))</f>
        <v/>
      </c>
      <c r="D5" s="7">
        <f>IF($B5="","",IFERROR(VLOOKUP($B5,단가마스터!$A$4:$H$303,3,FALSE),""))</f>
        <v/>
      </c>
      <c r="E5" s="7">
        <f>IF($B5="","",IFERROR(VLOOKUP($B5,단가마스터!$A$4:$H$303,4,FALSE),IFERROR(VLOOKUP($B5,일위대가!$N$4:$T$63,3,FALSE),"")))</f>
        <v/>
      </c>
      <c r="F5" s="24">
        <f>IF($B5="","",SUMIFS(수량산출서!$H$4:$H$253,수량산출서!$A$4:$A$253,"변경",수량산출서!$B$4:$B$253,$B5))</f>
        <v/>
      </c>
      <c r="G5" s="25" t="n"/>
      <c r="H5" s="24">
        <f>IF($B5="","",IF($G5&lt;&gt;"",$G5,N($F5)))</f>
        <v/>
      </c>
      <c r="I5" s="21">
        <f>IF($B5="","",IFERROR(VLOOKUP($B5,단가마스터!$A$4:$H$303,5,FALSE),IFERROR(VLOOKUP($B5,일위대가!$N$4:$T$63,4,FALSE),0)))</f>
        <v/>
      </c>
      <c r="J5" s="21">
        <f>IF($B5="","",IFERROR(VLOOKUP($B5,단가마스터!$A$4:$H$303,6,FALSE),IFERROR(VLOOKUP($B5,일위대가!$N$4:$T$63,5,FALSE),0)))</f>
        <v/>
      </c>
      <c r="K5" s="21">
        <f>IF($B5="","",IFERROR(VLOOKUP($B5,단가마스터!$A$4:$H$303,7,FALSE),IFERROR(VLOOKUP($B5,일위대가!$N$4:$T$63,6,FALSE),0)))</f>
        <v/>
      </c>
      <c r="L5" s="21">
        <f>IF($B5="","",N($I5)+N($J5)+N($K5))</f>
        <v/>
      </c>
      <c r="M5" s="21">
        <f>IF($B5="","",ROUND(N($H5)*N($L5),0))</f>
        <v/>
      </c>
      <c r="N5" s="6" t="n"/>
    </row>
    <row r="6">
      <c r="A6" s="6" t="n"/>
      <c r="B6" s="6" t="n"/>
      <c r="C6" s="7">
        <f>IF($B6="","",IFERROR(VLOOKUP($B6,단가마스터!$A$4:$H$303,2,FALSE),IFERROR(VLOOKUP($B6,일위대가!$N$4:$T$63,2,FALSE),"⚠️단가 없음")))</f>
        <v/>
      </c>
      <c r="D6" s="7">
        <f>IF($B6="","",IFERROR(VLOOKUP($B6,단가마스터!$A$4:$H$303,3,FALSE),""))</f>
        <v/>
      </c>
      <c r="E6" s="7">
        <f>IF($B6="","",IFERROR(VLOOKUP($B6,단가마스터!$A$4:$H$303,4,FALSE),IFERROR(VLOOKUP($B6,일위대가!$N$4:$T$63,3,FALSE),"")))</f>
        <v/>
      </c>
      <c r="F6" s="24">
        <f>IF($B6="","",SUMIFS(수량산출서!$H$4:$H$253,수량산출서!$A$4:$A$253,"변경",수량산출서!$B$4:$B$253,$B6))</f>
        <v/>
      </c>
      <c r="G6" s="25" t="n"/>
      <c r="H6" s="24">
        <f>IF($B6="","",IF($G6&lt;&gt;"",$G6,N($F6)))</f>
        <v/>
      </c>
      <c r="I6" s="21">
        <f>IF($B6="","",IFERROR(VLOOKUP($B6,단가마스터!$A$4:$H$303,5,FALSE),IFERROR(VLOOKUP($B6,일위대가!$N$4:$T$63,4,FALSE),0)))</f>
        <v/>
      </c>
      <c r="J6" s="21">
        <f>IF($B6="","",IFERROR(VLOOKUP($B6,단가마스터!$A$4:$H$303,6,FALSE),IFERROR(VLOOKUP($B6,일위대가!$N$4:$T$63,5,FALSE),0)))</f>
        <v/>
      </c>
      <c r="K6" s="21">
        <f>IF($B6="","",IFERROR(VLOOKUP($B6,단가마스터!$A$4:$H$303,7,FALSE),IFERROR(VLOOKUP($B6,일위대가!$N$4:$T$63,6,FALSE),0)))</f>
        <v/>
      </c>
      <c r="L6" s="21">
        <f>IF($B6="","",N($I6)+N($J6)+N($K6))</f>
        <v/>
      </c>
      <c r="M6" s="21">
        <f>IF($B6="","",ROUND(N($H6)*N($L6),0))</f>
        <v/>
      </c>
      <c r="N6" s="6" t="n"/>
    </row>
    <row r="7">
      <c r="A7" s="6" t="n"/>
      <c r="B7" s="6" t="n"/>
      <c r="C7" s="7">
        <f>IF($B7="","",IFERROR(VLOOKUP($B7,단가마스터!$A$4:$H$303,2,FALSE),IFERROR(VLOOKUP($B7,일위대가!$N$4:$T$63,2,FALSE),"⚠️단가 없음")))</f>
        <v/>
      </c>
      <c r="D7" s="7">
        <f>IF($B7="","",IFERROR(VLOOKUP($B7,단가마스터!$A$4:$H$303,3,FALSE),""))</f>
        <v/>
      </c>
      <c r="E7" s="7">
        <f>IF($B7="","",IFERROR(VLOOKUP($B7,단가마스터!$A$4:$H$303,4,FALSE),IFERROR(VLOOKUP($B7,일위대가!$N$4:$T$63,3,FALSE),"")))</f>
        <v/>
      </c>
      <c r="F7" s="24">
        <f>IF($B7="","",SUMIFS(수량산출서!$H$4:$H$253,수량산출서!$A$4:$A$253,"변경",수량산출서!$B$4:$B$253,$B7))</f>
        <v/>
      </c>
      <c r="G7" s="25" t="n"/>
      <c r="H7" s="24">
        <f>IF($B7="","",IF($G7&lt;&gt;"",$G7,N($F7)))</f>
        <v/>
      </c>
      <c r="I7" s="21">
        <f>IF($B7="","",IFERROR(VLOOKUP($B7,단가마스터!$A$4:$H$303,5,FALSE),IFERROR(VLOOKUP($B7,일위대가!$N$4:$T$63,4,FALSE),0)))</f>
        <v/>
      </c>
      <c r="J7" s="21">
        <f>IF($B7="","",IFERROR(VLOOKUP($B7,단가마스터!$A$4:$H$303,6,FALSE),IFERROR(VLOOKUP($B7,일위대가!$N$4:$T$63,5,FALSE),0)))</f>
        <v/>
      </c>
      <c r="K7" s="21">
        <f>IF($B7="","",IFERROR(VLOOKUP($B7,단가마스터!$A$4:$H$303,7,FALSE),IFERROR(VLOOKUP($B7,일위대가!$N$4:$T$63,6,FALSE),0)))</f>
        <v/>
      </c>
      <c r="L7" s="21">
        <f>IF($B7="","",N($I7)+N($J7)+N($K7))</f>
        <v/>
      </c>
      <c r="M7" s="21">
        <f>IF($B7="","",ROUND(N($H7)*N($L7),0))</f>
        <v/>
      </c>
      <c r="N7" s="6" t="n"/>
    </row>
    <row r="8">
      <c r="A8" s="6" t="n"/>
      <c r="B8" s="6" t="n"/>
      <c r="C8" s="7">
        <f>IF($B8="","",IFERROR(VLOOKUP($B8,단가마스터!$A$4:$H$303,2,FALSE),IFERROR(VLOOKUP($B8,일위대가!$N$4:$T$63,2,FALSE),"⚠️단가 없음")))</f>
        <v/>
      </c>
      <c r="D8" s="7">
        <f>IF($B8="","",IFERROR(VLOOKUP($B8,단가마스터!$A$4:$H$303,3,FALSE),""))</f>
        <v/>
      </c>
      <c r="E8" s="7">
        <f>IF($B8="","",IFERROR(VLOOKUP($B8,단가마스터!$A$4:$H$303,4,FALSE),IFERROR(VLOOKUP($B8,일위대가!$N$4:$T$63,3,FALSE),"")))</f>
        <v/>
      </c>
      <c r="F8" s="24">
        <f>IF($B8="","",SUMIFS(수량산출서!$H$4:$H$253,수량산출서!$A$4:$A$253,"변경",수량산출서!$B$4:$B$253,$B8))</f>
        <v/>
      </c>
      <c r="G8" s="25" t="n"/>
      <c r="H8" s="24">
        <f>IF($B8="","",IF($G8&lt;&gt;"",$G8,N($F8)))</f>
        <v/>
      </c>
      <c r="I8" s="21">
        <f>IF($B8="","",IFERROR(VLOOKUP($B8,단가마스터!$A$4:$H$303,5,FALSE),IFERROR(VLOOKUP($B8,일위대가!$N$4:$T$63,4,FALSE),0)))</f>
        <v/>
      </c>
      <c r="J8" s="21">
        <f>IF($B8="","",IFERROR(VLOOKUP($B8,단가마스터!$A$4:$H$303,6,FALSE),IFERROR(VLOOKUP($B8,일위대가!$N$4:$T$63,5,FALSE),0)))</f>
        <v/>
      </c>
      <c r="K8" s="21">
        <f>IF($B8="","",IFERROR(VLOOKUP($B8,단가마스터!$A$4:$H$303,7,FALSE),IFERROR(VLOOKUP($B8,일위대가!$N$4:$T$63,6,FALSE),0)))</f>
        <v/>
      </c>
      <c r="L8" s="21">
        <f>IF($B8="","",N($I8)+N($J8)+N($K8))</f>
        <v/>
      </c>
      <c r="M8" s="21">
        <f>IF($B8="","",ROUND(N($H8)*N($L8),0))</f>
        <v/>
      </c>
      <c r="N8" s="6" t="n"/>
    </row>
    <row r="9">
      <c r="A9" s="6" t="n"/>
      <c r="B9" s="6" t="n"/>
      <c r="C9" s="7">
        <f>IF($B9="","",IFERROR(VLOOKUP($B9,단가마스터!$A$4:$H$303,2,FALSE),IFERROR(VLOOKUP($B9,일위대가!$N$4:$T$63,2,FALSE),"⚠️단가 없음")))</f>
        <v/>
      </c>
      <c r="D9" s="7">
        <f>IF($B9="","",IFERROR(VLOOKUP($B9,단가마스터!$A$4:$H$303,3,FALSE),""))</f>
        <v/>
      </c>
      <c r="E9" s="7">
        <f>IF($B9="","",IFERROR(VLOOKUP($B9,단가마스터!$A$4:$H$303,4,FALSE),IFERROR(VLOOKUP($B9,일위대가!$N$4:$T$63,3,FALSE),"")))</f>
        <v/>
      </c>
      <c r="F9" s="24">
        <f>IF($B9="","",SUMIFS(수량산출서!$H$4:$H$253,수량산출서!$A$4:$A$253,"변경",수량산출서!$B$4:$B$253,$B9))</f>
        <v/>
      </c>
      <c r="G9" s="25" t="n"/>
      <c r="H9" s="24">
        <f>IF($B9="","",IF($G9&lt;&gt;"",$G9,N($F9)))</f>
        <v/>
      </c>
      <c r="I9" s="21">
        <f>IF($B9="","",IFERROR(VLOOKUP($B9,단가마스터!$A$4:$H$303,5,FALSE),IFERROR(VLOOKUP($B9,일위대가!$N$4:$T$63,4,FALSE),0)))</f>
        <v/>
      </c>
      <c r="J9" s="21">
        <f>IF($B9="","",IFERROR(VLOOKUP($B9,단가마스터!$A$4:$H$303,6,FALSE),IFERROR(VLOOKUP($B9,일위대가!$N$4:$T$63,5,FALSE),0)))</f>
        <v/>
      </c>
      <c r="K9" s="21">
        <f>IF($B9="","",IFERROR(VLOOKUP($B9,단가마스터!$A$4:$H$303,7,FALSE),IFERROR(VLOOKUP($B9,일위대가!$N$4:$T$63,6,FALSE),0)))</f>
        <v/>
      </c>
      <c r="L9" s="21">
        <f>IF($B9="","",N($I9)+N($J9)+N($K9))</f>
        <v/>
      </c>
      <c r="M9" s="21">
        <f>IF($B9="","",ROUND(N($H9)*N($L9),0))</f>
        <v/>
      </c>
      <c r="N9" s="6" t="n"/>
    </row>
    <row r="10">
      <c r="A10" s="6" t="n"/>
      <c r="B10" s="6" t="n"/>
      <c r="C10" s="7">
        <f>IF($B10="","",IFERROR(VLOOKUP($B10,단가마스터!$A$4:$H$303,2,FALSE),IFERROR(VLOOKUP($B10,일위대가!$N$4:$T$63,2,FALSE),"⚠️단가 없음")))</f>
        <v/>
      </c>
      <c r="D10" s="7">
        <f>IF($B10="","",IFERROR(VLOOKUP($B10,단가마스터!$A$4:$H$303,3,FALSE),""))</f>
        <v/>
      </c>
      <c r="E10" s="7">
        <f>IF($B10="","",IFERROR(VLOOKUP($B10,단가마스터!$A$4:$H$303,4,FALSE),IFERROR(VLOOKUP($B10,일위대가!$N$4:$T$63,3,FALSE),"")))</f>
        <v/>
      </c>
      <c r="F10" s="24">
        <f>IF($B10="","",SUMIFS(수량산출서!$H$4:$H$253,수량산출서!$A$4:$A$253,"변경",수량산출서!$B$4:$B$253,$B10))</f>
        <v/>
      </c>
      <c r="G10" s="25" t="n"/>
      <c r="H10" s="24">
        <f>IF($B10="","",IF($G10&lt;&gt;"",$G10,N($F10)))</f>
        <v/>
      </c>
      <c r="I10" s="21">
        <f>IF($B10="","",IFERROR(VLOOKUP($B10,단가마스터!$A$4:$H$303,5,FALSE),IFERROR(VLOOKUP($B10,일위대가!$N$4:$T$63,4,FALSE),0)))</f>
        <v/>
      </c>
      <c r="J10" s="21">
        <f>IF($B10="","",IFERROR(VLOOKUP($B10,단가마스터!$A$4:$H$303,6,FALSE),IFERROR(VLOOKUP($B10,일위대가!$N$4:$T$63,5,FALSE),0)))</f>
        <v/>
      </c>
      <c r="K10" s="21">
        <f>IF($B10="","",IFERROR(VLOOKUP($B10,단가마스터!$A$4:$H$303,7,FALSE),IFERROR(VLOOKUP($B10,일위대가!$N$4:$T$63,6,FALSE),0)))</f>
        <v/>
      </c>
      <c r="L10" s="21">
        <f>IF($B10="","",N($I10)+N($J10)+N($K10))</f>
        <v/>
      </c>
      <c r="M10" s="21">
        <f>IF($B10="","",ROUND(N($H10)*N($L10),0))</f>
        <v/>
      </c>
      <c r="N10" s="6" t="n"/>
    </row>
    <row r="11">
      <c r="A11" s="6" t="n"/>
      <c r="B11" s="6" t="n"/>
      <c r="C11" s="7">
        <f>IF($B11="","",IFERROR(VLOOKUP($B11,단가마스터!$A$4:$H$303,2,FALSE),IFERROR(VLOOKUP($B11,일위대가!$N$4:$T$63,2,FALSE),"⚠️단가 없음")))</f>
        <v/>
      </c>
      <c r="D11" s="7">
        <f>IF($B11="","",IFERROR(VLOOKUP($B11,단가마스터!$A$4:$H$303,3,FALSE),""))</f>
        <v/>
      </c>
      <c r="E11" s="7">
        <f>IF($B11="","",IFERROR(VLOOKUP($B11,단가마스터!$A$4:$H$303,4,FALSE),IFERROR(VLOOKUP($B11,일위대가!$N$4:$T$63,3,FALSE),"")))</f>
        <v/>
      </c>
      <c r="F11" s="24">
        <f>IF($B11="","",SUMIFS(수량산출서!$H$4:$H$253,수량산출서!$A$4:$A$253,"변경",수량산출서!$B$4:$B$253,$B11))</f>
        <v/>
      </c>
      <c r="G11" s="25" t="n"/>
      <c r="H11" s="24">
        <f>IF($B11="","",IF($G11&lt;&gt;"",$G11,N($F11)))</f>
        <v/>
      </c>
      <c r="I11" s="21">
        <f>IF($B11="","",IFERROR(VLOOKUP($B11,단가마스터!$A$4:$H$303,5,FALSE),IFERROR(VLOOKUP($B11,일위대가!$N$4:$T$63,4,FALSE),0)))</f>
        <v/>
      </c>
      <c r="J11" s="21">
        <f>IF($B11="","",IFERROR(VLOOKUP($B11,단가마스터!$A$4:$H$303,6,FALSE),IFERROR(VLOOKUP($B11,일위대가!$N$4:$T$63,5,FALSE),0)))</f>
        <v/>
      </c>
      <c r="K11" s="21">
        <f>IF($B11="","",IFERROR(VLOOKUP($B11,단가마스터!$A$4:$H$303,7,FALSE),IFERROR(VLOOKUP($B11,일위대가!$N$4:$T$63,6,FALSE),0)))</f>
        <v/>
      </c>
      <c r="L11" s="21">
        <f>IF($B11="","",N($I11)+N($J11)+N($K11))</f>
        <v/>
      </c>
      <c r="M11" s="21">
        <f>IF($B11="","",ROUND(N($H11)*N($L11),0))</f>
        <v/>
      </c>
      <c r="N11" s="6" t="n"/>
    </row>
    <row r="12">
      <c r="A12" s="6" t="n"/>
      <c r="B12" s="6" t="n"/>
      <c r="C12" s="7">
        <f>IF($B12="","",IFERROR(VLOOKUP($B12,단가마스터!$A$4:$H$303,2,FALSE),IFERROR(VLOOKUP($B12,일위대가!$N$4:$T$63,2,FALSE),"⚠️단가 없음")))</f>
        <v/>
      </c>
      <c r="D12" s="7">
        <f>IF($B12="","",IFERROR(VLOOKUP($B12,단가마스터!$A$4:$H$303,3,FALSE),""))</f>
        <v/>
      </c>
      <c r="E12" s="7">
        <f>IF($B12="","",IFERROR(VLOOKUP($B12,단가마스터!$A$4:$H$303,4,FALSE),IFERROR(VLOOKUP($B12,일위대가!$N$4:$T$63,3,FALSE),"")))</f>
        <v/>
      </c>
      <c r="F12" s="24">
        <f>IF($B12="","",SUMIFS(수량산출서!$H$4:$H$253,수량산출서!$A$4:$A$253,"변경",수량산출서!$B$4:$B$253,$B12))</f>
        <v/>
      </c>
      <c r="G12" s="25" t="n"/>
      <c r="H12" s="24">
        <f>IF($B12="","",IF($G12&lt;&gt;"",$G12,N($F12)))</f>
        <v/>
      </c>
      <c r="I12" s="21">
        <f>IF($B12="","",IFERROR(VLOOKUP($B12,단가마스터!$A$4:$H$303,5,FALSE),IFERROR(VLOOKUP($B12,일위대가!$N$4:$T$63,4,FALSE),0)))</f>
        <v/>
      </c>
      <c r="J12" s="21">
        <f>IF($B12="","",IFERROR(VLOOKUP($B12,단가마스터!$A$4:$H$303,6,FALSE),IFERROR(VLOOKUP($B12,일위대가!$N$4:$T$63,5,FALSE),0)))</f>
        <v/>
      </c>
      <c r="K12" s="21">
        <f>IF($B12="","",IFERROR(VLOOKUP($B12,단가마스터!$A$4:$H$303,7,FALSE),IFERROR(VLOOKUP($B12,일위대가!$N$4:$T$63,6,FALSE),0)))</f>
        <v/>
      </c>
      <c r="L12" s="21">
        <f>IF($B12="","",N($I12)+N($J12)+N($K12))</f>
        <v/>
      </c>
      <c r="M12" s="21">
        <f>IF($B12="","",ROUND(N($H12)*N($L12),0))</f>
        <v/>
      </c>
      <c r="N12" s="6" t="n"/>
    </row>
    <row r="13">
      <c r="A13" s="6" t="n"/>
      <c r="B13" s="6" t="n"/>
      <c r="C13" s="7">
        <f>IF($B13="","",IFERROR(VLOOKUP($B13,단가마스터!$A$4:$H$303,2,FALSE),IFERROR(VLOOKUP($B13,일위대가!$N$4:$T$63,2,FALSE),"⚠️단가 없음")))</f>
        <v/>
      </c>
      <c r="D13" s="7">
        <f>IF($B13="","",IFERROR(VLOOKUP($B13,단가마스터!$A$4:$H$303,3,FALSE),""))</f>
        <v/>
      </c>
      <c r="E13" s="7">
        <f>IF($B13="","",IFERROR(VLOOKUP($B13,단가마스터!$A$4:$H$303,4,FALSE),IFERROR(VLOOKUP($B13,일위대가!$N$4:$T$63,3,FALSE),"")))</f>
        <v/>
      </c>
      <c r="F13" s="24">
        <f>IF($B13="","",SUMIFS(수량산출서!$H$4:$H$253,수량산출서!$A$4:$A$253,"변경",수량산출서!$B$4:$B$253,$B13))</f>
        <v/>
      </c>
      <c r="G13" s="25" t="n"/>
      <c r="H13" s="24">
        <f>IF($B13="","",IF($G13&lt;&gt;"",$G13,N($F13)))</f>
        <v/>
      </c>
      <c r="I13" s="21">
        <f>IF($B13="","",IFERROR(VLOOKUP($B13,단가마스터!$A$4:$H$303,5,FALSE),IFERROR(VLOOKUP($B13,일위대가!$N$4:$T$63,4,FALSE),0)))</f>
        <v/>
      </c>
      <c r="J13" s="21">
        <f>IF($B13="","",IFERROR(VLOOKUP($B13,단가마스터!$A$4:$H$303,6,FALSE),IFERROR(VLOOKUP($B13,일위대가!$N$4:$T$63,5,FALSE),0)))</f>
        <v/>
      </c>
      <c r="K13" s="21">
        <f>IF($B13="","",IFERROR(VLOOKUP($B13,단가마스터!$A$4:$H$303,7,FALSE),IFERROR(VLOOKUP($B13,일위대가!$N$4:$T$63,6,FALSE),0)))</f>
        <v/>
      </c>
      <c r="L13" s="21">
        <f>IF($B13="","",N($I13)+N($J13)+N($K13))</f>
        <v/>
      </c>
      <c r="M13" s="21">
        <f>IF($B13="","",ROUND(N($H13)*N($L13),0))</f>
        <v/>
      </c>
      <c r="N13" s="6" t="n"/>
    </row>
    <row r="14">
      <c r="A14" s="6" t="n"/>
      <c r="B14" s="6" t="n"/>
      <c r="C14" s="7">
        <f>IF($B14="","",IFERROR(VLOOKUP($B14,단가마스터!$A$4:$H$303,2,FALSE),IFERROR(VLOOKUP($B14,일위대가!$N$4:$T$63,2,FALSE),"⚠️단가 없음")))</f>
        <v/>
      </c>
      <c r="D14" s="7">
        <f>IF($B14="","",IFERROR(VLOOKUP($B14,단가마스터!$A$4:$H$303,3,FALSE),""))</f>
        <v/>
      </c>
      <c r="E14" s="7">
        <f>IF($B14="","",IFERROR(VLOOKUP($B14,단가마스터!$A$4:$H$303,4,FALSE),IFERROR(VLOOKUP($B14,일위대가!$N$4:$T$63,3,FALSE),"")))</f>
        <v/>
      </c>
      <c r="F14" s="24">
        <f>IF($B14="","",SUMIFS(수량산출서!$H$4:$H$253,수량산출서!$A$4:$A$253,"변경",수량산출서!$B$4:$B$253,$B14))</f>
        <v/>
      </c>
      <c r="G14" s="25" t="n"/>
      <c r="H14" s="24">
        <f>IF($B14="","",IF($G14&lt;&gt;"",$G14,N($F14)))</f>
        <v/>
      </c>
      <c r="I14" s="21">
        <f>IF($B14="","",IFERROR(VLOOKUP($B14,단가마스터!$A$4:$H$303,5,FALSE),IFERROR(VLOOKUP($B14,일위대가!$N$4:$T$63,4,FALSE),0)))</f>
        <v/>
      </c>
      <c r="J14" s="21">
        <f>IF($B14="","",IFERROR(VLOOKUP($B14,단가마스터!$A$4:$H$303,6,FALSE),IFERROR(VLOOKUP($B14,일위대가!$N$4:$T$63,5,FALSE),0)))</f>
        <v/>
      </c>
      <c r="K14" s="21">
        <f>IF($B14="","",IFERROR(VLOOKUP($B14,단가마스터!$A$4:$H$303,7,FALSE),IFERROR(VLOOKUP($B14,일위대가!$N$4:$T$63,6,FALSE),0)))</f>
        <v/>
      </c>
      <c r="L14" s="21">
        <f>IF($B14="","",N($I14)+N($J14)+N($K14))</f>
        <v/>
      </c>
      <c r="M14" s="21">
        <f>IF($B14="","",ROUND(N($H14)*N($L14),0))</f>
        <v/>
      </c>
      <c r="N14" s="6" t="n"/>
    </row>
    <row r="15">
      <c r="A15" s="6" t="n"/>
      <c r="B15" s="6" t="n"/>
      <c r="C15" s="7">
        <f>IF($B15="","",IFERROR(VLOOKUP($B15,단가마스터!$A$4:$H$303,2,FALSE),IFERROR(VLOOKUP($B15,일위대가!$N$4:$T$63,2,FALSE),"⚠️단가 없음")))</f>
        <v/>
      </c>
      <c r="D15" s="7">
        <f>IF($B15="","",IFERROR(VLOOKUP($B15,단가마스터!$A$4:$H$303,3,FALSE),""))</f>
        <v/>
      </c>
      <c r="E15" s="7">
        <f>IF($B15="","",IFERROR(VLOOKUP($B15,단가마스터!$A$4:$H$303,4,FALSE),IFERROR(VLOOKUP($B15,일위대가!$N$4:$T$63,3,FALSE),"")))</f>
        <v/>
      </c>
      <c r="F15" s="24">
        <f>IF($B15="","",SUMIFS(수량산출서!$H$4:$H$253,수량산출서!$A$4:$A$253,"변경",수량산출서!$B$4:$B$253,$B15))</f>
        <v/>
      </c>
      <c r="G15" s="25" t="n"/>
      <c r="H15" s="24">
        <f>IF($B15="","",IF($G15&lt;&gt;"",$G15,N($F15)))</f>
        <v/>
      </c>
      <c r="I15" s="21">
        <f>IF($B15="","",IFERROR(VLOOKUP($B15,단가마스터!$A$4:$H$303,5,FALSE),IFERROR(VLOOKUP($B15,일위대가!$N$4:$T$63,4,FALSE),0)))</f>
        <v/>
      </c>
      <c r="J15" s="21">
        <f>IF($B15="","",IFERROR(VLOOKUP($B15,단가마스터!$A$4:$H$303,6,FALSE),IFERROR(VLOOKUP($B15,일위대가!$N$4:$T$63,5,FALSE),0)))</f>
        <v/>
      </c>
      <c r="K15" s="21">
        <f>IF($B15="","",IFERROR(VLOOKUP($B15,단가마스터!$A$4:$H$303,7,FALSE),IFERROR(VLOOKUP($B15,일위대가!$N$4:$T$63,6,FALSE),0)))</f>
        <v/>
      </c>
      <c r="L15" s="21">
        <f>IF($B15="","",N($I15)+N($J15)+N($K15))</f>
        <v/>
      </c>
      <c r="M15" s="21">
        <f>IF($B15="","",ROUND(N($H15)*N($L15),0))</f>
        <v/>
      </c>
      <c r="N15" s="6" t="n"/>
    </row>
    <row r="16">
      <c r="A16" s="6" t="n"/>
      <c r="B16" s="6" t="n"/>
      <c r="C16" s="7">
        <f>IF($B16="","",IFERROR(VLOOKUP($B16,단가마스터!$A$4:$H$303,2,FALSE),IFERROR(VLOOKUP($B16,일위대가!$N$4:$T$63,2,FALSE),"⚠️단가 없음")))</f>
        <v/>
      </c>
      <c r="D16" s="7">
        <f>IF($B16="","",IFERROR(VLOOKUP($B16,단가마스터!$A$4:$H$303,3,FALSE),""))</f>
        <v/>
      </c>
      <c r="E16" s="7">
        <f>IF($B16="","",IFERROR(VLOOKUP($B16,단가마스터!$A$4:$H$303,4,FALSE),IFERROR(VLOOKUP($B16,일위대가!$N$4:$T$63,3,FALSE),"")))</f>
        <v/>
      </c>
      <c r="F16" s="24">
        <f>IF($B16="","",SUMIFS(수량산출서!$H$4:$H$253,수량산출서!$A$4:$A$253,"변경",수량산출서!$B$4:$B$253,$B16))</f>
        <v/>
      </c>
      <c r="G16" s="25" t="n"/>
      <c r="H16" s="24">
        <f>IF($B16="","",IF($G16&lt;&gt;"",$G16,N($F16)))</f>
        <v/>
      </c>
      <c r="I16" s="21">
        <f>IF($B16="","",IFERROR(VLOOKUP($B16,단가마스터!$A$4:$H$303,5,FALSE),IFERROR(VLOOKUP($B16,일위대가!$N$4:$T$63,4,FALSE),0)))</f>
        <v/>
      </c>
      <c r="J16" s="21">
        <f>IF($B16="","",IFERROR(VLOOKUP($B16,단가마스터!$A$4:$H$303,6,FALSE),IFERROR(VLOOKUP($B16,일위대가!$N$4:$T$63,5,FALSE),0)))</f>
        <v/>
      </c>
      <c r="K16" s="21">
        <f>IF($B16="","",IFERROR(VLOOKUP($B16,단가마스터!$A$4:$H$303,7,FALSE),IFERROR(VLOOKUP($B16,일위대가!$N$4:$T$63,6,FALSE),0)))</f>
        <v/>
      </c>
      <c r="L16" s="21">
        <f>IF($B16="","",N($I16)+N($J16)+N($K16))</f>
        <v/>
      </c>
      <c r="M16" s="21">
        <f>IF($B16="","",ROUND(N($H16)*N($L16),0))</f>
        <v/>
      </c>
      <c r="N16" s="6" t="n"/>
    </row>
    <row r="17">
      <c r="A17" s="6" t="n"/>
      <c r="B17" s="6" t="n"/>
      <c r="C17" s="7">
        <f>IF($B17="","",IFERROR(VLOOKUP($B17,단가마스터!$A$4:$H$303,2,FALSE),IFERROR(VLOOKUP($B17,일위대가!$N$4:$T$63,2,FALSE),"⚠️단가 없음")))</f>
        <v/>
      </c>
      <c r="D17" s="7">
        <f>IF($B17="","",IFERROR(VLOOKUP($B17,단가마스터!$A$4:$H$303,3,FALSE),""))</f>
        <v/>
      </c>
      <c r="E17" s="7">
        <f>IF($B17="","",IFERROR(VLOOKUP($B17,단가마스터!$A$4:$H$303,4,FALSE),IFERROR(VLOOKUP($B17,일위대가!$N$4:$T$63,3,FALSE),"")))</f>
        <v/>
      </c>
      <c r="F17" s="24">
        <f>IF($B17="","",SUMIFS(수량산출서!$H$4:$H$253,수량산출서!$A$4:$A$253,"변경",수량산출서!$B$4:$B$253,$B17))</f>
        <v/>
      </c>
      <c r="G17" s="25" t="n"/>
      <c r="H17" s="24">
        <f>IF($B17="","",IF($G17&lt;&gt;"",$G17,N($F17)))</f>
        <v/>
      </c>
      <c r="I17" s="21">
        <f>IF($B17="","",IFERROR(VLOOKUP($B17,단가마스터!$A$4:$H$303,5,FALSE),IFERROR(VLOOKUP($B17,일위대가!$N$4:$T$63,4,FALSE),0)))</f>
        <v/>
      </c>
      <c r="J17" s="21">
        <f>IF($B17="","",IFERROR(VLOOKUP($B17,단가마스터!$A$4:$H$303,6,FALSE),IFERROR(VLOOKUP($B17,일위대가!$N$4:$T$63,5,FALSE),0)))</f>
        <v/>
      </c>
      <c r="K17" s="21">
        <f>IF($B17="","",IFERROR(VLOOKUP($B17,단가마스터!$A$4:$H$303,7,FALSE),IFERROR(VLOOKUP($B17,일위대가!$N$4:$T$63,6,FALSE),0)))</f>
        <v/>
      </c>
      <c r="L17" s="21">
        <f>IF($B17="","",N($I17)+N($J17)+N($K17))</f>
        <v/>
      </c>
      <c r="M17" s="21">
        <f>IF($B17="","",ROUND(N($H17)*N($L17),0))</f>
        <v/>
      </c>
      <c r="N17" s="6" t="n"/>
    </row>
    <row r="18">
      <c r="A18" s="6" t="n"/>
      <c r="B18" s="6" t="n"/>
      <c r="C18" s="7">
        <f>IF($B18="","",IFERROR(VLOOKUP($B18,단가마스터!$A$4:$H$303,2,FALSE),IFERROR(VLOOKUP($B18,일위대가!$N$4:$T$63,2,FALSE),"⚠️단가 없음")))</f>
        <v/>
      </c>
      <c r="D18" s="7">
        <f>IF($B18="","",IFERROR(VLOOKUP($B18,단가마스터!$A$4:$H$303,3,FALSE),""))</f>
        <v/>
      </c>
      <c r="E18" s="7">
        <f>IF($B18="","",IFERROR(VLOOKUP($B18,단가마스터!$A$4:$H$303,4,FALSE),IFERROR(VLOOKUP($B18,일위대가!$N$4:$T$63,3,FALSE),"")))</f>
        <v/>
      </c>
      <c r="F18" s="24">
        <f>IF($B18="","",SUMIFS(수량산출서!$H$4:$H$253,수량산출서!$A$4:$A$253,"변경",수량산출서!$B$4:$B$253,$B18))</f>
        <v/>
      </c>
      <c r="G18" s="25" t="n"/>
      <c r="H18" s="24">
        <f>IF($B18="","",IF($G18&lt;&gt;"",$G18,N($F18)))</f>
        <v/>
      </c>
      <c r="I18" s="21">
        <f>IF($B18="","",IFERROR(VLOOKUP($B18,단가마스터!$A$4:$H$303,5,FALSE),IFERROR(VLOOKUP($B18,일위대가!$N$4:$T$63,4,FALSE),0)))</f>
        <v/>
      </c>
      <c r="J18" s="21">
        <f>IF($B18="","",IFERROR(VLOOKUP($B18,단가마스터!$A$4:$H$303,6,FALSE),IFERROR(VLOOKUP($B18,일위대가!$N$4:$T$63,5,FALSE),0)))</f>
        <v/>
      </c>
      <c r="K18" s="21">
        <f>IF($B18="","",IFERROR(VLOOKUP($B18,단가마스터!$A$4:$H$303,7,FALSE),IFERROR(VLOOKUP($B18,일위대가!$N$4:$T$63,6,FALSE),0)))</f>
        <v/>
      </c>
      <c r="L18" s="21">
        <f>IF($B18="","",N($I18)+N($J18)+N($K18))</f>
        <v/>
      </c>
      <c r="M18" s="21">
        <f>IF($B18="","",ROUND(N($H18)*N($L18),0))</f>
        <v/>
      </c>
      <c r="N18" s="6" t="n"/>
    </row>
    <row r="19">
      <c r="A19" s="6" t="n"/>
      <c r="B19" s="6" t="n"/>
      <c r="C19" s="7">
        <f>IF($B19="","",IFERROR(VLOOKUP($B19,단가마스터!$A$4:$H$303,2,FALSE),IFERROR(VLOOKUP($B19,일위대가!$N$4:$T$63,2,FALSE),"⚠️단가 없음")))</f>
        <v/>
      </c>
      <c r="D19" s="7">
        <f>IF($B19="","",IFERROR(VLOOKUP($B19,단가마스터!$A$4:$H$303,3,FALSE),""))</f>
        <v/>
      </c>
      <c r="E19" s="7">
        <f>IF($B19="","",IFERROR(VLOOKUP($B19,단가마스터!$A$4:$H$303,4,FALSE),IFERROR(VLOOKUP($B19,일위대가!$N$4:$T$63,3,FALSE),"")))</f>
        <v/>
      </c>
      <c r="F19" s="24">
        <f>IF($B19="","",SUMIFS(수량산출서!$H$4:$H$253,수량산출서!$A$4:$A$253,"변경",수량산출서!$B$4:$B$253,$B19))</f>
        <v/>
      </c>
      <c r="G19" s="25" t="n"/>
      <c r="H19" s="24">
        <f>IF($B19="","",IF($G19&lt;&gt;"",$G19,N($F19)))</f>
        <v/>
      </c>
      <c r="I19" s="21">
        <f>IF($B19="","",IFERROR(VLOOKUP($B19,단가마스터!$A$4:$H$303,5,FALSE),IFERROR(VLOOKUP($B19,일위대가!$N$4:$T$63,4,FALSE),0)))</f>
        <v/>
      </c>
      <c r="J19" s="21">
        <f>IF($B19="","",IFERROR(VLOOKUP($B19,단가마스터!$A$4:$H$303,6,FALSE),IFERROR(VLOOKUP($B19,일위대가!$N$4:$T$63,5,FALSE),0)))</f>
        <v/>
      </c>
      <c r="K19" s="21">
        <f>IF($B19="","",IFERROR(VLOOKUP($B19,단가마스터!$A$4:$H$303,7,FALSE),IFERROR(VLOOKUP($B19,일위대가!$N$4:$T$63,6,FALSE),0)))</f>
        <v/>
      </c>
      <c r="L19" s="21">
        <f>IF($B19="","",N($I19)+N($J19)+N($K19))</f>
        <v/>
      </c>
      <c r="M19" s="21">
        <f>IF($B19="","",ROUND(N($H19)*N($L19),0))</f>
        <v/>
      </c>
      <c r="N19" s="6" t="n"/>
    </row>
    <row r="20">
      <c r="A20" s="6" t="n"/>
      <c r="B20" s="6" t="n"/>
      <c r="C20" s="7">
        <f>IF($B20="","",IFERROR(VLOOKUP($B20,단가마스터!$A$4:$H$303,2,FALSE),IFERROR(VLOOKUP($B20,일위대가!$N$4:$T$63,2,FALSE),"⚠️단가 없음")))</f>
        <v/>
      </c>
      <c r="D20" s="7">
        <f>IF($B20="","",IFERROR(VLOOKUP($B20,단가마스터!$A$4:$H$303,3,FALSE),""))</f>
        <v/>
      </c>
      <c r="E20" s="7">
        <f>IF($B20="","",IFERROR(VLOOKUP($B20,단가마스터!$A$4:$H$303,4,FALSE),IFERROR(VLOOKUP($B20,일위대가!$N$4:$T$63,3,FALSE),"")))</f>
        <v/>
      </c>
      <c r="F20" s="24">
        <f>IF($B20="","",SUMIFS(수량산출서!$H$4:$H$253,수량산출서!$A$4:$A$253,"변경",수량산출서!$B$4:$B$253,$B20))</f>
        <v/>
      </c>
      <c r="G20" s="25" t="n"/>
      <c r="H20" s="24">
        <f>IF($B20="","",IF($G20&lt;&gt;"",$G20,N($F20)))</f>
        <v/>
      </c>
      <c r="I20" s="21">
        <f>IF($B20="","",IFERROR(VLOOKUP($B20,단가마스터!$A$4:$H$303,5,FALSE),IFERROR(VLOOKUP($B20,일위대가!$N$4:$T$63,4,FALSE),0)))</f>
        <v/>
      </c>
      <c r="J20" s="21">
        <f>IF($B20="","",IFERROR(VLOOKUP($B20,단가마스터!$A$4:$H$303,6,FALSE),IFERROR(VLOOKUP($B20,일위대가!$N$4:$T$63,5,FALSE),0)))</f>
        <v/>
      </c>
      <c r="K20" s="21">
        <f>IF($B20="","",IFERROR(VLOOKUP($B20,단가마스터!$A$4:$H$303,7,FALSE),IFERROR(VLOOKUP($B20,일위대가!$N$4:$T$63,6,FALSE),0)))</f>
        <v/>
      </c>
      <c r="L20" s="21">
        <f>IF($B20="","",N($I20)+N($J20)+N($K20))</f>
        <v/>
      </c>
      <c r="M20" s="21">
        <f>IF($B20="","",ROUND(N($H20)*N($L20),0))</f>
        <v/>
      </c>
      <c r="N20" s="6" t="n"/>
    </row>
    <row r="21">
      <c r="A21" s="6" t="n"/>
      <c r="B21" s="6" t="n"/>
      <c r="C21" s="7">
        <f>IF($B21="","",IFERROR(VLOOKUP($B21,단가마스터!$A$4:$H$303,2,FALSE),IFERROR(VLOOKUP($B21,일위대가!$N$4:$T$63,2,FALSE),"⚠️단가 없음")))</f>
        <v/>
      </c>
      <c r="D21" s="7">
        <f>IF($B21="","",IFERROR(VLOOKUP($B21,단가마스터!$A$4:$H$303,3,FALSE),""))</f>
        <v/>
      </c>
      <c r="E21" s="7">
        <f>IF($B21="","",IFERROR(VLOOKUP($B21,단가마스터!$A$4:$H$303,4,FALSE),IFERROR(VLOOKUP($B21,일위대가!$N$4:$T$63,3,FALSE),"")))</f>
        <v/>
      </c>
      <c r="F21" s="24">
        <f>IF($B21="","",SUMIFS(수량산출서!$H$4:$H$253,수량산출서!$A$4:$A$253,"변경",수량산출서!$B$4:$B$253,$B21))</f>
        <v/>
      </c>
      <c r="G21" s="25" t="n"/>
      <c r="H21" s="24">
        <f>IF($B21="","",IF($G21&lt;&gt;"",$G21,N($F21)))</f>
        <v/>
      </c>
      <c r="I21" s="21">
        <f>IF($B21="","",IFERROR(VLOOKUP($B21,단가마스터!$A$4:$H$303,5,FALSE),IFERROR(VLOOKUP($B21,일위대가!$N$4:$T$63,4,FALSE),0)))</f>
        <v/>
      </c>
      <c r="J21" s="21">
        <f>IF($B21="","",IFERROR(VLOOKUP($B21,단가마스터!$A$4:$H$303,6,FALSE),IFERROR(VLOOKUP($B21,일위대가!$N$4:$T$63,5,FALSE),0)))</f>
        <v/>
      </c>
      <c r="K21" s="21">
        <f>IF($B21="","",IFERROR(VLOOKUP($B21,단가마스터!$A$4:$H$303,7,FALSE),IFERROR(VLOOKUP($B21,일위대가!$N$4:$T$63,6,FALSE),0)))</f>
        <v/>
      </c>
      <c r="L21" s="21">
        <f>IF($B21="","",N($I21)+N($J21)+N($K21))</f>
        <v/>
      </c>
      <c r="M21" s="21">
        <f>IF($B21="","",ROUND(N($H21)*N($L21),0))</f>
        <v/>
      </c>
      <c r="N21" s="6" t="n"/>
    </row>
    <row r="22">
      <c r="A22" s="6" t="n"/>
      <c r="B22" s="6" t="n"/>
      <c r="C22" s="7">
        <f>IF($B22="","",IFERROR(VLOOKUP($B22,단가마스터!$A$4:$H$303,2,FALSE),IFERROR(VLOOKUP($B22,일위대가!$N$4:$T$63,2,FALSE),"⚠️단가 없음")))</f>
        <v/>
      </c>
      <c r="D22" s="7">
        <f>IF($B22="","",IFERROR(VLOOKUP($B22,단가마스터!$A$4:$H$303,3,FALSE),""))</f>
        <v/>
      </c>
      <c r="E22" s="7">
        <f>IF($B22="","",IFERROR(VLOOKUP($B22,단가마스터!$A$4:$H$303,4,FALSE),IFERROR(VLOOKUP($B22,일위대가!$N$4:$T$63,3,FALSE),"")))</f>
        <v/>
      </c>
      <c r="F22" s="24">
        <f>IF($B22="","",SUMIFS(수량산출서!$H$4:$H$253,수량산출서!$A$4:$A$253,"변경",수량산출서!$B$4:$B$253,$B22))</f>
        <v/>
      </c>
      <c r="G22" s="25" t="n"/>
      <c r="H22" s="24">
        <f>IF($B22="","",IF($G22&lt;&gt;"",$G22,N($F22)))</f>
        <v/>
      </c>
      <c r="I22" s="21">
        <f>IF($B22="","",IFERROR(VLOOKUP($B22,단가마스터!$A$4:$H$303,5,FALSE),IFERROR(VLOOKUP($B22,일위대가!$N$4:$T$63,4,FALSE),0)))</f>
        <v/>
      </c>
      <c r="J22" s="21">
        <f>IF($B22="","",IFERROR(VLOOKUP($B22,단가마스터!$A$4:$H$303,6,FALSE),IFERROR(VLOOKUP($B22,일위대가!$N$4:$T$63,5,FALSE),0)))</f>
        <v/>
      </c>
      <c r="K22" s="21">
        <f>IF($B22="","",IFERROR(VLOOKUP($B22,단가마스터!$A$4:$H$303,7,FALSE),IFERROR(VLOOKUP($B22,일위대가!$N$4:$T$63,6,FALSE),0)))</f>
        <v/>
      </c>
      <c r="L22" s="21">
        <f>IF($B22="","",N($I22)+N($J22)+N($K22))</f>
        <v/>
      </c>
      <c r="M22" s="21">
        <f>IF($B22="","",ROUND(N($H22)*N($L22),0))</f>
        <v/>
      </c>
      <c r="N22" s="6" t="n"/>
    </row>
    <row r="23">
      <c r="A23" s="6" t="n"/>
      <c r="B23" s="6" t="n"/>
      <c r="C23" s="7">
        <f>IF($B23="","",IFERROR(VLOOKUP($B23,단가마스터!$A$4:$H$303,2,FALSE),IFERROR(VLOOKUP($B23,일위대가!$N$4:$T$63,2,FALSE),"⚠️단가 없음")))</f>
        <v/>
      </c>
      <c r="D23" s="7">
        <f>IF($B23="","",IFERROR(VLOOKUP($B23,단가마스터!$A$4:$H$303,3,FALSE),""))</f>
        <v/>
      </c>
      <c r="E23" s="7">
        <f>IF($B23="","",IFERROR(VLOOKUP($B23,단가마스터!$A$4:$H$303,4,FALSE),IFERROR(VLOOKUP($B23,일위대가!$N$4:$T$63,3,FALSE),"")))</f>
        <v/>
      </c>
      <c r="F23" s="24">
        <f>IF($B23="","",SUMIFS(수량산출서!$H$4:$H$253,수량산출서!$A$4:$A$253,"변경",수량산출서!$B$4:$B$253,$B23))</f>
        <v/>
      </c>
      <c r="G23" s="25" t="n"/>
      <c r="H23" s="24">
        <f>IF($B23="","",IF($G23&lt;&gt;"",$G23,N($F23)))</f>
        <v/>
      </c>
      <c r="I23" s="21">
        <f>IF($B23="","",IFERROR(VLOOKUP($B23,단가마스터!$A$4:$H$303,5,FALSE),IFERROR(VLOOKUP($B23,일위대가!$N$4:$T$63,4,FALSE),0)))</f>
        <v/>
      </c>
      <c r="J23" s="21">
        <f>IF($B23="","",IFERROR(VLOOKUP($B23,단가마스터!$A$4:$H$303,6,FALSE),IFERROR(VLOOKUP($B23,일위대가!$N$4:$T$63,5,FALSE),0)))</f>
        <v/>
      </c>
      <c r="K23" s="21">
        <f>IF($B23="","",IFERROR(VLOOKUP($B23,단가마스터!$A$4:$H$303,7,FALSE),IFERROR(VLOOKUP($B23,일위대가!$N$4:$T$63,6,FALSE),0)))</f>
        <v/>
      </c>
      <c r="L23" s="21">
        <f>IF($B23="","",N($I23)+N($J23)+N($K23))</f>
        <v/>
      </c>
      <c r="M23" s="21">
        <f>IF($B23="","",ROUND(N($H23)*N($L23),0))</f>
        <v/>
      </c>
      <c r="N23" s="6" t="n"/>
    </row>
    <row r="24">
      <c r="A24" s="6" t="n"/>
      <c r="B24" s="6" t="n"/>
      <c r="C24" s="7">
        <f>IF($B24="","",IFERROR(VLOOKUP($B24,단가마스터!$A$4:$H$303,2,FALSE),IFERROR(VLOOKUP($B24,일위대가!$N$4:$T$63,2,FALSE),"⚠️단가 없음")))</f>
        <v/>
      </c>
      <c r="D24" s="7">
        <f>IF($B24="","",IFERROR(VLOOKUP($B24,단가마스터!$A$4:$H$303,3,FALSE),""))</f>
        <v/>
      </c>
      <c r="E24" s="7">
        <f>IF($B24="","",IFERROR(VLOOKUP($B24,단가마스터!$A$4:$H$303,4,FALSE),IFERROR(VLOOKUP($B24,일위대가!$N$4:$T$63,3,FALSE),"")))</f>
        <v/>
      </c>
      <c r="F24" s="24">
        <f>IF($B24="","",SUMIFS(수량산출서!$H$4:$H$253,수량산출서!$A$4:$A$253,"변경",수량산출서!$B$4:$B$253,$B24))</f>
        <v/>
      </c>
      <c r="G24" s="25" t="n"/>
      <c r="H24" s="24">
        <f>IF($B24="","",IF($G24&lt;&gt;"",$G24,N($F24)))</f>
        <v/>
      </c>
      <c r="I24" s="21">
        <f>IF($B24="","",IFERROR(VLOOKUP($B24,단가마스터!$A$4:$H$303,5,FALSE),IFERROR(VLOOKUP($B24,일위대가!$N$4:$T$63,4,FALSE),0)))</f>
        <v/>
      </c>
      <c r="J24" s="21">
        <f>IF($B24="","",IFERROR(VLOOKUP($B24,단가마스터!$A$4:$H$303,6,FALSE),IFERROR(VLOOKUP($B24,일위대가!$N$4:$T$63,5,FALSE),0)))</f>
        <v/>
      </c>
      <c r="K24" s="21">
        <f>IF($B24="","",IFERROR(VLOOKUP($B24,단가마스터!$A$4:$H$303,7,FALSE),IFERROR(VLOOKUP($B24,일위대가!$N$4:$T$63,6,FALSE),0)))</f>
        <v/>
      </c>
      <c r="L24" s="21">
        <f>IF($B24="","",N($I24)+N($J24)+N($K24))</f>
        <v/>
      </c>
      <c r="M24" s="21">
        <f>IF($B24="","",ROUND(N($H24)*N($L24),0))</f>
        <v/>
      </c>
      <c r="N24" s="6" t="n"/>
    </row>
    <row r="25">
      <c r="A25" s="6" t="n"/>
      <c r="B25" s="6" t="n"/>
      <c r="C25" s="7">
        <f>IF($B25="","",IFERROR(VLOOKUP($B25,단가마스터!$A$4:$H$303,2,FALSE),IFERROR(VLOOKUP($B25,일위대가!$N$4:$T$63,2,FALSE),"⚠️단가 없음")))</f>
        <v/>
      </c>
      <c r="D25" s="7">
        <f>IF($B25="","",IFERROR(VLOOKUP($B25,단가마스터!$A$4:$H$303,3,FALSE),""))</f>
        <v/>
      </c>
      <c r="E25" s="7">
        <f>IF($B25="","",IFERROR(VLOOKUP($B25,단가마스터!$A$4:$H$303,4,FALSE),IFERROR(VLOOKUP($B25,일위대가!$N$4:$T$63,3,FALSE),"")))</f>
        <v/>
      </c>
      <c r="F25" s="24">
        <f>IF($B25="","",SUMIFS(수량산출서!$H$4:$H$253,수량산출서!$A$4:$A$253,"변경",수량산출서!$B$4:$B$253,$B25))</f>
        <v/>
      </c>
      <c r="G25" s="25" t="n"/>
      <c r="H25" s="24">
        <f>IF($B25="","",IF($G25&lt;&gt;"",$G25,N($F25)))</f>
        <v/>
      </c>
      <c r="I25" s="21">
        <f>IF($B25="","",IFERROR(VLOOKUP($B25,단가마스터!$A$4:$H$303,5,FALSE),IFERROR(VLOOKUP($B25,일위대가!$N$4:$T$63,4,FALSE),0)))</f>
        <v/>
      </c>
      <c r="J25" s="21">
        <f>IF($B25="","",IFERROR(VLOOKUP($B25,단가마스터!$A$4:$H$303,6,FALSE),IFERROR(VLOOKUP($B25,일위대가!$N$4:$T$63,5,FALSE),0)))</f>
        <v/>
      </c>
      <c r="K25" s="21">
        <f>IF($B25="","",IFERROR(VLOOKUP($B25,단가마스터!$A$4:$H$303,7,FALSE),IFERROR(VLOOKUP($B25,일위대가!$N$4:$T$63,6,FALSE),0)))</f>
        <v/>
      </c>
      <c r="L25" s="21">
        <f>IF($B25="","",N($I25)+N($J25)+N($K25))</f>
        <v/>
      </c>
      <c r="M25" s="21">
        <f>IF($B25="","",ROUND(N($H25)*N($L25),0))</f>
        <v/>
      </c>
      <c r="N25" s="6" t="n"/>
    </row>
    <row r="26">
      <c r="A26" s="6" t="n"/>
      <c r="B26" s="6" t="n"/>
      <c r="C26" s="7">
        <f>IF($B26="","",IFERROR(VLOOKUP($B26,단가마스터!$A$4:$H$303,2,FALSE),IFERROR(VLOOKUP($B26,일위대가!$N$4:$T$63,2,FALSE),"⚠️단가 없음")))</f>
        <v/>
      </c>
      <c r="D26" s="7">
        <f>IF($B26="","",IFERROR(VLOOKUP($B26,단가마스터!$A$4:$H$303,3,FALSE),""))</f>
        <v/>
      </c>
      <c r="E26" s="7">
        <f>IF($B26="","",IFERROR(VLOOKUP($B26,단가마스터!$A$4:$H$303,4,FALSE),IFERROR(VLOOKUP($B26,일위대가!$N$4:$T$63,3,FALSE),"")))</f>
        <v/>
      </c>
      <c r="F26" s="24">
        <f>IF($B26="","",SUMIFS(수량산출서!$H$4:$H$253,수량산출서!$A$4:$A$253,"변경",수량산출서!$B$4:$B$253,$B26))</f>
        <v/>
      </c>
      <c r="G26" s="25" t="n"/>
      <c r="H26" s="24">
        <f>IF($B26="","",IF($G26&lt;&gt;"",$G26,N($F26)))</f>
        <v/>
      </c>
      <c r="I26" s="21">
        <f>IF($B26="","",IFERROR(VLOOKUP($B26,단가마스터!$A$4:$H$303,5,FALSE),IFERROR(VLOOKUP($B26,일위대가!$N$4:$T$63,4,FALSE),0)))</f>
        <v/>
      </c>
      <c r="J26" s="21">
        <f>IF($B26="","",IFERROR(VLOOKUP($B26,단가마스터!$A$4:$H$303,6,FALSE),IFERROR(VLOOKUP($B26,일위대가!$N$4:$T$63,5,FALSE),0)))</f>
        <v/>
      </c>
      <c r="K26" s="21">
        <f>IF($B26="","",IFERROR(VLOOKUP($B26,단가마스터!$A$4:$H$303,7,FALSE),IFERROR(VLOOKUP($B26,일위대가!$N$4:$T$63,6,FALSE),0)))</f>
        <v/>
      </c>
      <c r="L26" s="21">
        <f>IF($B26="","",N($I26)+N($J26)+N($K26))</f>
        <v/>
      </c>
      <c r="M26" s="21">
        <f>IF($B26="","",ROUND(N($H26)*N($L26),0))</f>
        <v/>
      </c>
      <c r="N26" s="6" t="n"/>
    </row>
    <row r="27">
      <c r="A27" s="6" t="n"/>
      <c r="B27" s="6" t="n"/>
      <c r="C27" s="7">
        <f>IF($B27="","",IFERROR(VLOOKUP($B27,단가마스터!$A$4:$H$303,2,FALSE),IFERROR(VLOOKUP($B27,일위대가!$N$4:$T$63,2,FALSE),"⚠️단가 없음")))</f>
        <v/>
      </c>
      <c r="D27" s="7">
        <f>IF($B27="","",IFERROR(VLOOKUP($B27,단가마스터!$A$4:$H$303,3,FALSE),""))</f>
        <v/>
      </c>
      <c r="E27" s="7">
        <f>IF($B27="","",IFERROR(VLOOKUP($B27,단가마스터!$A$4:$H$303,4,FALSE),IFERROR(VLOOKUP($B27,일위대가!$N$4:$T$63,3,FALSE),"")))</f>
        <v/>
      </c>
      <c r="F27" s="24">
        <f>IF($B27="","",SUMIFS(수량산출서!$H$4:$H$253,수량산출서!$A$4:$A$253,"변경",수량산출서!$B$4:$B$253,$B27))</f>
        <v/>
      </c>
      <c r="G27" s="25" t="n"/>
      <c r="H27" s="24">
        <f>IF($B27="","",IF($G27&lt;&gt;"",$G27,N($F27)))</f>
        <v/>
      </c>
      <c r="I27" s="21">
        <f>IF($B27="","",IFERROR(VLOOKUP($B27,단가마스터!$A$4:$H$303,5,FALSE),IFERROR(VLOOKUP($B27,일위대가!$N$4:$T$63,4,FALSE),0)))</f>
        <v/>
      </c>
      <c r="J27" s="21">
        <f>IF($B27="","",IFERROR(VLOOKUP($B27,단가마스터!$A$4:$H$303,6,FALSE),IFERROR(VLOOKUP($B27,일위대가!$N$4:$T$63,5,FALSE),0)))</f>
        <v/>
      </c>
      <c r="K27" s="21">
        <f>IF($B27="","",IFERROR(VLOOKUP($B27,단가마스터!$A$4:$H$303,7,FALSE),IFERROR(VLOOKUP($B27,일위대가!$N$4:$T$63,6,FALSE),0)))</f>
        <v/>
      </c>
      <c r="L27" s="21">
        <f>IF($B27="","",N($I27)+N($J27)+N($K27))</f>
        <v/>
      </c>
      <c r="M27" s="21">
        <f>IF($B27="","",ROUND(N($H27)*N($L27),0))</f>
        <v/>
      </c>
      <c r="N27" s="6" t="n"/>
    </row>
    <row r="28">
      <c r="A28" s="6" t="n"/>
      <c r="B28" s="6" t="n"/>
      <c r="C28" s="7">
        <f>IF($B28="","",IFERROR(VLOOKUP($B28,단가마스터!$A$4:$H$303,2,FALSE),IFERROR(VLOOKUP($B28,일위대가!$N$4:$T$63,2,FALSE),"⚠️단가 없음")))</f>
        <v/>
      </c>
      <c r="D28" s="7">
        <f>IF($B28="","",IFERROR(VLOOKUP($B28,단가마스터!$A$4:$H$303,3,FALSE),""))</f>
        <v/>
      </c>
      <c r="E28" s="7">
        <f>IF($B28="","",IFERROR(VLOOKUP($B28,단가마스터!$A$4:$H$303,4,FALSE),IFERROR(VLOOKUP($B28,일위대가!$N$4:$T$63,3,FALSE),"")))</f>
        <v/>
      </c>
      <c r="F28" s="24">
        <f>IF($B28="","",SUMIFS(수량산출서!$H$4:$H$253,수량산출서!$A$4:$A$253,"변경",수량산출서!$B$4:$B$253,$B28))</f>
        <v/>
      </c>
      <c r="G28" s="25" t="n"/>
      <c r="H28" s="24">
        <f>IF($B28="","",IF($G28&lt;&gt;"",$G28,N($F28)))</f>
        <v/>
      </c>
      <c r="I28" s="21">
        <f>IF($B28="","",IFERROR(VLOOKUP($B28,단가마스터!$A$4:$H$303,5,FALSE),IFERROR(VLOOKUP($B28,일위대가!$N$4:$T$63,4,FALSE),0)))</f>
        <v/>
      </c>
      <c r="J28" s="21">
        <f>IF($B28="","",IFERROR(VLOOKUP($B28,단가마스터!$A$4:$H$303,6,FALSE),IFERROR(VLOOKUP($B28,일위대가!$N$4:$T$63,5,FALSE),0)))</f>
        <v/>
      </c>
      <c r="K28" s="21">
        <f>IF($B28="","",IFERROR(VLOOKUP($B28,단가마스터!$A$4:$H$303,7,FALSE),IFERROR(VLOOKUP($B28,일위대가!$N$4:$T$63,6,FALSE),0)))</f>
        <v/>
      </c>
      <c r="L28" s="21">
        <f>IF($B28="","",N($I28)+N($J28)+N($K28))</f>
        <v/>
      </c>
      <c r="M28" s="21">
        <f>IF($B28="","",ROUND(N($H28)*N($L28),0))</f>
        <v/>
      </c>
      <c r="N28" s="6" t="n"/>
    </row>
    <row r="29">
      <c r="A29" s="6" t="n"/>
      <c r="B29" s="6" t="n"/>
      <c r="C29" s="7">
        <f>IF($B29="","",IFERROR(VLOOKUP($B29,단가마스터!$A$4:$H$303,2,FALSE),IFERROR(VLOOKUP($B29,일위대가!$N$4:$T$63,2,FALSE),"⚠️단가 없음")))</f>
        <v/>
      </c>
      <c r="D29" s="7">
        <f>IF($B29="","",IFERROR(VLOOKUP($B29,단가마스터!$A$4:$H$303,3,FALSE),""))</f>
        <v/>
      </c>
      <c r="E29" s="7">
        <f>IF($B29="","",IFERROR(VLOOKUP($B29,단가마스터!$A$4:$H$303,4,FALSE),IFERROR(VLOOKUP($B29,일위대가!$N$4:$T$63,3,FALSE),"")))</f>
        <v/>
      </c>
      <c r="F29" s="24">
        <f>IF($B29="","",SUMIFS(수량산출서!$H$4:$H$253,수량산출서!$A$4:$A$253,"변경",수량산출서!$B$4:$B$253,$B29))</f>
        <v/>
      </c>
      <c r="G29" s="25" t="n"/>
      <c r="H29" s="24">
        <f>IF($B29="","",IF($G29&lt;&gt;"",$G29,N($F29)))</f>
        <v/>
      </c>
      <c r="I29" s="21">
        <f>IF($B29="","",IFERROR(VLOOKUP($B29,단가마스터!$A$4:$H$303,5,FALSE),IFERROR(VLOOKUP($B29,일위대가!$N$4:$T$63,4,FALSE),0)))</f>
        <v/>
      </c>
      <c r="J29" s="21">
        <f>IF($B29="","",IFERROR(VLOOKUP($B29,단가마스터!$A$4:$H$303,6,FALSE),IFERROR(VLOOKUP($B29,일위대가!$N$4:$T$63,5,FALSE),0)))</f>
        <v/>
      </c>
      <c r="K29" s="21">
        <f>IF($B29="","",IFERROR(VLOOKUP($B29,단가마스터!$A$4:$H$303,7,FALSE),IFERROR(VLOOKUP($B29,일위대가!$N$4:$T$63,6,FALSE),0)))</f>
        <v/>
      </c>
      <c r="L29" s="21">
        <f>IF($B29="","",N($I29)+N($J29)+N($K29))</f>
        <v/>
      </c>
      <c r="M29" s="21">
        <f>IF($B29="","",ROUND(N($H29)*N($L29),0))</f>
        <v/>
      </c>
      <c r="N29" s="6" t="n"/>
    </row>
    <row r="30">
      <c r="A30" s="6" t="n"/>
      <c r="B30" s="6" t="n"/>
      <c r="C30" s="7">
        <f>IF($B30="","",IFERROR(VLOOKUP($B30,단가마스터!$A$4:$H$303,2,FALSE),IFERROR(VLOOKUP($B30,일위대가!$N$4:$T$63,2,FALSE),"⚠️단가 없음")))</f>
        <v/>
      </c>
      <c r="D30" s="7">
        <f>IF($B30="","",IFERROR(VLOOKUP($B30,단가마스터!$A$4:$H$303,3,FALSE),""))</f>
        <v/>
      </c>
      <c r="E30" s="7">
        <f>IF($B30="","",IFERROR(VLOOKUP($B30,단가마스터!$A$4:$H$303,4,FALSE),IFERROR(VLOOKUP($B30,일위대가!$N$4:$T$63,3,FALSE),"")))</f>
        <v/>
      </c>
      <c r="F30" s="24">
        <f>IF($B30="","",SUMIFS(수량산출서!$H$4:$H$253,수량산출서!$A$4:$A$253,"변경",수량산출서!$B$4:$B$253,$B30))</f>
        <v/>
      </c>
      <c r="G30" s="25" t="n"/>
      <c r="H30" s="24">
        <f>IF($B30="","",IF($G30&lt;&gt;"",$G30,N($F30)))</f>
        <v/>
      </c>
      <c r="I30" s="21">
        <f>IF($B30="","",IFERROR(VLOOKUP($B30,단가마스터!$A$4:$H$303,5,FALSE),IFERROR(VLOOKUP($B30,일위대가!$N$4:$T$63,4,FALSE),0)))</f>
        <v/>
      </c>
      <c r="J30" s="21">
        <f>IF($B30="","",IFERROR(VLOOKUP($B30,단가마스터!$A$4:$H$303,6,FALSE),IFERROR(VLOOKUP($B30,일위대가!$N$4:$T$63,5,FALSE),0)))</f>
        <v/>
      </c>
      <c r="K30" s="21">
        <f>IF($B30="","",IFERROR(VLOOKUP($B30,단가마스터!$A$4:$H$303,7,FALSE),IFERROR(VLOOKUP($B30,일위대가!$N$4:$T$63,6,FALSE),0)))</f>
        <v/>
      </c>
      <c r="L30" s="21">
        <f>IF($B30="","",N($I30)+N($J30)+N($K30))</f>
        <v/>
      </c>
      <c r="M30" s="21">
        <f>IF($B30="","",ROUND(N($H30)*N($L30),0))</f>
        <v/>
      </c>
      <c r="N30" s="6" t="n"/>
    </row>
    <row r="31">
      <c r="A31" s="6" t="n"/>
      <c r="B31" s="6" t="n"/>
      <c r="C31" s="7">
        <f>IF($B31="","",IFERROR(VLOOKUP($B31,단가마스터!$A$4:$H$303,2,FALSE),IFERROR(VLOOKUP($B31,일위대가!$N$4:$T$63,2,FALSE),"⚠️단가 없음")))</f>
        <v/>
      </c>
      <c r="D31" s="7">
        <f>IF($B31="","",IFERROR(VLOOKUP($B31,단가마스터!$A$4:$H$303,3,FALSE),""))</f>
        <v/>
      </c>
      <c r="E31" s="7">
        <f>IF($B31="","",IFERROR(VLOOKUP($B31,단가마스터!$A$4:$H$303,4,FALSE),IFERROR(VLOOKUP($B31,일위대가!$N$4:$T$63,3,FALSE),"")))</f>
        <v/>
      </c>
      <c r="F31" s="24">
        <f>IF($B31="","",SUMIFS(수량산출서!$H$4:$H$253,수량산출서!$A$4:$A$253,"변경",수량산출서!$B$4:$B$253,$B31))</f>
        <v/>
      </c>
      <c r="G31" s="25" t="n"/>
      <c r="H31" s="24">
        <f>IF($B31="","",IF($G31&lt;&gt;"",$G31,N($F31)))</f>
        <v/>
      </c>
      <c r="I31" s="21">
        <f>IF($B31="","",IFERROR(VLOOKUP($B31,단가마스터!$A$4:$H$303,5,FALSE),IFERROR(VLOOKUP($B31,일위대가!$N$4:$T$63,4,FALSE),0)))</f>
        <v/>
      </c>
      <c r="J31" s="21">
        <f>IF($B31="","",IFERROR(VLOOKUP($B31,단가마스터!$A$4:$H$303,6,FALSE),IFERROR(VLOOKUP($B31,일위대가!$N$4:$T$63,5,FALSE),0)))</f>
        <v/>
      </c>
      <c r="K31" s="21">
        <f>IF($B31="","",IFERROR(VLOOKUP($B31,단가마스터!$A$4:$H$303,7,FALSE),IFERROR(VLOOKUP($B31,일위대가!$N$4:$T$63,6,FALSE),0)))</f>
        <v/>
      </c>
      <c r="L31" s="21">
        <f>IF($B31="","",N($I31)+N($J31)+N($K31))</f>
        <v/>
      </c>
      <c r="M31" s="21">
        <f>IF($B31="","",ROUND(N($H31)*N($L31),0))</f>
        <v/>
      </c>
      <c r="N31" s="6" t="n"/>
    </row>
    <row r="32">
      <c r="A32" s="6" t="n"/>
      <c r="B32" s="6" t="n"/>
      <c r="C32" s="7">
        <f>IF($B32="","",IFERROR(VLOOKUP($B32,단가마스터!$A$4:$H$303,2,FALSE),IFERROR(VLOOKUP($B32,일위대가!$N$4:$T$63,2,FALSE),"⚠️단가 없음")))</f>
        <v/>
      </c>
      <c r="D32" s="7">
        <f>IF($B32="","",IFERROR(VLOOKUP($B32,단가마스터!$A$4:$H$303,3,FALSE),""))</f>
        <v/>
      </c>
      <c r="E32" s="7">
        <f>IF($B32="","",IFERROR(VLOOKUP($B32,단가마스터!$A$4:$H$303,4,FALSE),IFERROR(VLOOKUP($B32,일위대가!$N$4:$T$63,3,FALSE),"")))</f>
        <v/>
      </c>
      <c r="F32" s="24">
        <f>IF($B32="","",SUMIFS(수량산출서!$H$4:$H$253,수량산출서!$A$4:$A$253,"변경",수량산출서!$B$4:$B$253,$B32))</f>
        <v/>
      </c>
      <c r="G32" s="25" t="n"/>
      <c r="H32" s="24">
        <f>IF($B32="","",IF($G32&lt;&gt;"",$G32,N($F32)))</f>
        <v/>
      </c>
      <c r="I32" s="21">
        <f>IF($B32="","",IFERROR(VLOOKUP($B32,단가마스터!$A$4:$H$303,5,FALSE),IFERROR(VLOOKUP($B32,일위대가!$N$4:$T$63,4,FALSE),0)))</f>
        <v/>
      </c>
      <c r="J32" s="21">
        <f>IF($B32="","",IFERROR(VLOOKUP($B32,단가마스터!$A$4:$H$303,6,FALSE),IFERROR(VLOOKUP($B32,일위대가!$N$4:$T$63,5,FALSE),0)))</f>
        <v/>
      </c>
      <c r="K32" s="21">
        <f>IF($B32="","",IFERROR(VLOOKUP($B32,단가마스터!$A$4:$H$303,7,FALSE),IFERROR(VLOOKUP($B32,일위대가!$N$4:$T$63,6,FALSE),0)))</f>
        <v/>
      </c>
      <c r="L32" s="21">
        <f>IF($B32="","",N($I32)+N($J32)+N($K32))</f>
        <v/>
      </c>
      <c r="M32" s="21">
        <f>IF($B32="","",ROUND(N($H32)*N($L32),0))</f>
        <v/>
      </c>
      <c r="N32" s="6" t="n"/>
    </row>
    <row r="33">
      <c r="A33" s="6" t="n"/>
      <c r="B33" s="6" t="n"/>
      <c r="C33" s="7">
        <f>IF($B33="","",IFERROR(VLOOKUP($B33,단가마스터!$A$4:$H$303,2,FALSE),IFERROR(VLOOKUP($B33,일위대가!$N$4:$T$63,2,FALSE),"⚠️단가 없음")))</f>
        <v/>
      </c>
      <c r="D33" s="7">
        <f>IF($B33="","",IFERROR(VLOOKUP($B33,단가마스터!$A$4:$H$303,3,FALSE),""))</f>
        <v/>
      </c>
      <c r="E33" s="7">
        <f>IF($B33="","",IFERROR(VLOOKUP($B33,단가마스터!$A$4:$H$303,4,FALSE),IFERROR(VLOOKUP($B33,일위대가!$N$4:$T$63,3,FALSE),"")))</f>
        <v/>
      </c>
      <c r="F33" s="24">
        <f>IF($B33="","",SUMIFS(수량산출서!$H$4:$H$253,수량산출서!$A$4:$A$253,"변경",수량산출서!$B$4:$B$253,$B33))</f>
        <v/>
      </c>
      <c r="G33" s="25" t="n"/>
      <c r="H33" s="24">
        <f>IF($B33="","",IF($G33&lt;&gt;"",$G33,N($F33)))</f>
        <v/>
      </c>
      <c r="I33" s="21">
        <f>IF($B33="","",IFERROR(VLOOKUP($B33,단가마스터!$A$4:$H$303,5,FALSE),IFERROR(VLOOKUP($B33,일위대가!$N$4:$T$63,4,FALSE),0)))</f>
        <v/>
      </c>
      <c r="J33" s="21">
        <f>IF($B33="","",IFERROR(VLOOKUP($B33,단가마스터!$A$4:$H$303,6,FALSE),IFERROR(VLOOKUP($B33,일위대가!$N$4:$T$63,5,FALSE),0)))</f>
        <v/>
      </c>
      <c r="K33" s="21">
        <f>IF($B33="","",IFERROR(VLOOKUP($B33,단가마스터!$A$4:$H$303,7,FALSE),IFERROR(VLOOKUP($B33,일위대가!$N$4:$T$63,6,FALSE),0)))</f>
        <v/>
      </c>
      <c r="L33" s="21">
        <f>IF($B33="","",N($I33)+N($J33)+N($K33))</f>
        <v/>
      </c>
      <c r="M33" s="21">
        <f>IF($B33="","",ROUND(N($H33)*N($L33),0))</f>
        <v/>
      </c>
      <c r="N33" s="6" t="n"/>
    </row>
    <row r="34">
      <c r="A34" s="6" t="n"/>
      <c r="B34" s="6" t="n"/>
      <c r="C34" s="7">
        <f>IF($B34="","",IFERROR(VLOOKUP($B34,단가마스터!$A$4:$H$303,2,FALSE),IFERROR(VLOOKUP($B34,일위대가!$N$4:$T$63,2,FALSE),"⚠️단가 없음")))</f>
        <v/>
      </c>
      <c r="D34" s="7">
        <f>IF($B34="","",IFERROR(VLOOKUP($B34,단가마스터!$A$4:$H$303,3,FALSE),""))</f>
        <v/>
      </c>
      <c r="E34" s="7">
        <f>IF($B34="","",IFERROR(VLOOKUP($B34,단가마스터!$A$4:$H$303,4,FALSE),IFERROR(VLOOKUP($B34,일위대가!$N$4:$T$63,3,FALSE),"")))</f>
        <v/>
      </c>
      <c r="F34" s="24">
        <f>IF($B34="","",SUMIFS(수량산출서!$H$4:$H$253,수량산출서!$A$4:$A$253,"변경",수량산출서!$B$4:$B$253,$B34))</f>
        <v/>
      </c>
      <c r="G34" s="25" t="n"/>
      <c r="H34" s="24">
        <f>IF($B34="","",IF($G34&lt;&gt;"",$G34,N($F34)))</f>
        <v/>
      </c>
      <c r="I34" s="21">
        <f>IF($B34="","",IFERROR(VLOOKUP($B34,단가마스터!$A$4:$H$303,5,FALSE),IFERROR(VLOOKUP($B34,일위대가!$N$4:$T$63,4,FALSE),0)))</f>
        <v/>
      </c>
      <c r="J34" s="21">
        <f>IF($B34="","",IFERROR(VLOOKUP($B34,단가마스터!$A$4:$H$303,6,FALSE),IFERROR(VLOOKUP($B34,일위대가!$N$4:$T$63,5,FALSE),0)))</f>
        <v/>
      </c>
      <c r="K34" s="21">
        <f>IF($B34="","",IFERROR(VLOOKUP($B34,단가마스터!$A$4:$H$303,7,FALSE),IFERROR(VLOOKUP($B34,일위대가!$N$4:$T$63,6,FALSE),0)))</f>
        <v/>
      </c>
      <c r="L34" s="21">
        <f>IF($B34="","",N($I34)+N($J34)+N($K34))</f>
        <v/>
      </c>
      <c r="M34" s="21">
        <f>IF($B34="","",ROUND(N($H34)*N($L34),0))</f>
        <v/>
      </c>
      <c r="N34" s="6" t="n"/>
    </row>
    <row r="35">
      <c r="A35" s="6" t="n"/>
      <c r="B35" s="6" t="n"/>
      <c r="C35" s="7">
        <f>IF($B35="","",IFERROR(VLOOKUP($B35,단가마스터!$A$4:$H$303,2,FALSE),IFERROR(VLOOKUP($B35,일위대가!$N$4:$T$63,2,FALSE),"⚠️단가 없음")))</f>
        <v/>
      </c>
      <c r="D35" s="7">
        <f>IF($B35="","",IFERROR(VLOOKUP($B35,단가마스터!$A$4:$H$303,3,FALSE),""))</f>
        <v/>
      </c>
      <c r="E35" s="7">
        <f>IF($B35="","",IFERROR(VLOOKUP($B35,단가마스터!$A$4:$H$303,4,FALSE),IFERROR(VLOOKUP($B35,일위대가!$N$4:$T$63,3,FALSE),"")))</f>
        <v/>
      </c>
      <c r="F35" s="24">
        <f>IF($B35="","",SUMIFS(수량산출서!$H$4:$H$253,수량산출서!$A$4:$A$253,"변경",수량산출서!$B$4:$B$253,$B35))</f>
        <v/>
      </c>
      <c r="G35" s="25" t="n"/>
      <c r="H35" s="24">
        <f>IF($B35="","",IF($G35&lt;&gt;"",$G35,N($F35)))</f>
        <v/>
      </c>
      <c r="I35" s="21">
        <f>IF($B35="","",IFERROR(VLOOKUP($B35,단가마스터!$A$4:$H$303,5,FALSE),IFERROR(VLOOKUP($B35,일위대가!$N$4:$T$63,4,FALSE),0)))</f>
        <v/>
      </c>
      <c r="J35" s="21">
        <f>IF($B35="","",IFERROR(VLOOKUP($B35,단가마스터!$A$4:$H$303,6,FALSE),IFERROR(VLOOKUP($B35,일위대가!$N$4:$T$63,5,FALSE),0)))</f>
        <v/>
      </c>
      <c r="K35" s="21">
        <f>IF($B35="","",IFERROR(VLOOKUP($B35,단가마스터!$A$4:$H$303,7,FALSE),IFERROR(VLOOKUP($B35,일위대가!$N$4:$T$63,6,FALSE),0)))</f>
        <v/>
      </c>
      <c r="L35" s="21">
        <f>IF($B35="","",N($I35)+N($J35)+N($K35))</f>
        <v/>
      </c>
      <c r="M35" s="21">
        <f>IF($B35="","",ROUND(N($H35)*N($L35),0))</f>
        <v/>
      </c>
      <c r="N35" s="6" t="n"/>
    </row>
    <row r="36">
      <c r="A36" s="6" t="n"/>
      <c r="B36" s="6" t="n"/>
      <c r="C36" s="7">
        <f>IF($B36="","",IFERROR(VLOOKUP($B36,단가마스터!$A$4:$H$303,2,FALSE),IFERROR(VLOOKUP($B36,일위대가!$N$4:$T$63,2,FALSE),"⚠️단가 없음")))</f>
        <v/>
      </c>
      <c r="D36" s="7">
        <f>IF($B36="","",IFERROR(VLOOKUP($B36,단가마스터!$A$4:$H$303,3,FALSE),""))</f>
        <v/>
      </c>
      <c r="E36" s="7">
        <f>IF($B36="","",IFERROR(VLOOKUP($B36,단가마스터!$A$4:$H$303,4,FALSE),IFERROR(VLOOKUP($B36,일위대가!$N$4:$T$63,3,FALSE),"")))</f>
        <v/>
      </c>
      <c r="F36" s="24">
        <f>IF($B36="","",SUMIFS(수량산출서!$H$4:$H$253,수량산출서!$A$4:$A$253,"변경",수량산출서!$B$4:$B$253,$B36))</f>
        <v/>
      </c>
      <c r="G36" s="25" t="n"/>
      <c r="H36" s="24">
        <f>IF($B36="","",IF($G36&lt;&gt;"",$G36,N($F36)))</f>
        <v/>
      </c>
      <c r="I36" s="21">
        <f>IF($B36="","",IFERROR(VLOOKUP($B36,단가마스터!$A$4:$H$303,5,FALSE),IFERROR(VLOOKUP($B36,일위대가!$N$4:$T$63,4,FALSE),0)))</f>
        <v/>
      </c>
      <c r="J36" s="21">
        <f>IF($B36="","",IFERROR(VLOOKUP($B36,단가마스터!$A$4:$H$303,6,FALSE),IFERROR(VLOOKUP($B36,일위대가!$N$4:$T$63,5,FALSE),0)))</f>
        <v/>
      </c>
      <c r="K36" s="21">
        <f>IF($B36="","",IFERROR(VLOOKUP($B36,단가마스터!$A$4:$H$303,7,FALSE),IFERROR(VLOOKUP($B36,일위대가!$N$4:$T$63,6,FALSE),0)))</f>
        <v/>
      </c>
      <c r="L36" s="21">
        <f>IF($B36="","",N($I36)+N($J36)+N($K36))</f>
        <v/>
      </c>
      <c r="M36" s="21">
        <f>IF($B36="","",ROUND(N($H36)*N($L36),0))</f>
        <v/>
      </c>
      <c r="N36" s="6" t="n"/>
    </row>
    <row r="37">
      <c r="A37" s="6" t="n"/>
      <c r="B37" s="6" t="n"/>
      <c r="C37" s="7">
        <f>IF($B37="","",IFERROR(VLOOKUP($B37,단가마스터!$A$4:$H$303,2,FALSE),IFERROR(VLOOKUP($B37,일위대가!$N$4:$T$63,2,FALSE),"⚠️단가 없음")))</f>
        <v/>
      </c>
      <c r="D37" s="7">
        <f>IF($B37="","",IFERROR(VLOOKUP($B37,단가마스터!$A$4:$H$303,3,FALSE),""))</f>
        <v/>
      </c>
      <c r="E37" s="7">
        <f>IF($B37="","",IFERROR(VLOOKUP($B37,단가마스터!$A$4:$H$303,4,FALSE),IFERROR(VLOOKUP($B37,일위대가!$N$4:$T$63,3,FALSE),"")))</f>
        <v/>
      </c>
      <c r="F37" s="24">
        <f>IF($B37="","",SUMIFS(수량산출서!$H$4:$H$253,수량산출서!$A$4:$A$253,"변경",수량산출서!$B$4:$B$253,$B37))</f>
        <v/>
      </c>
      <c r="G37" s="25" t="n"/>
      <c r="H37" s="24">
        <f>IF($B37="","",IF($G37&lt;&gt;"",$G37,N($F37)))</f>
        <v/>
      </c>
      <c r="I37" s="21">
        <f>IF($B37="","",IFERROR(VLOOKUP($B37,단가마스터!$A$4:$H$303,5,FALSE),IFERROR(VLOOKUP($B37,일위대가!$N$4:$T$63,4,FALSE),0)))</f>
        <v/>
      </c>
      <c r="J37" s="21">
        <f>IF($B37="","",IFERROR(VLOOKUP($B37,단가마스터!$A$4:$H$303,6,FALSE),IFERROR(VLOOKUP($B37,일위대가!$N$4:$T$63,5,FALSE),0)))</f>
        <v/>
      </c>
      <c r="K37" s="21">
        <f>IF($B37="","",IFERROR(VLOOKUP($B37,단가마스터!$A$4:$H$303,7,FALSE),IFERROR(VLOOKUP($B37,일위대가!$N$4:$T$63,6,FALSE),0)))</f>
        <v/>
      </c>
      <c r="L37" s="21">
        <f>IF($B37="","",N($I37)+N($J37)+N($K37))</f>
        <v/>
      </c>
      <c r="M37" s="21">
        <f>IF($B37="","",ROUND(N($H37)*N($L37),0))</f>
        <v/>
      </c>
      <c r="N37" s="6" t="n"/>
    </row>
    <row r="38">
      <c r="A38" s="6" t="n"/>
      <c r="B38" s="6" t="n"/>
      <c r="C38" s="7">
        <f>IF($B38="","",IFERROR(VLOOKUP($B38,단가마스터!$A$4:$H$303,2,FALSE),IFERROR(VLOOKUP($B38,일위대가!$N$4:$T$63,2,FALSE),"⚠️단가 없음")))</f>
        <v/>
      </c>
      <c r="D38" s="7">
        <f>IF($B38="","",IFERROR(VLOOKUP($B38,단가마스터!$A$4:$H$303,3,FALSE),""))</f>
        <v/>
      </c>
      <c r="E38" s="7">
        <f>IF($B38="","",IFERROR(VLOOKUP($B38,단가마스터!$A$4:$H$303,4,FALSE),IFERROR(VLOOKUP($B38,일위대가!$N$4:$T$63,3,FALSE),"")))</f>
        <v/>
      </c>
      <c r="F38" s="24">
        <f>IF($B38="","",SUMIFS(수량산출서!$H$4:$H$253,수량산출서!$A$4:$A$253,"변경",수량산출서!$B$4:$B$253,$B38))</f>
        <v/>
      </c>
      <c r="G38" s="25" t="n"/>
      <c r="H38" s="24">
        <f>IF($B38="","",IF($G38&lt;&gt;"",$G38,N($F38)))</f>
        <v/>
      </c>
      <c r="I38" s="21">
        <f>IF($B38="","",IFERROR(VLOOKUP($B38,단가마스터!$A$4:$H$303,5,FALSE),IFERROR(VLOOKUP($B38,일위대가!$N$4:$T$63,4,FALSE),0)))</f>
        <v/>
      </c>
      <c r="J38" s="21">
        <f>IF($B38="","",IFERROR(VLOOKUP($B38,단가마스터!$A$4:$H$303,6,FALSE),IFERROR(VLOOKUP($B38,일위대가!$N$4:$T$63,5,FALSE),0)))</f>
        <v/>
      </c>
      <c r="K38" s="21">
        <f>IF($B38="","",IFERROR(VLOOKUP($B38,단가마스터!$A$4:$H$303,7,FALSE),IFERROR(VLOOKUP($B38,일위대가!$N$4:$T$63,6,FALSE),0)))</f>
        <v/>
      </c>
      <c r="L38" s="21">
        <f>IF($B38="","",N($I38)+N($J38)+N($K38))</f>
        <v/>
      </c>
      <c r="M38" s="21">
        <f>IF($B38="","",ROUND(N($H38)*N($L38),0))</f>
        <v/>
      </c>
      <c r="N38" s="6" t="n"/>
    </row>
    <row r="39">
      <c r="A39" s="6" t="n"/>
      <c r="B39" s="6" t="n"/>
      <c r="C39" s="7">
        <f>IF($B39="","",IFERROR(VLOOKUP($B39,단가마스터!$A$4:$H$303,2,FALSE),IFERROR(VLOOKUP($B39,일위대가!$N$4:$T$63,2,FALSE),"⚠️단가 없음")))</f>
        <v/>
      </c>
      <c r="D39" s="7">
        <f>IF($B39="","",IFERROR(VLOOKUP($B39,단가마스터!$A$4:$H$303,3,FALSE),""))</f>
        <v/>
      </c>
      <c r="E39" s="7">
        <f>IF($B39="","",IFERROR(VLOOKUP($B39,단가마스터!$A$4:$H$303,4,FALSE),IFERROR(VLOOKUP($B39,일위대가!$N$4:$T$63,3,FALSE),"")))</f>
        <v/>
      </c>
      <c r="F39" s="24">
        <f>IF($B39="","",SUMIFS(수량산출서!$H$4:$H$253,수량산출서!$A$4:$A$253,"변경",수량산출서!$B$4:$B$253,$B39))</f>
        <v/>
      </c>
      <c r="G39" s="25" t="n"/>
      <c r="H39" s="24">
        <f>IF($B39="","",IF($G39&lt;&gt;"",$G39,N($F39)))</f>
        <v/>
      </c>
      <c r="I39" s="21">
        <f>IF($B39="","",IFERROR(VLOOKUP($B39,단가마스터!$A$4:$H$303,5,FALSE),IFERROR(VLOOKUP($B39,일위대가!$N$4:$T$63,4,FALSE),0)))</f>
        <v/>
      </c>
      <c r="J39" s="21">
        <f>IF($B39="","",IFERROR(VLOOKUP($B39,단가마스터!$A$4:$H$303,6,FALSE),IFERROR(VLOOKUP($B39,일위대가!$N$4:$T$63,5,FALSE),0)))</f>
        <v/>
      </c>
      <c r="K39" s="21">
        <f>IF($B39="","",IFERROR(VLOOKUP($B39,단가마스터!$A$4:$H$303,7,FALSE),IFERROR(VLOOKUP($B39,일위대가!$N$4:$T$63,6,FALSE),0)))</f>
        <v/>
      </c>
      <c r="L39" s="21">
        <f>IF($B39="","",N($I39)+N($J39)+N($K39))</f>
        <v/>
      </c>
      <c r="M39" s="21">
        <f>IF($B39="","",ROUND(N($H39)*N($L39),0))</f>
        <v/>
      </c>
      <c r="N39" s="6" t="n"/>
    </row>
    <row r="40">
      <c r="A40" s="6" t="n"/>
      <c r="B40" s="6" t="n"/>
      <c r="C40" s="7">
        <f>IF($B40="","",IFERROR(VLOOKUP($B40,단가마스터!$A$4:$H$303,2,FALSE),IFERROR(VLOOKUP($B40,일위대가!$N$4:$T$63,2,FALSE),"⚠️단가 없음")))</f>
        <v/>
      </c>
      <c r="D40" s="7">
        <f>IF($B40="","",IFERROR(VLOOKUP($B40,단가마스터!$A$4:$H$303,3,FALSE),""))</f>
        <v/>
      </c>
      <c r="E40" s="7">
        <f>IF($B40="","",IFERROR(VLOOKUP($B40,단가마스터!$A$4:$H$303,4,FALSE),IFERROR(VLOOKUP($B40,일위대가!$N$4:$T$63,3,FALSE),"")))</f>
        <v/>
      </c>
      <c r="F40" s="24">
        <f>IF($B40="","",SUMIFS(수량산출서!$H$4:$H$253,수량산출서!$A$4:$A$253,"변경",수량산출서!$B$4:$B$253,$B40))</f>
        <v/>
      </c>
      <c r="G40" s="25" t="n"/>
      <c r="H40" s="24">
        <f>IF($B40="","",IF($G40&lt;&gt;"",$G40,N($F40)))</f>
        <v/>
      </c>
      <c r="I40" s="21">
        <f>IF($B40="","",IFERROR(VLOOKUP($B40,단가마스터!$A$4:$H$303,5,FALSE),IFERROR(VLOOKUP($B40,일위대가!$N$4:$T$63,4,FALSE),0)))</f>
        <v/>
      </c>
      <c r="J40" s="21">
        <f>IF($B40="","",IFERROR(VLOOKUP($B40,단가마스터!$A$4:$H$303,6,FALSE),IFERROR(VLOOKUP($B40,일위대가!$N$4:$T$63,5,FALSE),0)))</f>
        <v/>
      </c>
      <c r="K40" s="21">
        <f>IF($B40="","",IFERROR(VLOOKUP($B40,단가마스터!$A$4:$H$303,7,FALSE),IFERROR(VLOOKUP($B40,일위대가!$N$4:$T$63,6,FALSE),0)))</f>
        <v/>
      </c>
      <c r="L40" s="21">
        <f>IF($B40="","",N($I40)+N($J40)+N($K40))</f>
        <v/>
      </c>
      <c r="M40" s="21">
        <f>IF($B40="","",ROUND(N($H40)*N($L40),0))</f>
        <v/>
      </c>
      <c r="N40" s="6" t="n"/>
    </row>
    <row r="41">
      <c r="A41" s="6" t="n"/>
      <c r="B41" s="6" t="n"/>
      <c r="C41" s="7">
        <f>IF($B41="","",IFERROR(VLOOKUP($B41,단가마스터!$A$4:$H$303,2,FALSE),IFERROR(VLOOKUP($B41,일위대가!$N$4:$T$63,2,FALSE),"⚠️단가 없음")))</f>
        <v/>
      </c>
      <c r="D41" s="7">
        <f>IF($B41="","",IFERROR(VLOOKUP($B41,단가마스터!$A$4:$H$303,3,FALSE),""))</f>
        <v/>
      </c>
      <c r="E41" s="7">
        <f>IF($B41="","",IFERROR(VLOOKUP($B41,단가마스터!$A$4:$H$303,4,FALSE),IFERROR(VLOOKUP($B41,일위대가!$N$4:$T$63,3,FALSE),"")))</f>
        <v/>
      </c>
      <c r="F41" s="24">
        <f>IF($B41="","",SUMIFS(수량산출서!$H$4:$H$253,수량산출서!$A$4:$A$253,"변경",수량산출서!$B$4:$B$253,$B41))</f>
        <v/>
      </c>
      <c r="G41" s="25" t="n"/>
      <c r="H41" s="24">
        <f>IF($B41="","",IF($G41&lt;&gt;"",$G41,N($F41)))</f>
        <v/>
      </c>
      <c r="I41" s="21">
        <f>IF($B41="","",IFERROR(VLOOKUP($B41,단가마스터!$A$4:$H$303,5,FALSE),IFERROR(VLOOKUP($B41,일위대가!$N$4:$T$63,4,FALSE),0)))</f>
        <v/>
      </c>
      <c r="J41" s="21">
        <f>IF($B41="","",IFERROR(VLOOKUP($B41,단가마스터!$A$4:$H$303,6,FALSE),IFERROR(VLOOKUP($B41,일위대가!$N$4:$T$63,5,FALSE),0)))</f>
        <v/>
      </c>
      <c r="K41" s="21">
        <f>IF($B41="","",IFERROR(VLOOKUP($B41,단가마스터!$A$4:$H$303,7,FALSE),IFERROR(VLOOKUP($B41,일위대가!$N$4:$T$63,6,FALSE),0)))</f>
        <v/>
      </c>
      <c r="L41" s="21">
        <f>IF($B41="","",N($I41)+N($J41)+N($K41))</f>
        <v/>
      </c>
      <c r="M41" s="21">
        <f>IF($B41="","",ROUND(N($H41)*N($L41),0))</f>
        <v/>
      </c>
      <c r="N41" s="6" t="n"/>
    </row>
    <row r="42">
      <c r="A42" s="6" t="n"/>
      <c r="B42" s="6" t="n"/>
      <c r="C42" s="7">
        <f>IF($B42="","",IFERROR(VLOOKUP($B42,단가마스터!$A$4:$H$303,2,FALSE),IFERROR(VLOOKUP($B42,일위대가!$N$4:$T$63,2,FALSE),"⚠️단가 없음")))</f>
        <v/>
      </c>
      <c r="D42" s="7">
        <f>IF($B42="","",IFERROR(VLOOKUP($B42,단가마스터!$A$4:$H$303,3,FALSE),""))</f>
        <v/>
      </c>
      <c r="E42" s="7">
        <f>IF($B42="","",IFERROR(VLOOKUP($B42,단가마스터!$A$4:$H$303,4,FALSE),IFERROR(VLOOKUP($B42,일위대가!$N$4:$T$63,3,FALSE),"")))</f>
        <v/>
      </c>
      <c r="F42" s="24">
        <f>IF($B42="","",SUMIFS(수량산출서!$H$4:$H$253,수량산출서!$A$4:$A$253,"변경",수량산출서!$B$4:$B$253,$B42))</f>
        <v/>
      </c>
      <c r="G42" s="25" t="n"/>
      <c r="H42" s="24">
        <f>IF($B42="","",IF($G42&lt;&gt;"",$G42,N($F42)))</f>
        <v/>
      </c>
      <c r="I42" s="21">
        <f>IF($B42="","",IFERROR(VLOOKUP($B42,단가마스터!$A$4:$H$303,5,FALSE),IFERROR(VLOOKUP($B42,일위대가!$N$4:$T$63,4,FALSE),0)))</f>
        <v/>
      </c>
      <c r="J42" s="21">
        <f>IF($B42="","",IFERROR(VLOOKUP($B42,단가마스터!$A$4:$H$303,6,FALSE),IFERROR(VLOOKUP($B42,일위대가!$N$4:$T$63,5,FALSE),0)))</f>
        <v/>
      </c>
      <c r="K42" s="21">
        <f>IF($B42="","",IFERROR(VLOOKUP($B42,단가마스터!$A$4:$H$303,7,FALSE),IFERROR(VLOOKUP($B42,일위대가!$N$4:$T$63,6,FALSE),0)))</f>
        <v/>
      </c>
      <c r="L42" s="21">
        <f>IF($B42="","",N($I42)+N($J42)+N($K42))</f>
        <v/>
      </c>
      <c r="M42" s="21">
        <f>IF($B42="","",ROUND(N($H42)*N($L42),0))</f>
        <v/>
      </c>
      <c r="N42" s="6" t="n"/>
    </row>
    <row r="43">
      <c r="A43" s="6" t="n"/>
      <c r="B43" s="6" t="n"/>
      <c r="C43" s="7">
        <f>IF($B43="","",IFERROR(VLOOKUP($B43,단가마스터!$A$4:$H$303,2,FALSE),IFERROR(VLOOKUP($B43,일위대가!$N$4:$T$63,2,FALSE),"⚠️단가 없음")))</f>
        <v/>
      </c>
      <c r="D43" s="7">
        <f>IF($B43="","",IFERROR(VLOOKUP($B43,단가마스터!$A$4:$H$303,3,FALSE),""))</f>
        <v/>
      </c>
      <c r="E43" s="7">
        <f>IF($B43="","",IFERROR(VLOOKUP($B43,단가마스터!$A$4:$H$303,4,FALSE),IFERROR(VLOOKUP($B43,일위대가!$N$4:$T$63,3,FALSE),"")))</f>
        <v/>
      </c>
      <c r="F43" s="24">
        <f>IF($B43="","",SUMIFS(수량산출서!$H$4:$H$253,수량산출서!$A$4:$A$253,"변경",수량산출서!$B$4:$B$253,$B43))</f>
        <v/>
      </c>
      <c r="G43" s="25" t="n"/>
      <c r="H43" s="24">
        <f>IF($B43="","",IF($G43&lt;&gt;"",$G43,N($F43)))</f>
        <v/>
      </c>
      <c r="I43" s="21">
        <f>IF($B43="","",IFERROR(VLOOKUP($B43,단가마스터!$A$4:$H$303,5,FALSE),IFERROR(VLOOKUP($B43,일위대가!$N$4:$T$63,4,FALSE),0)))</f>
        <v/>
      </c>
      <c r="J43" s="21">
        <f>IF($B43="","",IFERROR(VLOOKUP($B43,단가마스터!$A$4:$H$303,6,FALSE),IFERROR(VLOOKUP($B43,일위대가!$N$4:$T$63,5,FALSE),0)))</f>
        <v/>
      </c>
      <c r="K43" s="21">
        <f>IF($B43="","",IFERROR(VLOOKUP($B43,단가마스터!$A$4:$H$303,7,FALSE),IFERROR(VLOOKUP($B43,일위대가!$N$4:$T$63,6,FALSE),0)))</f>
        <v/>
      </c>
      <c r="L43" s="21">
        <f>IF($B43="","",N($I43)+N($J43)+N($K43))</f>
        <v/>
      </c>
      <c r="M43" s="21">
        <f>IF($B43="","",ROUND(N($H43)*N($L43),0))</f>
        <v/>
      </c>
      <c r="N43" s="6" t="n"/>
    </row>
    <row r="44">
      <c r="A44" s="6" t="n"/>
      <c r="B44" s="6" t="n"/>
      <c r="C44" s="7">
        <f>IF($B44="","",IFERROR(VLOOKUP($B44,단가마스터!$A$4:$H$303,2,FALSE),IFERROR(VLOOKUP($B44,일위대가!$N$4:$T$63,2,FALSE),"⚠️단가 없음")))</f>
        <v/>
      </c>
      <c r="D44" s="7">
        <f>IF($B44="","",IFERROR(VLOOKUP($B44,단가마스터!$A$4:$H$303,3,FALSE),""))</f>
        <v/>
      </c>
      <c r="E44" s="7">
        <f>IF($B44="","",IFERROR(VLOOKUP($B44,단가마스터!$A$4:$H$303,4,FALSE),IFERROR(VLOOKUP($B44,일위대가!$N$4:$T$63,3,FALSE),"")))</f>
        <v/>
      </c>
      <c r="F44" s="24">
        <f>IF($B44="","",SUMIFS(수량산출서!$H$4:$H$253,수량산출서!$A$4:$A$253,"변경",수량산출서!$B$4:$B$253,$B44))</f>
        <v/>
      </c>
      <c r="G44" s="25" t="n"/>
      <c r="H44" s="24">
        <f>IF($B44="","",IF($G44&lt;&gt;"",$G44,N($F44)))</f>
        <v/>
      </c>
      <c r="I44" s="21">
        <f>IF($B44="","",IFERROR(VLOOKUP($B44,단가마스터!$A$4:$H$303,5,FALSE),IFERROR(VLOOKUP($B44,일위대가!$N$4:$T$63,4,FALSE),0)))</f>
        <v/>
      </c>
      <c r="J44" s="21">
        <f>IF($B44="","",IFERROR(VLOOKUP($B44,단가마스터!$A$4:$H$303,6,FALSE),IFERROR(VLOOKUP($B44,일위대가!$N$4:$T$63,5,FALSE),0)))</f>
        <v/>
      </c>
      <c r="K44" s="21">
        <f>IF($B44="","",IFERROR(VLOOKUP($B44,단가마스터!$A$4:$H$303,7,FALSE),IFERROR(VLOOKUP($B44,일위대가!$N$4:$T$63,6,FALSE),0)))</f>
        <v/>
      </c>
      <c r="L44" s="21">
        <f>IF($B44="","",N($I44)+N($J44)+N($K44))</f>
        <v/>
      </c>
      <c r="M44" s="21">
        <f>IF($B44="","",ROUND(N($H44)*N($L44),0))</f>
        <v/>
      </c>
      <c r="N44" s="6" t="n"/>
    </row>
    <row r="45">
      <c r="A45" s="6" t="n"/>
      <c r="B45" s="6" t="n"/>
      <c r="C45" s="7">
        <f>IF($B45="","",IFERROR(VLOOKUP($B45,단가마스터!$A$4:$H$303,2,FALSE),IFERROR(VLOOKUP($B45,일위대가!$N$4:$T$63,2,FALSE),"⚠️단가 없음")))</f>
        <v/>
      </c>
      <c r="D45" s="7">
        <f>IF($B45="","",IFERROR(VLOOKUP($B45,단가마스터!$A$4:$H$303,3,FALSE),""))</f>
        <v/>
      </c>
      <c r="E45" s="7">
        <f>IF($B45="","",IFERROR(VLOOKUP($B45,단가마스터!$A$4:$H$303,4,FALSE),IFERROR(VLOOKUP($B45,일위대가!$N$4:$T$63,3,FALSE),"")))</f>
        <v/>
      </c>
      <c r="F45" s="24">
        <f>IF($B45="","",SUMIFS(수량산출서!$H$4:$H$253,수량산출서!$A$4:$A$253,"변경",수량산출서!$B$4:$B$253,$B45))</f>
        <v/>
      </c>
      <c r="G45" s="25" t="n"/>
      <c r="H45" s="24">
        <f>IF($B45="","",IF($G45&lt;&gt;"",$G45,N($F45)))</f>
        <v/>
      </c>
      <c r="I45" s="21">
        <f>IF($B45="","",IFERROR(VLOOKUP($B45,단가마스터!$A$4:$H$303,5,FALSE),IFERROR(VLOOKUP($B45,일위대가!$N$4:$T$63,4,FALSE),0)))</f>
        <v/>
      </c>
      <c r="J45" s="21">
        <f>IF($B45="","",IFERROR(VLOOKUP($B45,단가마스터!$A$4:$H$303,6,FALSE),IFERROR(VLOOKUP($B45,일위대가!$N$4:$T$63,5,FALSE),0)))</f>
        <v/>
      </c>
      <c r="K45" s="21">
        <f>IF($B45="","",IFERROR(VLOOKUP($B45,단가마스터!$A$4:$H$303,7,FALSE),IFERROR(VLOOKUP($B45,일위대가!$N$4:$T$63,6,FALSE),0)))</f>
        <v/>
      </c>
      <c r="L45" s="21">
        <f>IF($B45="","",N($I45)+N($J45)+N($K45))</f>
        <v/>
      </c>
      <c r="M45" s="21">
        <f>IF($B45="","",ROUND(N($H45)*N($L45),0))</f>
        <v/>
      </c>
      <c r="N45" s="6" t="n"/>
    </row>
    <row r="46">
      <c r="A46" s="6" t="n"/>
      <c r="B46" s="6" t="n"/>
      <c r="C46" s="7">
        <f>IF($B46="","",IFERROR(VLOOKUP($B46,단가마스터!$A$4:$H$303,2,FALSE),IFERROR(VLOOKUP($B46,일위대가!$N$4:$T$63,2,FALSE),"⚠️단가 없음")))</f>
        <v/>
      </c>
      <c r="D46" s="7">
        <f>IF($B46="","",IFERROR(VLOOKUP($B46,단가마스터!$A$4:$H$303,3,FALSE),""))</f>
        <v/>
      </c>
      <c r="E46" s="7">
        <f>IF($B46="","",IFERROR(VLOOKUP($B46,단가마스터!$A$4:$H$303,4,FALSE),IFERROR(VLOOKUP($B46,일위대가!$N$4:$T$63,3,FALSE),"")))</f>
        <v/>
      </c>
      <c r="F46" s="24">
        <f>IF($B46="","",SUMIFS(수량산출서!$H$4:$H$253,수량산출서!$A$4:$A$253,"변경",수량산출서!$B$4:$B$253,$B46))</f>
        <v/>
      </c>
      <c r="G46" s="25" t="n"/>
      <c r="H46" s="24">
        <f>IF($B46="","",IF($G46&lt;&gt;"",$G46,N($F46)))</f>
        <v/>
      </c>
      <c r="I46" s="21">
        <f>IF($B46="","",IFERROR(VLOOKUP($B46,단가마스터!$A$4:$H$303,5,FALSE),IFERROR(VLOOKUP($B46,일위대가!$N$4:$T$63,4,FALSE),0)))</f>
        <v/>
      </c>
      <c r="J46" s="21">
        <f>IF($B46="","",IFERROR(VLOOKUP($B46,단가마스터!$A$4:$H$303,6,FALSE),IFERROR(VLOOKUP($B46,일위대가!$N$4:$T$63,5,FALSE),0)))</f>
        <v/>
      </c>
      <c r="K46" s="21">
        <f>IF($B46="","",IFERROR(VLOOKUP($B46,단가마스터!$A$4:$H$303,7,FALSE),IFERROR(VLOOKUP($B46,일위대가!$N$4:$T$63,6,FALSE),0)))</f>
        <v/>
      </c>
      <c r="L46" s="21">
        <f>IF($B46="","",N($I46)+N($J46)+N($K46))</f>
        <v/>
      </c>
      <c r="M46" s="21">
        <f>IF($B46="","",ROUND(N($H46)*N($L46),0))</f>
        <v/>
      </c>
      <c r="N46" s="6" t="n"/>
    </row>
    <row r="47">
      <c r="A47" s="6" t="n"/>
      <c r="B47" s="6" t="n"/>
      <c r="C47" s="7">
        <f>IF($B47="","",IFERROR(VLOOKUP($B47,단가마스터!$A$4:$H$303,2,FALSE),IFERROR(VLOOKUP($B47,일위대가!$N$4:$T$63,2,FALSE),"⚠️단가 없음")))</f>
        <v/>
      </c>
      <c r="D47" s="7">
        <f>IF($B47="","",IFERROR(VLOOKUP($B47,단가마스터!$A$4:$H$303,3,FALSE),""))</f>
        <v/>
      </c>
      <c r="E47" s="7">
        <f>IF($B47="","",IFERROR(VLOOKUP($B47,단가마스터!$A$4:$H$303,4,FALSE),IFERROR(VLOOKUP($B47,일위대가!$N$4:$T$63,3,FALSE),"")))</f>
        <v/>
      </c>
      <c r="F47" s="24">
        <f>IF($B47="","",SUMIFS(수량산출서!$H$4:$H$253,수량산출서!$A$4:$A$253,"변경",수량산출서!$B$4:$B$253,$B47))</f>
        <v/>
      </c>
      <c r="G47" s="25" t="n"/>
      <c r="H47" s="24">
        <f>IF($B47="","",IF($G47&lt;&gt;"",$G47,N($F47)))</f>
        <v/>
      </c>
      <c r="I47" s="21">
        <f>IF($B47="","",IFERROR(VLOOKUP($B47,단가마스터!$A$4:$H$303,5,FALSE),IFERROR(VLOOKUP($B47,일위대가!$N$4:$T$63,4,FALSE),0)))</f>
        <v/>
      </c>
      <c r="J47" s="21">
        <f>IF($B47="","",IFERROR(VLOOKUP($B47,단가마스터!$A$4:$H$303,6,FALSE),IFERROR(VLOOKUP($B47,일위대가!$N$4:$T$63,5,FALSE),0)))</f>
        <v/>
      </c>
      <c r="K47" s="21">
        <f>IF($B47="","",IFERROR(VLOOKUP($B47,단가마스터!$A$4:$H$303,7,FALSE),IFERROR(VLOOKUP($B47,일위대가!$N$4:$T$63,6,FALSE),0)))</f>
        <v/>
      </c>
      <c r="L47" s="21">
        <f>IF($B47="","",N($I47)+N($J47)+N($K47))</f>
        <v/>
      </c>
      <c r="M47" s="21">
        <f>IF($B47="","",ROUND(N($H47)*N($L47),0))</f>
        <v/>
      </c>
      <c r="N47" s="6" t="n"/>
    </row>
    <row r="48">
      <c r="A48" s="6" t="n"/>
      <c r="B48" s="6" t="n"/>
      <c r="C48" s="7">
        <f>IF($B48="","",IFERROR(VLOOKUP($B48,단가마스터!$A$4:$H$303,2,FALSE),IFERROR(VLOOKUP($B48,일위대가!$N$4:$T$63,2,FALSE),"⚠️단가 없음")))</f>
        <v/>
      </c>
      <c r="D48" s="7">
        <f>IF($B48="","",IFERROR(VLOOKUP($B48,단가마스터!$A$4:$H$303,3,FALSE),""))</f>
        <v/>
      </c>
      <c r="E48" s="7">
        <f>IF($B48="","",IFERROR(VLOOKUP($B48,단가마스터!$A$4:$H$303,4,FALSE),IFERROR(VLOOKUP($B48,일위대가!$N$4:$T$63,3,FALSE),"")))</f>
        <v/>
      </c>
      <c r="F48" s="24">
        <f>IF($B48="","",SUMIFS(수량산출서!$H$4:$H$253,수량산출서!$A$4:$A$253,"변경",수량산출서!$B$4:$B$253,$B48))</f>
        <v/>
      </c>
      <c r="G48" s="25" t="n"/>
      <c r="H48" s="24">
        <f>IF($B48="","",IF($G48&lt;&gt;"",$G48,N($F48)))</f>
        <v/>
      </c>
      <c r="I48" s="21">
        <f>IF($B48="","",IFERROR(VLOOKUP($B48,단가마스터!$A$4:$H$303,5,FALSE),IFERROR(VLOOKUP($B48,일위대가!$N$4:$T$63,4,FALSE),0)))</f>
        <v/>
      </c>
      <c r="J48" s="21">
        <f>IF($B48="","",IFERROR(VLOOKUP($B48,단가마스터!$A$4:$H$303,6,FALSE),IFERROR(VLOOKUP($B48,일위대가!$N$4:$T$63,5,FALSE),0)))</f>
        <v/>
      </c>
      <c r="K48" s="21">
        <f>IF($B48="","",IFERROR(VLOOKUP($B48,단가마스터!$A$4:$H$303,7,FALSE),IFERROR(VLOOKUP($B48,일위대가!$N$4:$T$63,6,FALSE),0)))</f>
        <v/>
      </c>
      <c r="L48" s="21">
        <f>IF($B48="","",N($I48)+N($J48)+N($K48))</f>
        <v/>
      </c>
      <c r="M48" s="21">
        <f>IF($B48="","",ROUND(N($H48)*N($L48),0))</f>
        <v/>
      </c>
      <c r="N48" s="6" t="n"/>
    </row>
    <row r="49">
      <c r="A49" s="6" t="n"/>
      <c r="B49" s="6" t="n"/>
      <c r="C49" s="7">
        <f>IF($B49="","",IFERROR(VLOOKUP($B49,단가마스터!$A$4:$H$303,2,FALSE),IFERROR(VLOOKUP($B49,일위대가!$N$4:$T$63,2,FALSE),"⚠️단가 없음")))</f>
        <v/>
      </c>
      <c r="D49" s="7">
        <f>IF($B49="","",IFERROR(VLOOKUP($B49,단가마스터!$A$4:$H$303,3,FALSE),""))</f>
        <v/>
      </c>
      <c r="E49" s="7">
        <f>IF($B49="","",IFERROR(VLOOKUP($B49,단가마스터!$A$4:$H$303,4,FALSE),IFERROR(VLOOKUP($B49,일위대가!$N$4:$T$63,3,FALSE),"")))</f>
        <v/>
      </c>
      <c r="F49" s="24">
        <f>IF($B49="","",SUMIFS(수량산출서!$H$4:$H$253,수량산출서!$A$4:$A$253,"변경",수량산출서!$B$4:$B$253,$B49))</f>
        <v/>
      </c>
      <c r="G49" s="25" t="n"/>
      <c r="H49" s="24">
        <f>IF($B49="","",IF($G49&lt;&gt;"",$G49,N($F49)))</f>
        <v/>
      </c>
      <c r="I49" s="21">
        <f>IF($B49="","",IFERROR(VLOOKUP($B49,단가마스터!$A$4:$H$303,5,FALSE),IFERROR(VLOOKUP($B49,일위대가!$N$4:$T$63,4,FALSE),0)))</f>
        <v/>
      </c>
      <c r="J49" s="21">
        <f>IF($B49="","",IFERROR(VLOOKUP($B49,단가마스터!$A$4:$H$303,6,FALSE),IFERROR(VLOOKUP($B49,일위대가!$N$4:$T$63,5,FALSE),0)))</f>
        <v/>
      </c>
      <c r="K49" s="21">
        <f>IF($B49="","",IFERROR(VLOOKUP($B49,단가마스터!$A$4:$H$303,7,FALSE),IFERROR(VLOOKUP($B49,일위대가!$N$4:$T$63,6,FALSE),0)))</f>
        <v/>
      </c>
      <c r="L49" s="21">
        <f>IF($B49="","",N($I49)+N($J49)+N($K49))</f>
        <v/>
      </c>
      <c r="M49" s="21">
        <f>IF($B49="","",ROUND(N($H49)*N($L49),0))</f>
        <v/>
      </c>
      <c r="N49" s="6" t="n"/>
    </row>
    <row r="50">
      <c r="A50" s="6" t="n"/>
      <c r="B50" s="6" t="n"/>
      <c r="C50" s="7">
        <f>IF($B50="","",IFERROR(VLOOKUP($B50,단가마스터!$A$4:$H$303,2,FALSE),IFERROR(VLOOKUP($B50,일위대가!$N$4:$T$63,2,FALSE),"⚠️단가 없음")))</f>
        <v/>
      </c>
      <c r="D50" s="7">
        <f>IF($B50="","",IFERROR(VLOOKUP($B50,단가마스터!$A$4:$H$303,3,FALSE),""))</f>
        <v/>
      </c>
      <c r="E50" s="7">
        <f>IF($B50="","",IFERROR(VLOOKUP($B50,단가마스터!$A$4:$H$303,4,FALSE),IFERROR(VLOOKUP($B50,일위대가!$N$4:$T$63,3,FALSE),"")))</f>
        <v/>
      </c>
      <c r="F50" s="24">
        <f>IF($B50="","",SUMIFS(수량산출서!$H$4:$H$253,수량산출서!$A$4:$A$253,"변경",수량산출서!$B$4:$B$253,$B50))</f>
        <v/>
      </c>
      <c r="G50" s="25" t="n"/>
      <c r="H50" s="24">
        <f>IF($B50="","",IF($G50&lt;&gt;"",$G50,N($F50)))</f>
        <v/>
      </c>
      <c r="I50" s="21">
        <f>IF($B50="","",IFERROR(VLOOKUP($B50,단가마스터!$A$4:$H$303,5,FALSE),IFERROR(VLOOKUP($B50,일위대가!$N$4:$T$63,4,FALSE),0)))</f>
        <v/>
      </c>
      <c r="J50" s="21">
        <f>IF($B50="","",IFERROR(VLOOKUP($B50,단가마스터!$A$4:$H$303,6,FALSE),IFERROR(VLOOKUP($B50,일위대가!$N$4:$T$63,5,FALSE),0)))</f>
        <v/>
      </c>
      <c r="K50" s="21">
        <f>IF($B50="","",IFERROR(VLOOKUP($B50,단가마스터!$A$4:$H$303,7,FALSE),IFERROR(VLOOKUP($B50,일위대가!$N$4:$T$63,6,FALSE),0)))</f>
        <v/>
      </c>
      <c r="L50" s="21">
        <f>IF($B50="","",N($I50)+N($J50)+N($K50))</f>
        <v/>
      </c>
      <c r="M50" s="21">
        <f>IF($B50="","",ROUND(N($H50)*N($L50),0))</f>
        <v/>
      </c>
      <c r="N50" s="6" t="n"/>
    </row>
    <row r="51">
      <c r="A51" s="6" t="n"/>
      <c r="B51" s="6" t="n"/>
      <c r="C51" s="7">
        <f>IF($B51="","",IFERROR(VLOOKUP($B51,단가마스터!$A$4:$H$303,2,FALSE),IFERROR(VLOOKUP($B51,일위대가!$N$4:$T$63,2,FALSE),"⚠️단가 없음")))</f>
        <v/>
      </c>
      <c r="D51" s="7">
        <f>IF($B51="","",IFERROR(VLOOKUP($B51,단가마스터!$A$4:$H$303,3,FALSE),""))</f>
        <v/>
      </c>
      <c r="E51" s="7">
        <f>IF($B51="","",IFERROR(VLOOKUP($B51,단가마스터!$A$4:$H$303,4,FALSE),IFERROR(VLOOKUP($B51,일위대가!$N$4:$T$63,3,FALSE),"")))</f>
        <v/>
      </c>
      <c r="F51" s="24">
        <f>IF($B51="","",SUMIFS(수량산출서!$H$4:$H$253,수량산출서!$A$4:$A$253,"변경",수량산출서!$B$4:$B$253,$B51))</f>
        <v/>
      </c>
      <c r="G51" s="25" t="n"/>
      <c r="H51" s="24">
        <f>IF($B51="","",IF($G51&lt;&gt;"",$G51,N($F51)))</f>
        <v/>
      </c>
      <c r="I51" s="21">
        <f>IF($B51="","",IFERROR(VLOOKUP($B51,단가마스터!$A$4:$H$303,5,FALSE),IFERROR(VLOOKUP($B51,일위대가!$N$4:$T$63,4,FALSE),0)))</f>
        <v/>
      </c>
      <c r="J51" s="21">
        <f>IF($B51="","",IFERROR(VLOOKUP($B51,단가마스터!$A$4:$H$303,6,FALSE),IFERROR(VLOOKUP($B51,일위대가!$N$4:$T$63,5,FALSE),0)))</f>
        <v/>
      </c>
      <c r="K51" s="21">
        <f>IF($B51="","",IFERROR(VLOOKUP($B51,단가마스터!$A$4:$H$303,7,FALSE),IFERROR(VLOOKUP($B51,일위대가!$N$4:$T$63,6,FALSE),0)))</f>
        <v/>
      </c>
      <c r="L51" s="21">
        <f>IF($B51="","",N($I51)+N($J51)+N($K51))</f>
        <v/>
      </c>
      <c r="M51" s="21">
        <f>IF($B51="","",ROUND(N($H51)*N($L51),0))</f>
        <v/>
      </c>
      <c r="N51" s="6" t="n"/>
    </row>
    <row r="52">
      <c r="A52" s="6" t="n"/>
      <c r="B52" s="6" t="n"/>
      <c r="C52" s="7">
        <f>IF($B52="","",IFERROR(VLOOKUP($B52,단가마스터!$A$4:$H$303,2,FALSE),IFERROR(VLOOKUP($B52,일위대가!$N$4:$T$63,2,FALSE),"⚠️단가 없음")))</f>
        <v/>
      </c>
      <c r="D52" s="7">
        <f>IF($B52="","",IFERROR(VLOOKUP($B52,단가마스터!$A$4:$H$303,3,FALSE),""))</f>
        <v/>
      </c>
      <c r="E52" s="7">
        <f>IF($B52="","",IFERROR(VLOOKUP($B52,단가마스터!$A$4:$H$303,4,FALSE),IFERROR(VLOOKUP($B52,일위대가!$N$4:$T$63,3,FALSE),"")))</f>
        <v/>
      </c>
      <c r="F52" s="24">
        <f>IF($B52="","",SUMIFS(수량산출서!$H$4:$H$253,수량산출서!$A$4:$A$253,"변경",수량산출서!$B$4:$B$253,$B52))</f>
        <v/>
      </c>
      <c r="G52" s="25" t="n"/>
      <c r="H52" s="24">
        <f>IF($B52="","",IF($G52&lt;&gt;"",$G52,N($F52)))</f>
        <v/>
      </c>
      <c r="I52" s="21">
        <f>IF($B52="","",IFERROR(VLOOKUP($B52,단가마스터!$A$4:$H$303,5,FALSE),IFERROR(VLOOKUP($B52,일위대가!$N$4:$T$63,4,FALSE),0)))</f>
        <v/>
      </c>
      <c r="J52" s="21">
        <f>IF($B52="","",IFERROR(VLOOKUP($B52,단가마스터!$A$4:$H$303,6,FALSE),IFERROR(VLOOKUP($B52,일위대가!$N$4:$T$63,5,FALSE),0)))</f>
        <v/>
      </c>
      <c r="K52" s="21">
        <f>IF($B52="","",IFERROR(VLOOKUP($B52,단가마스터!$A$4:$H$303,7,FALSE),IFERROR(VLOOKUP($B52,일위대가!$N$4:$T$63,6,FALSE),0)))</f>
        <v/>
      </c>
      <c r="L52" s="21">
        <f>IF($B52="","",N($I52)+N($J52)+N($K52))</f>
        <v/>
      </c>
      <c r="M52" s="21">
        <f>IF($B52="","",ROUND(N($H52)*N($L52),0))</f>
        <v/>
      </c>
      <c r="N52" s="6" t="n"/>
    </row>
    <row r="53">
      <c r="A53" s="6" t="n"/>
      <c r="B53" s="6" t="n"/>
      <c r="C53" s="7">
        <f>IF($B53="","",IFERROR(VLOOKUP($B53,단가마스터!$A$4:$H$303,2,FALSE),IFERROR(VLOOKUP($B53,일위대가!$N$4:$T$63,2,FALSE),"⚠️단가 없음")))</f>
        <v/>
      </c>
      <c r="D53" s="7">
        <f>IF($B53="","",IFERROR(VLOOKUP($B53,단가마스터!$A$4:$H$303,3,FALSE),""))</f>
        <v/>
      </c>
      <c r="E53" s="7">
        <f>IF($B53="","",IFERROR(VLOOKUP($B53,단가마스터!$A$4:$H$303,4,FALSE),IFERROR(VLOOKUP($B53,일위대가!$N$4:$T$63,3,FALSE),"")))</f>
        <v/>
      </c>
      <c r="F53" s="24">
        <f>IF($B53="","",SUMIFS(수량산출서!$H$4:$H$253,수량산출서!$A$4:$A$253,"변경",수량산출서!$B$4:$B$253,$B53))</f>
        <v/>
      </c>
      <c r="G53" s="25" t="n"/>
      <c r="H53" s="24">
        <f>IF($B53="","",IF($G53&lt;&gt;"",$G53,N($F53)))</f>
        <v/>
      </c>
      <c r="I53" s="21">
        <f>IF($B53="","",IFERROR(VLOOKUP($B53,단가마스터!$A$4:$H$303,5,FALSE),IFERROR(VLOOKUP($B53,일위대가!$N$4:$T$63,4,FALSE),0)))</f>
        <v/>
      </c>
      <c r="J53" s="21">
        <f>IF($B53="","",IFERROR(VLOOKUP($B53,단가마스터!$A$4:$H$303,6,FALSE),IFERROR(VLOOKUP($B53,일위대가!$N$4:$T$63,5,FALSE),0)))</f>
        <v/>
      </c>
      <c r="K53" s="21">
        <f>IF($B53="","",IFERROR(VLOOKUP($B53,단가마스터!$A$4:$H$303,7,FALSE),IFERROR(VLOOKUP($B53,일위대가!$N$4:$T$63,6,FALSE),0)))</f>
        <v/>
      </c>
      <c r="L53" s="21">
        <f>IF($B53="","",N($I53)+N($J53)+N($K53))</f>
        <v/>
      </c>
      <c r="M53" s="21">
        <f>IF($B53="","",ROUND(N($H53)*N($L53),0))</f>
        <v/>
      </c>
      <c r="N53" s="6" t="n"/>
    </row>
    <row r="54">
      <c r="A54" s="6" t="n"/>
      <c r="B54" s="6" t="n"/>
      <c r="C54" s="7">
        <f>IF($B54="","",IFERROR(VLOOKUP($B54,단가마스터!$A$4:$H$303,2,FALSE),IFERROR(VLOOKUP($B54,일위대가!$N$4:$T$63,2,FALSE),"⚠️단가 없음")))</f>
        <v/>
      </c>
      <c r="D54" s="7">
        <f>IF($B54="","",IFERROR(VLOOKUP($B54,단가마스터!$A$4:$H$303,3,FALSE),""))</f>
        <v/>
      </c>
      <c r="E54" s="7">
        <f>IF($B54="","",IFERROR(VLOOKUP($B54,단가마스터!$A$4:$H$303,4,FALSE),IFERROR(VLOOKUP($B54,일위대가!$N$4:$T$63,3,FALSE),"")))</f>
        <v/>
      </c>
      <c r="F54" s="24">
        <f>IF($B54="","",SUMIFS(수량산출서!$H$4:$H$253,수량산출서!$A$4:$A$253,"변경",수량산출서!$B$4:$B$253,$B54))</f>
        <v/>
      </c>
      <c r="G54" s="25" t="n"/>
      <c r="H54" s="24">
        <f>IF($B54="","",IF($G54&lt;&gt;"",$G54,N($F54)))</f>
        <v/>
      </c>
      <c r="I54" s="21">
        <f>IF($B54="","",IFERROR(VLOOKUP($B54,단가마스터!$A$4:$H$303,5,FALSE),IFERROR(VLOOKUP($B54,일위대가!$N$4:$T$63,4,FALSE),0)))</f>
        <v/>
      </c>
      <c r="J54" s="21">
        <f>IF($B54="","",IFERROR(VLOOKUP($B54,단가마스터!$A$4:$H$303,6,FALSE),IFERROR(VLOOKUP($B54,일위대가!$N$4:$T$63,5,FALSE),0)))</f>
        <v/>
      </c>
      <c r="K54" s="21">
        <f>IF($B54="","",IFERROR(VLOOKUP($B54,단가마스터!$A$4:$H$303,7,FALSE),IFERROR(VLOOKUP($B54,일위대가!$N$4:$T$63,6,FALSE),0)))</f>
        <v/>
      </c>
      <c r="L54" s="21">
        <f>IF($B54="","",N($I54)+N($J54)+N($K54))</f>
        <v/>
      </c>
      <c r="M54" s="21">
        <f>IF($B54="","",ROUND(N($H54)*N($L54),0))</f>
        <v/>
      </c>
      <c r="N54" s="6" t="n"/>
    </row>
    <row r="55">
      <c r="A55" s="6" t="n"/>
      <c r="B55" s="6" t="n"/>
      <c r="C55" s="7">
        <f>IF($B55="","",IFERROR(VLOOKUP($B55,단가마스터!$A$4:$H$303,2,FALSE),IFERROR(VLOOKUP($B55,일위대가!$N$4:$T$63,2,FALSE),"⚠️단가 없음")))</f>
        <v/>
      </c>
      <c r="D55" s="7">
        <f>IF($B55="","",IFERROR(VLOOKUP($B55,단가마스터!$A$4:$H$303,3,FALSE),""))</f>
        <v/>
      </c>
      <c r="E55" s="7">
        <f>IF($B55="","",IFERROR(VLOOKUP($B55,단가마스터!$A$4:$H$303,4,FALSE),IFERROR(VLOOKUP($B55,일위대가!$N$4:$T$63,3,FALSE),"")))</f>
        <v/>
      </c>
      <c r="F55" s="24">
        <f>IF($B55="","",SUMIFS(수량산출서!$H$4:$H$253,수량산출서!$A$4:$A$253,"변경",수량산출서!$B$4:$B$253,$B55))</f>
        <v/>
      </c>
      <c r="G55" s="25" t="n"/>
      <c r="H55" s="24">
        <f>IF($B55="","",IF($G55&lt;&gt;"",$G55,N($F55)))</f>
        <v/>
      </c>
      <c r="I55" s="21">
        <f>IF($B55="","",IFERROR(VLOOKUP($B55,단가마스터!$A$4:$H$303,5,FALSE),IFERROR(VLOOKUP($B55,일위대가!$N$4:$T$63,4,FALSE),0)))</f>
        <v/>
      </c>
      <c r="J55" s="21">
        <f>IF($B55="","",IFERROR(VLOOKUP($B55,단가마스터!$A$4:$H$303,6,FALSE),IFERROR(VLOOKUP($B55,일위대가!$N$4:$T$63,5,FALSE),0)))</f>
        <v/>
      </c>
      <c r="K55" s="21">
        <f>IF($B55="","",IFERROR(VLOOKUP($B55,단가마스터!$A$4:$H$303,7,FALSE),IFERROR(VLOOKUP($B55,일위대가!$N$4:$T$63,6,FALSE),0)))</f>
        <v/>
      </c>
      <c r="L55" s="21">
        <f>IF($B55="","",N($I55)+N($J55)+N($K55))</f>
        <v/>
      </c>
      <c r="M55" s="21">
        <f>IF($B55="","",ROUND(N($H55)*N($L55),0))</f>
        <v/>
      </c>
      <c r="N55" s="6" t="n"/>
    </row>
    <row r="56">
      <c r="A56" s="6" t="n"/>
      <c r="B56" s="6" t="n"/>
      <c r="C56" s="7">
        <f>IF($B56="","",IFERROR(VLOOKUP($B56,단가마스터!$A$4:$H$303,2,FALSE),IFERROR(VLOOKUP($B56,일위대가!$N$4:$T$63,2,FALSE),"⚠️단가 없음")))</f>
        <v/>
      </c>
      <c r="D56" s="7">
        <f>IF($B56="","",IFERROR(VLOOKUP($B56,단가마스터!$A$4:$H$303,3,FALSE),""))</f>
        <v/>
      </c>
      <c r="E56" s="7">
        <f>IF($B56="","",IFERROR(VLOOKUP($B56,단가마스터!$A$4:$H$303,4,FALSE),IFERROR(VLOOKUP($B56,일위대가!$N$4:$T$63,3,FALSE),"")))</f>
        <v/>
      </c>
      <c r="F56" s="24">
        <f>IF($B56="","",SUMIFS(수량산출서!$H$4:$H$253,수량산출서!$A$4:$A$253,"변경",수량산출서!$B$4:$B$253,$B56))</f>
        <v/>
      </c>
      <c r="G56" s="25" t="n"/>
      <c r="H56" s="24">
        <f>IF($B56="","",IF($G56&lt;&gt;"",$G56,N($F56)))</f>
        <v/>
      </c>
      <c r="I56" s="21">
        <f>IF($B56="","",IFERROR(VLOOKUP($B56,단가마스터!$A$4:$H$303,5,FALSE),IFERROR(VLOOKUP($B56,일위대가!$N$4:$T$63,4,FALSE),0)))</f>
        <v/>
      </c>
      <c r="J56" s="21">
        <f>IF($B56="","",IFERROR(VLOOKUP($B56,단가마스터!$A$4:$H$303,6,FALSE),IFERROR(VLOOKUP($B56,일위대가!$N$4:$T$63,5,FALSE),0)))</f>
        <v/>
      </c>
      <c r="K56" s="21">
        <f>IF($B56="","",IFERROR(VLOOKUP($B56,단가마스터!$A$4:$H$303,7,FALSE),IFERROR(VLOOKUP($B56,일위대가!$N$4:$T$63,6,FALSE),0)))</f>
        <v/>
      </c>
      <c r="L56" s="21">
        <f>IF($B56="","",N($I56)+N($J56)+N($K56))</f>
        <v/>
      </c>
      <c r="M56" s="21">
        <f>IF($B56="","",ROUND(N($H56)*N($L56),0))</f>
        <v/>
      </c>
      <c r="N56" s="6" t="n"/>
    </row>
    <row r="57">
      <c r="A57" s="6" t="n"/>
      <c r="B57" s="6" t="n"/>
      <c r="C57" s="7">
        <f>IF($B57="","",IFERROR(VLOOKUP($B57,단가마스터!$A$4:$H$303,2,FALSE),IFERROR(VLOOKUP($B57,일위대가!$N$4:$T$63,2,FALSE),"⚠️단가 없음")))</f>
        <v/>
      </c>
      <c r="D57" s="7">
        <f>IF($B57="","",IFERROR(VLOOKUP($B57,단가마스터!$A$4:$H$303,3,FALSE),""))</f>
        <v/>
      </c>
      <c r="E57" s="7">
        <f>IF($B57="","",IFERROR(VLOOKUP($B57,단가마스터!$A$4:$H$303,4,FALSE),IFERROR(VLOOKUP($B57,일위대가!$N$4:$T$63,3,FALSE),"")))</f>
        <v/>
      </c>
      <c r="F57" s="24">
        <f>IF($B57="","",SUMIFS(수량산출서!$H$4:$H$253,수량산출서!$A$4:$A$253,"변경",수량산출서!$B$4:$B$253,$B57))</f>
        <v/>
      </c>
      <c r="G57" s="25" t="n"/>
      <c r="H57" s="24">
        <f>IF($B57="","",IF($G57&lt;&gt;"",$G57,N($F57)))</f>
        <v/>
      </c>
      <c r="I57" s="21">
        <f>IF($B57="","",IFERROR(VLOOKUP($B57,단가마스터!$A$4:$H$303,5,FALSE),IFERROR(VLOOKUP($B57,일위대가!$N$4:$T$63,4,FALSE),0)))</f>
        <v/>
      </c>
      <c r="J57" s="21">
        <f>IF($B57="","",IFERROR(VLOOKUP($B57,단가마스터!$A$4:$H$303,6,FALSE),IFERROR(VLOOKUP($B57,일위대가!$N$4:$T$63,5,FALSE),0)))</f>
        <v/>
      </c>
      <c r="K57" s="21">
        <f>IF($B57="","",IFERROR(VLOOKUP($B57,단가마스터!$A$4:$H$303,7,FALSE),IFERROR(VLOOKUP($B57,일위대가!$N$4:$T$63,6,FALSE),0)))</f>
        <v/>
      </c>
      <c r="L57" s="21">
        <f>IF($B57="","",N($I57)+N($J57)+N($K57))</f>
        <v/>
      </c>
      <c r="M57" s="21">
        <f>IF($B57="","",ROUND(N($H57)*N($L57),0))</f>
        <v/>
      </c>
      <c r="N57" s="6" t="n"/>
    </row>
    <row r="58">
      <c r="A58" s="6" t="n"/>
      <c r="B58" s="6" t="n"/>
      <c r="C58" s="7">
        <f>IF($B58="","",IFERROR(VLOOKUP($B58,단가마스터!$A$4:$H$303,2,FALSE),IFERROR(VLOOKUP($B58,일위대가!$N$4:$T$63,2,FALSE),"⚠️단가 없음")))</f>
        <v/>
      </c>
      <c r="D58" s="7">
        <f>IF($B58="","",IFERROR(VLOOKUP($B58,단가마스터!$A$4:$H$303,3,FALSE),""))</f>
        <v/>
      </c>
      <c r="E58" s="7">
        <f>IF($B58="","",IFERROR(VLOOKUP($B58,단가마스터!$A$4:$H$303,4,FALSE),IFERROR(VLOOKUP($B58,일위대가!$N$4:$T$63,3,FALSE),"")))</f>
        <v/>
      </c>
      <c r="F58" s="24">
        <f>IF($B58="","",SUMIFS(수량산출서!$H$4:$H$253,수량산출서!$A$4:$A$253,"변경",수량산출서!$B$4:$B$253,$B58))</f>
        <v/>
      </c>
      <c r="G58" s="25" t="n"/>
      <c r="H58" s="24">
        <f>IF($B58="","",IF($G58&lt;&gt;"",$G58,N($F58)))</f>
        <v/>
      </c>
      <c r="I58" s="21">
        <f>IF($B58="","",IFERROR(VLOOKUP($B58,단가마스터!$A$4:$H$303,5,FALSE),IFERROR(VLOOKUP($B58,일위대가!$N$4:$T$63,4,FALSE),0)))</f>
        <v/>
      </c>
      <c r="J58" s="21">
        <f>IF($B58="","",IFERROR(VLOOKUP($B58,단가마스터!$A$4:$H$303,6,FALSE),IFERROR(VLOOKUP($B58,일위대가!$N$4:$T$63,5,FALSE),0)))</f>
        <v/>
      </c>
      <c r="K58" s="21">
        <f>IF($B58="","",IFERROR(VLOOKUP($B58,단가마스터!$A$4:$H$303,7,FALSE),IFERROR(VLOOKUP($B58,일위대가!$N$4:$T$63,6,FALSE),0)))</f>
        <v/>
      </c>
      <c r="L58" s="21">
        <f>IF($B58="","",N($I58)+N($J58)+N($K58))</f>
        <v/>
      </c>
      <c r="M58" s="21">
        <f>IF($B58="","",ROUND(N($H58)*N($L58),0))</f>
        <v/>
      </c>
      <c r="N58" s="6" t="n"/>
    </row>
    <row r="59">
      <c r="A59" s="6" t="n"/>
      <c r="B59" s="6" t="n"/>
      <c r="C59" s="7">
        <f>IF($B59="","",IFERROR(VLOOKUP($B59,단가마스터!$A$4:$H$303,2,FALSE),IFERROR(VLOOKUP($B59,일위대가!$N$4:$T$63,2,FALSE),"⚠️단가 없음")))</f>
        <v/>
      </c>
      <c r="D59" s="7">
        <f>IF($B59="","",IFERROR(VLOOKUP($B59,단가마스터!$A$4:$H$303,3,FALSE),""))</f>
        <v/>
      </c>
      <c r="E59" s="7">
        <f>IF($B59="","",IFERROR(VLOOKUP($B59,단가마스터!$A$4:$H$303,4,FALSE),IFERROR(VLOOKUP($B59,일위대가!$N$4:$T$63,3,FALSE),"")))</f>
        <v/>
      </c>
      <c r="F59" s="24">
        <f>IF($B59="","",SUMIFS(수량산출서!$H$4:$H$253,수량산출서!$A$4:$A$253,"변경",수량산출서!$B$4:$B$253,$B59))</f>
        <v/>
      </c>
      <c r="G59" s="25" t="n"/>
      <c r="H59" s="24">
        <f>IF($B59="","",IF($G59&lt;&gt;"",$G59,N($F59)))</f>
        <v/>
      </c>
      <c r="I59" s="21">
        <f>IF($B59="","",IFERROR(VLOOKUP($B59,단가마스터!$A$4:$H$303,5,FALSE),IFERROR(VLOOKUP($B59,일위대가!$N$4:$T$63,4,FALSE),0)))</f>
        <v/>
      </c>
      <c r="J59" s="21">
        <f>IF($B59="","",IFERROR(VLOOKUP($B59,단가마스터!$A$4:$H$303,6,FALSE),IFERROR(VLOOKUP($B59,일위대가!$N$4:$T$63,5,FALSE),0)))</f>
        <v/>
      </c>
      <c r="K59" s="21">
        <f>IF($B59="","",IFERROR(VLOOKUP($B59,단가마스터!$A$4:$H$303,7,FALSE),IFERROR(VLOOKUP($B59,일위대가!$N$4:$T$63,6,FALSE),0)))</f>
        <v/>
      </c>
      <c r="L59" s="21">
        <f>IF($B59="","",N($I59)+N($J59)+N($K59))</f>
        <v/>
      </c>
      <c r="M59" s="21">
        <f>IF($B59="","",ROUND(N($H59)*N($L59),0))</f>
        <v/>
      </c>
      <c r="N59" s="6" t="n"/>
    </row>
    <row r="60">
      <c r="A60" s="6" t="n"/>
      <c r="B60" s="6" t="n"/>
      <c r="C60" s="7">
        <f>IF($B60="","",IFERROR(VLOOKUP($B60,단가마스터!$A$4:$H$303,2,FALSE),IFERROR(VLOOKUP($B60,일위대가!$N$4:$T$63,2,FALSE),"⚠️단가 없음")))</f>
        <v/>
      </c>
      <c r="D60" s="7">
        <f>IF($B60="","",IFERROR(VLOOKUP($B60,단가마스터!$A$4:$H$303,3,FALSE),""))</f>
        <v/>
      </c>
      <c r="E60" s="7">
        <f>IF($B60="","",IFERROR(VLOOKUP($B60,단가마스터!$A$4:$H$303,4,FALSE),IFERROR(VLOOKUP($B60,일위대가!$N$4:$T$63,3,FALSE),"")))</f>
        <v/>
      </c>
      <c r="F60" s="24">
        <f>IF($B60="","",SUMIFS(수량산출서!$H$4:$H$253,수량산출서!$A$4:$A$253,"변경",수량산출서!$B$4:$B$253,$B60))</f>
        <v/>
      </c>
      <c r="G60" s="25" t="n"/>
      <c r="H60" s="24">
        <f>IF($B60="","",IF($G60&lt;&gt;"",$G60,N($F60)))</f>
        <v/>
      </c>
      <c r="I60" s="21">
        <f>IF($B60="","",IFERROR(VLOOKUP($B60,단가마스터!$A$4:$H$303,5,FALSE),IFERROR(VLOOKUP($B60,일위대가!$N$4:$T$63,4,FALSE),0)))</f>
        <v/>
      </c>
      <c r="J60" s="21">
        <f>IF($B60="","",IFERROR(VLOOKUP($B60,단가마스터!$A$4:$H$303,6,FALSE),IFERROR(VLOOKUP($B60,일위대가!$N$4:$T$63,5,FALSE),0)))</f>
        <v/>
      </c>
      <c r="K60" s="21">
        <f>IF($B60="","",IFERROR(VLOOKUP($B60,단가마스터!$A$4:$H$303,7,FALSE),IFERROR(VLOOKUP($B60,일위대가!$N$4:$T$63,6,FALSE),0)))</f>
        <v/>
      </c>
      <c r="L60" s="21">
        <f>IF($B60="","",N($I60)+N($J60)+N($K60))</f>
        <v/>
      </c>
      <c r="M60" s="21">
        <f>IF($B60="","",ROUND(N($H60)*N($L60),0))</f>
        <v/>
      </c>
      <c r="N60" s="6" t="n"/>
    </row>
    <row r="61">
      <c r="A61" s="6" t="n"/>
      <c r="B61" s="6" t="n"/>
      <c r="C61" s="7">
        <f>IF($B61="","",IFERROR(VLOOKUP($B61,단가마스터!$A$4:$H$303,2,FALSE),IFERROR(VLOOKUP($B61,일위대가!$N$4:$T$63,2,FALSE),"⚠️단가 없음")))</f>
        <v/>
      </c>
      <c r="D61" s="7">
        <f>IF($B61="","",IFERROR(VLOOKUP($B61,단가마스터!$A$4:$H$303,3,FALSE),""))</f>
        <v/>
      </c>
      <c r="E61" s="7">
        <f>IF($B61="","",IFERROR(VLOOKUP($B61,단가마스터!$A$4:$H$303,4,FALSE),IFERROR(VLOOKUP($B61,일위대가!$N$4:$T$63,3,FALSE),"")))</f>
        <v/>
      </c>
      <c r="F61" s="24">
        <f>IF($B61="","",SUMIFS(수량산출서!$H$4:$H$253,수량산출서!$A$4:$A$253,"변경",수량산출서!$B$4:$B$253,$B61))</f>
        <v/>
      </c>
      <c r="G61" s="25" t="n"/>
      <c r="H61" s="24">
        <f>IF($B61="","",IF($G61&lt;&gt;"",$G61,N($F61)))</f>
        <v/>
      </c>
      <c r="I61" s="21">
        <f>IF($B61="","",IFERROR(VLOOKUP($B61,단가마스터!$A$4:$H$303,5,FALSE),IFERROR(VLOOKUP($B61,일위대가!$N$4:$T$63,4,FALSE),0)))</f>
        <v/>
      </c>
      <c r="J61" s="21">
        <f>IF($B61="","",IFERROR(VLOOKUP($B61,단가마스터!$A$4:$H$303,6,FALSE),IFERROR(VLOOKUP($B61,일위대가!$N$4:$T$63,5,FALSE),0)))</f>
        <v/>
      </c>
      <c r="K61" s="21">
        <f>IF($B61="","",IFERROR(VLOOKUP($B61,단가마스터!$A$4:$H$303,7,FALSE),IFERROR(VLOOKUP($B61,일위대가!$N$4:$T$63,6,FALSE),0)))</f>
        <v/>
      </c>
      <c r="L61" s="21">
        <f>IF($B61="","",N($I61)+N($J61)+N($K61))</f>
        <v/>
      </c>
      <c r="M61" s="21">
        <f>IF($B61="","",ROUND(N($H61)*N($L61),0))</f>
        <v/>
      </c>
      <c r="N61" s="6" t="n"/>
    </row>
    <row r="62">
      <c r="A62" s="6" t="n"/>
      <c r="B62" s="6" t="n"/>
      <c r="C62" s="7">
        <f>IF($B62="","",IFERROR(VLOOKUP($B62,단가마스터!$A$4:$H$303,2,FALSE),IFERROR(VLOOKUP($B62,일위대가!$N$4:$T$63,2,FALSE),"⚠️단가 없음")))</f>
        <v/>
      </c>
      <c r="D62" s="7">
        <f>IF($B62="","",IFERROR(VLOOKUP($B62,단가마스터!$A$4:$H$303,3,FALSE),""))</f>
        <v/>
      </c>
      <c r="E62" s="7">
        <f>IF($B62="","",IFERROR(VLOOKUP($B62,단가마스터!$A$4:$H$303,4,FALSE),IFERROR(VLOOKUP($B62,일위대가!$N$4:$T$63,3,FALSE),"")))</f>
        <v/>
      </c>
      <c r="F62" s="24">
        <f>IF($B62="","",SUMIFS(수량산출서!$H$4:$H$253,수량산출서!$A$4:$A$253,"변경",수량산출서!$B$4:$B$253,$B62))</f>
        <v/>
      </c>
      <c r="G62" s="25" t="n"/>
      <c r="H62" s="24">
        <f>IF($B62="","",IF($G62&lt;&gt;"",$G62,N($F62)))</f>
        <v/>
      </c>
      <c r="I62" s="21">
        <f>IF($B62="","",IFERROR(VLOOKUP($B62,단가마스터!$A$4:$H$303,5,FALSE),IFERROR(VLOOKUP($B62,일위대가!$N$4:$T$63,4,FALSE),0)))</f>
        <v/>
      </c>
      <c r="J62" s="21">
        <f>IF($B62="","",IFERROR(VLOOKUP($B62,단가마스터!$A$4:$H$303,6,FALSE),IFERROR(VLOOKUP($B62,일위대가!$N$4:$T$63,5,FALSE),0)))</f>
        <v/>
      </c>
      <c r="K62" s="21">
        <f>IF($B62="","",IFERROR(VLOOKUP($B62,단가마스터!$A$4:$H$303,7,FALSE),IFERROR(VLOOKUP($B62,일위대가!$N$4:$T$63,6,FALSE),0)))</f>
        <v/>
      </c>
      <c r="L62" s="21">
        <f>IF($B62="","",N($I62)+N($J62)+N($K62))</f>
        <v/>
      </c>
      <c r="M62" s="21">
        <f>IF($B62="","",ROUND(N($H62)*N($L62),0))</f>
        <v/>
      </c>
      <c r="N62" s="6" t="n"/>
    </row>
    <row r="63">
      <c r="A63" s="6" t="n"/>
      <c r="B63" s="6" t="n"/>
      <c r="C63" s="7">
        <f>IF($B63="","",IFERROR(VLOOKUP($B63,단가마스터!$A$4:$H$303,2,FALSE),IFERROR(VLOOKUP($B63,일위대가!$N$4:$T$63,2,FALSE),"⚠️단가 없음")))</f>
        <v/>
      </c>
      <c r="D63" s="7">
        <f>IF($B63="","",IFERROR(VLOOKUP($B63,단가마스터!$A$4:$H$303,3,FALSE),""))</f>
        <v/>
      </c>
      <c r="E63" s="7">
        <f>IF($B63="","",IFERROR(VLOOKUP($B63,단가마스터!$A$4:$H$303,4,FALSE),IFERROR(VLOOKUP($B63,일위대가!$N$4:$T$63,3,FALSE),"")))</f>
        <v/>
      </c>
      <c r="F63" s="24">
        <f>IF($B63="","",SUMIFS(수량산출서!$H$4:$H$253,수량산출서!$A$4:$A$253,"변경",수량산출서!$B$4:$B$253,$B63))</f>
        <v/>
      </c>
      <c r="G63" s="25" t="n"/>
      <c r="H63" s="24">
        <f>IF($B63="","",IF($G63&lt;&gt;"",$G63,N($F63)))</f>
        <v/>
      </c>
      <c r="I63" s="21">
        <f>IF($B63="","",IFERROR(VLOOKUP($B63,단가마스터!$A$4:$H$303,5,FALSE),IFERROR(VLOOKUP($B63,일위대가!$N$4:$T$63,4,FALSE),0)))</f>
        <v/>
      </c>
      <c r="J63" s="21">
        <f>IF($B63="","",IFERROR(VLOOKUP($B63,단가마스터!$A$4:$H$303,6,FALSE),IFERROR(VLOOKUP($B63,일위대가!$N$4:$T$63,5,FALSE),0)))</f>
        <v/>
      </c>
      <c r="K63" s="21">
        <f>IF($B63="","",IFERROR(VLOOKUP($B63,단가마스터!$A$4:$H$303,7,FALSE),IFERROR(VLOOKUP($B63,일위대가!$N$4:$T$63,6,FALSE),0)))</f>
        <v/>
      </c>
      <c r="L63" s="21">
        <f>IF($B63="","",N($I63)+N($J63)+N($K63))</f>
        <v/>
      </c>
      <c r="M63" s="21">
        <f>IF($B63="","",ROUND(N($H63)*N($L63),0))</f>
        <v/>
      </c>
      <c r="N63" s="6" t="n"/>
    </row>
    <row r="64">
      <c r="A64" s="6" t="n"/>
      <c r="B64" s="6" t="n"/>
      <c r="C64" s="7">
        <f>IF($B64="","",IFERROR(VLOOKUP($B64,단가마스터!$A$4:$H$303,2,FALSE),IFERROR(VLOOKUP($B64,일위대가!$N$4:$T$63,2,FALSE),"⚠️단가 없음")))</f>
        <v/>
      </c>
      <c r="D64" s="7">
        <f>IF($B64="","",IFERROR(VLOOKUP($B64,단가마스터!$A$4:$H$303,3,FALSE),""))</f>
        <v/>
      </c>
      <c r="E64" s="7">
        <f>IF($B64="","",IFERROR(VLOOKUP($B64,단가마스터!$A$4:$H$303,4,FALSE),IFERROR(VLOOKUP($B64,일위대가!$N$4:$T$63,3,FALSE),"")))</f>
        <v/>
      </c>
      <c r="F64" s="24">
        <f>IF($B64="","",SUMIFS(수량산출서!$H$4:$H$253,수량산출서!$A$4:$A$253,"변경",수량산출서!$B$4:$B$253,$B64))</f>
        <v/>
      </c>
      <c r="G64" s="25" t="n"/>
      <c r="H64" s="24">
        <f>IF($B64="","",IF($G64&lt;&gt;"",$G64,N($F64)))</f>
        <v/>
      </c>
      <c r="I64" s="21">
        <f>IF($B64="","",IFERROR(VLOOKUP($B64,단가마스터!$A$4:$H$303,5,FALSE),IFERROR(VLOOKUP($B64,일위대가!$N$4:$T$63,4,FALSE),0)))</f>
        <v/>
      </c>
      <c r="J64" s="21">
        <f>IF($B64="","",IFERROR(VLOOKUP($B64,단가마스터!$A$4:$H$303,6,FALSE),IFERROR(VLOOKUP($B64,일위대가!$N$4:$T$63,5,FALSE),0)))</f>
        <v/>
      </c>
      <c r="K64" s="21">
        <f>IF($B64="","",IFERROR(VLOOKUP($B64,단가마스터!$A$4:$H$303,7,FALSE),IFERROR(VLOOKUP($B64,일위대가!$N$4:$T$63,6,FALSE),0)))</f>
        <v/>
      </c>
      <c r="L64" s="21">
        <f>IF($B64="","",N($I64)+N($J64)+N($K64))</f>
        <v/>
      </c>
      <c r="M64" s="21">
        <f>IF($B64="","",ROUND(N($H64)*N($L64),0))</f>
        <v/>
      </c>
      <c r="N64" s="6" t="n"/>
    </row>
    <row r="65">
      <c r="A65" s="6" t="n"/>
      <c r="B65" s="6" t="n"/>
      <c r="C65" s="7">
        <f>IF($B65="","",IFERROR(VLOOKUP($B65,단가마스터!$A$4:$H$303,2,FALSE),IFERROR(VLOOKUP($B65,일위대가!$N$4:$T$63,2,FALSE),"⚠️단가 없음")))</f>
        <v/>
      </c>
      <c r="D65" s="7">
        <f>IF($B65="","",IFERROR(VLOOKUP($B65,단가마스터!$A$4:$H$303,3,FALSE),""))</f>
        <v/>
      </c>
      <c r="E65" s="7">
        <f>IF($B65="","",IFERROR(VLOOKUP($B65,단가마스터!$A$4:$H$303,4,FALSE),IFERROR(VLOOKUP($B65,일위대가!$N$4:$T$63,3,FALSE),"")))</f>
        <v/>
      </c>
      <c r="F65" s="24">
        <f>IF($B65="","",SUMIFS(수량산출서!$H$4:$H$253,수량산출서!$A$4:$A$253,"변경",수량산출서!$B$4:$B$253,$B65))</f>
        <v/>
      </c>
      <c r="G65" s="25" t="n"/>
      <c r="H65" s="24">
        <f>IF($B65="","",IF($G65&lt;&gt;"",$G65,N($F65)))</f>
        <v/>
      </c>
      <c r="I65" s="21">
        <f>IF($B65="","",IFERROR(VLOOKUP($B65,단가마스터!$A$4:$H$303,5,FALSE),IFERROR(VLOOKUP($B65,일위대가!$N$4:$T$63,4,FALSE),0)))</f>
        <v/>
      </c>
      <c r="J65" s="21">
        <f>IF($B65="","",IFERROR(VLOOKUP($B65,단가마스터!$A$4:$H$303,6,FALSE),IFERROR(VLOOKUP($B65,일위대가!$N$4:$T$63,5,FALSE),0)))</f>
        <v/>
      </c>
      <c r="K65" s="21">
        <f>IF($B65="","",IFERROR(VLOOKUP($B65,단가마스터!$A$4:$H$303,7,FALSE),IFERROR(VLOOKUP($B65,일위대가!$N$4:$T$63,6,FALSE),0)))</f>
        <v/>
      </c>
      <c r="L65" s="21">
        <f>IF($B65="","",N($I65)+N($J65)+N($K65))</f>
        <v/>
      </c>
      <c r="M65" s="21">
        <f>IF($B65="","",ROUND(N($H65)*N($L65),0))</f>
        <v/>
      </c>
      <c r="N65" s="6" t="n"/>
    </row>
    <row r="66">
      <c r="A66" s="6" t="n"/>
      <c r="B66" s="6" t="n"/>
      <c r="C66" s="7">
        <f>IF($B66="","",IFERROR(VLOOKUP($B66,단가마스터!$A$4:$H$303,2,FALSE),IFERROR(VLOOKUP($B66,일위대가!$N$4:$T$63,2,FALSE),"⚠️단가 없음")))</f>
        <v/>
      </c>
      <c r="D66" s="7">
        <f>IF($B66="","",IFERROR(VLOOKUP($B66,단가마스터!$A$4:$H$303,3,FALSE),""))</f>
        <v/>
      </c>
      <c r="E66" s="7">
        <f>IF($B66="","",IFERROR(VLOOKUP($B66,단가마스터!$A$4:$H$303,4,FALSE),IFERROR(VLOOKUP($B66,일위대가!$N$4:$T$63,3,FALSE),"")))</f>
        <v/>
      </c>
      <c r="F66" s="24">
        <f>IF($B66="","",SUMIFS(수량산출서!$H$4:$H$253,수량산출서!$A$4:$A$253,"변경",수량산출서!$B$4:$B$253,$B66))</f>
        <v/>
      </c>
      <c r="G66" s="25" t="n"/>
      <c r="H66" s="24">
        <f>IF($B66="","",IF($G66&lt;&gt;"",$G66,N($F66)))</f>
        <v/>
      </c>
      <c r="I66" s="21">
        <f>IF($B66="","",IFERROR(VLOOKUP($B66,단가마스터!$A$4:$H$303,5,FALSE),IFERROR(VLOOKUP($B66,일위대가!$N$4:$T$63,4,FALSE),0)))</f>
        <v/>
      </c>
      <c r="J66" s="21">
        <f>IF($B66="","",IFERROR(VLOOKUP($B66,단가마스터!$A$4:$H$303,6,FALSE),IFERROR(VLOOKUP($B66,일위대가!$N$4:$T$63,5,FALSE),0)))</f>
        <v/>
      </c>
      <c r="K66" s="21">
        <f>IF($B66="","",IFERROR(VLOOKUP($B66,단가마스터!$A$4:$H$303,7,FALSE),IFERROR(VLOOKUP($B66,일위대가!$N$4:$T$63,6,FALSE),0)))</f>
        <v/>
      </c>
      <c r="L66" s="21">
        <f>IF($B66="","",N($I66)+N($J66)+N($K66))</f>
        <v/>
      </c>
      <c r="M66" s="21">
        <f>IF($B66="","",ROUND(N($H66)*N($L66),0))</f>
        <v/>
      </c>
      <c r="N66" s="6" t="n"/>
    </row>
    <row r="67">
      <c r="A67" s="6" t="n"/>
      <c r="B67" s="6" t="n"/>
      <c r="C67" s="7">
        <f>IF($B67="","",IFERROR(VLOOKUP($B67,단가마스터!$A$4:$H$303,2,FALSE),IFERROR(VLOOKUP($B67,일위대가!$N$4:$T$63,2,FALSE),"⚠️단가 없음")))</f>
        <v/>
      </c>
      <c r="D67" s="7">
        <f>IF($B67="","",IFERROR(VLOOKUP($B67,단가마스터!$A$4:$H$303,3,FALSE),""))</f>
        <v/>
      </c>
      <c r="E67" s="7">
        <f>IF($B67="","",IFERROR(VLOOKUP($B67,단가마스터!$A$4:$H$303,4,FALSE),IFERROR(VLOOKUP($B67,일위대가!$N$4:$T$63,3,FALSE),"")))</f>
        <v/>
      </c>
      <c r="F67" s="24">
        <f>IF($B67="","",SUMIFS(수량산출서!$H$4:$H$253,수량산출서!$A$4:$A$253,"변경",수량산출서!$B$4:$B$253,$B67))</f>
        <v/>
      </c>
      <c r="G67" s="25" t="n"/>
      <c r="H67" s="24">
        <f>IF($B67="","",IF($G67&lt;&gt;"",$G67,N($F67)))</f>
        <v/>
      </c>
      <c r="I67" s="21">
        <f>IF($B67="","",IFERROR(VLOOKUP($B67,단가마스터!$A$4:$H$303,5,FALSE),IFERROR(VLOOKUP($B67,일위대가!$N$4:$T$63,4,FALSE),0)))</f>
        <v/>
      </c>
      <c r="J67" s="21">
        <f>IF($B67="","",IFERROR(VLOOKUP($B67,단가마스터!$A$4:$H$303,6,FALSE),IFERROR(VLOOKUP($B67,일위대가!$N$4:$T$63,5,FALSE),0)))</f>
        <v/>
      </c>
      <c r="K67" s="21">
        <f>IF($B67="","",IFERROR(VLOOKUP($B67,단가마스터!$A$4:$H$303,7,FALSE),IFERROR(VLOOKUP($B67,일위대가!$N$4:$T$63,6,FALSE),0)))</f>
        <v/>
      </c>
      <c r="L67" s="21">
        <f>IF($B67="","",N($I67)+N($J67)+N($K67))</f>
        <v/>
      </c>
      <c r="M67" s="21">
        <f>IF($B67="","",ROUND(N($H67)*N($L67),0))</f>
        <v/>
      </c>
      <c r="N67" s="6" t="n"/>
    </row>
    <row r="68">
      <c r="A68" s="6" t="n"/>
      <c r="B68" s="6" t="n"/>
      <c r="C68" s="7">
        <f>IF($B68="","",IFERROR(VLOOKUP($B68,단가마스터!$A$4:$H$303,2,FALSE),IFERROR(VLOOKUP($B68,일위대가!$N$4:$T$63,2,FALSE),"⚠️단가 없음")))</f>
        <v/>
      </c>
      <c r="D68" s="7">
        <f>IF($B68="","",IFERROR(VLOOKUP($B68,단가마스터!$A$4:$H$303,3,FALSE),""))</f>
        <v/>
      </c>
      <c r="E68" s="7">
        <f>IF($B68="","",IFERROR(VLOOKUP($B68,단가마스터!$A$4:$H$303,4,FALSE),IFERROR(VLOOKUP($B68,일위대가!$N$4:$T$63,3,FALSE),"")))</f>
        <v/>
      </c>
      <c r="F68" s="24">
        <f>IF($B68="","",SUMIFS(수량산출서!$H$4:$H$253,수량산출서!$A$4:$A$253,"변경",수량산출서!$B$4:$B$253,$B68))</f>
        <v/>
      </c>
      <c r="G68" s="25" t="n"/>
      <c r="H68" s="24">
        <f>IF($B68="","",IF($G68&lt;&gt;"",$G68,N($F68)))</f>
        <v/>
      </c>
      <c r="I68" s="21">
        <f>IF($B68="","",IFERROR(VLOOKUP($B68,단가마스터!$A$4:$H$303,5,FALSE),IFERROR(VLOOKUP($B68,일위대가!$N$4:$T$63,4,FALSE),0)))</f>
        <v/>
      </c>
      <c r="J68" s="21">
        <f>IF($B68="","",IFERROR(VLOOKUP($B68,단가마스터!$A$4:$H$303,6,FALSE),IFERROR(VLOOKUP($B68,일위대가!$N$4:$T$63,5,FALSE),0)))</f>
        <v/>
      </c>
      <c r="K68" s="21">
        <f>IF($B68="","",IFERROR(VLOOKUP($B68,단가마스터!$A$4:$H$303,7,FALSE),IFERROR(VLOOKUP($B68,일위대가!$N$4:$T$63,6,FALSE),0)))</f>
        <v/>
      </c>
      <c r="L68" s="21">
        <f>IF($B68="","",N($I68)+N($J68)+N($K68))</f>
        <v/>
      </c>
      <c r="M68" s="21">
        <f>IF($B68="","",ROUND(N($H68)*N($L68),0))</f>
        <v/>
      </c>
      <c r="N68" s="6" t="n"/>
    </row>
    <row r="69">
      <c r="A69" s="6" t="n"/>
      <c r="B69" s="6" t="n"/>
      <c r="C69" s="7">
        <f>IF($B69="","",IFERROR(VLOOKUP($B69,단가마스터!$A$4:$H$303,2,FALSE),IFERROR(VLOOKUP($B69,일위대가!$N$4:$T$63,2,FALSE),"⚠️단가 없음")))</f>
        <v/>
      </c>
      <c r="D69" s="7">
        <f>IF($B69="","",IFERROR(VLOOKUP($B69,단가마스터!$A$4:$H$303,3,FALSE),""))</f>
        <v/>
      </c>
      <c r="E69" s="7">
        <f>IF($B69="","",IFERROR(VLOOKUP($B69,단가마스터!$A$4:$H$303,4,FALSE),IFERROR(VLOOKUP($B69,일위대가!$N$4:$T$63,3,FALSE),"")))</f>
        <v/>
      </c>
      <c r="F69" s="24">
        <f>IF($B69="","",SUMIFS(수량산출서!$H$4:$H$253,수량산출서!$A$4:$A$253,"변경",수량산출서!$B$4:$B$253,$B69))</f>
        <v/>
      </c>
      <c r="G69" s="25" t="n"/>
      <c r="H69" s="24">
        <f>IF($B69="","",IF($G69&lt;&gt;"",$G69,N($F69)))</f>
        <v/>
      </c>
      <c r="I69" s="21">
        <f>IF($B69="","",IFERROR(VLOOKUP($B69,단가마스터!$A$4:$H$303,5,FALSE),IFERROR(VLOOKUP($B69,일위대가!$N$4:$T$63,4,FALSE),0)))</f>
        <v/>
      </c>
      <c r="J69" s="21">
        <f>IF($B69="","",IFERROR(VLOOKUP($B69,단가마스터!$A$4:$H$303,6,FALSE),IFERROR(VLOOKUP($B69,일위대가!$N$4:$T$63,5,FALSE),0)))</f>
        <v/>
      </c>
      <c r="K69" s="21">
        <f>IF($B69="","",IFERROR(VLOOKUP($B69,단가마스터!$A$4:$H$303,7,FALSE),IFERROR(VLOOKUP($B69,일위대가!$N$4:$T$63,6,FALSE),0)))</f>
        <v/>
      </c>
      <c r="L69" s="21">
        <f>IF($B69="","",N($I69)+N($J69)+N($K69))</f>
        <v/>
      </c>
      <c r="M69" s="21">
        <f>IF($B69="","",ROUND(N($H69)*N($L69),0))</f>
        <v/>
      </c>
      <c r="N69" s="6" t="n"/>
    </row>
    <row r="70">
      <c r="A70" s="6" t="n"/>
      <c r="B70" s="6" t="n"/>
      <c r="C70" s="7">
        <f>IF($B70="","",IFERROR(VLOOKUP($B70,단가마스터!$A$4:$H$303,2,FALSE),IFERROR(VLOOKUP($B70,일위대가!$N$4:$T$63,2,FALSE),"⚠️단가 없음")))</f>
        <v/>
      </c>
      <c r="D70" s="7">
        <f>IF($B70="","",IFERROR(VLOOKUP($B70,단가마스터!$A$4:$H$303,3,FALSE),""))</f>
        <v/>
      </c>
      <c r="E70" s="7">
        <f>IF($B70="","",IFERROR(VLOOKUP($B70,단가마스터!$A$4:$H$303,4,FALSE),IFERROR(VLOOKUP($B70,일위대가!$N$4:$T$63,3,FALSE),"")))</f>
        <v/>
      </c>
      <c r="F70" s="24">
        <f>IF($B70="","",SUMIFS(수량산출서!$H$4:$H$253,수량산출서!$A$4:$A$253,"변경",수량산출서!$B$4:$B$253,$B70))</f>
        <v/>
      </c>
      <c r="G70" s="25" t="n"/>
      <c r="H70" s="24">
        <f>IF($B70="","",IF($G70&lt;&gt;"",$G70,N($F70)))</f>
        <v/>
      </c>
      <c r="I70" s="21">
        <f>IF($B70="","",IFERROR(VLOOKUP($B70,단가마스터!$A$4:$H$303,5,FALSE),IFERROR(VLOOKUP($B70,일위대가!$N$4:$T$63,4,FALSE),0)))</f>
        <v/>
      </c>
      <c r="J70" s="21">
        <f>IF($B70="","",IFERROR(VLOOKUP($B70,단가마스터!$A$4:$H$303,6,FALSE),IFERROR(VLOOKUP($B70,일위대가!$N$4:$T$63,5,FALSE),0)))</f>
        <v/>
      </c>
      <c r="K70" s="21">
        <f>IF($B70="","",IFERROR(VLOOKUP($B70,단가마스터!$A$4:$H$303,7,FALSE),IFERROR(VLOOKUP($B70,일위대가!$N$4:$T$63,6,FALSE),0)))</f>
        <v/>
      </c>
      <c r="L70" s="21">
        <f>IF($B70="","",N($I70)+N($J70)+N($K70))</f>
        <v/>
      </c>
      <c r="M70" s="21">
        <f>IF($B70="","",ROUND(N($H70)*N($L70),0))</f>
        <v/>
      </c>
      <c r="N70" s="6" t="n"/>
    </row>
    <row r="71">
      <c r="A71" s="6" t="n"/>
      <c r="B71" s="6" t="n"/>
      <c r="C71" s="7">
        <f>IF($B71="","",IFERROR(VLOOKUP($B71,단가마스터!$A$4:$H$303,2,FALSE),IFERROR(VLOOKUP($B71,일위대가!$N$4:$T$63,2,FALSE),"⚠️단가 없음")))</f>
        <v/>
      </c>
      <c r="D71" s="7">
        <f>IF($B71="","",IFERROR(VLOOKUP($B71,단가마스터!$A$4:$H$303,3,FALSE),""))</f>
        <v/>
      </c>
      <c r="E71" s="7">
        <f>IF($B71="","",IFERROR(VLOOKUP($B71,단가마스터!$A$4:$H$303,4,FALSE),IFERROR(VLOOKUP($B71,일위대가!$N$4:$T$63,3,FALSE),"")))</f>
        <v/>
      </c>
      <c r="F71" s="24">
        <f>IF($B71="","",SUMIFS(수량산출서!$H$4:$H$253,수량산출서!$A$4:$A$253,"변경",수량산출서!$B$4:$B$253,$B71))</f>
        <v/>
      </c>
      <c r="G71" s="25" t="n"/>
      <c r="H71" s="24">
        <f>IF($B71="","",IF($G71&lt;&gt;"",$G71,N($F71)))</f>
        <v/>
      </c>
      <c r="I71" s="21">
        <f>IF($B71="","",IFERROR(VLOOKUP($B71,단가마스터!$A$4:$H$303,5,FALSE),IFERROR(VLOOKUP($B71,일위대가!$N$4:$T$63,4,FALSE),0)))</f>
        <v/>
      </c>
      <c r="J71" s="21">
        <f>IF($B71="","",IFERROR(VLOOKUP($B71,단가마스터!$A$4:$H$303,6,FALSE),IFERROR(VLOOKUP($B71,일위대가!$N$4:$T$63,5,FALSE),0)))</f>
        <v/>
      </c>
      <c r="K71" s="21">
        <f>IF($B71="","",IFERROR(VLOOKUP($B71,단가마스터!$A$4:$H$303,7,FALSE),IFERROR(VLOOKUP($B71,일위대가!$N$4:$T$63,6,FALSE),0)))</f>
        <v/>
      </c>
      <c r="L71" s="21">
        <f>IF($B71="","",N($I71)+N($J71)+N($K71))</f>
        <v/>
      </c>
      <c r="M71" s="21">
        <f>IF($B71="","",ROUND(N($H71)*N($L71),0))</f>
        <v/>
      </c>
      <c r="N71" s="6" t="n"/>
    </row>
    <row r="72">
      <c r="A72" s="6" t="n"/>
      <c r="B72" s="6" t="n"/>
      <c r="C72" s="7">
        <f>IF($B72="","",IFERROR(VLOOKUP($B72,단가마스터!$A$4:$H$303,2,FALSE),IFERROR(VLOOKUP($B72,일위대가!$N$4:$T$63,2,FALSE),"⚠️단가 없음")))</f>
        <v/>
      </c>
      <c r="D72" s="7">
        <f>IF($B72="","",IFERROR(VLOOKUP($B72,단가마스터!$A$4:$H$303,3,FALSE),""))</f>
        <v/>
      </c>
      <c r="E72" s="7">
        <f>IF($B72="","",IFERROR(VLOOKUP($B72,단가마스터!$A$4:$H$303,4,FALSE),IFERROR(VLOOKUP($B72,일위대가!$N$4:$T$63,3,FALSE),"")))</f>
        <v/>
      </c>
      <c r="F72" s="24">
        <f>IF($B72="","",SUMIFS(수량산출서!$H$4:$H$253,수량산출서!$A$4:$A$253,"변경",수량산출서!$B$4:$B$253,$B72))</f>
        <v/>
      </c>
      <c r="G72" s="25" t="n"/>
      <c r="H72" s="24">
        <f>IF($B72="","",IF($G72&lt;&gt;"",$G72,N($F72)))</f>
        <v/>
      </c>
      <c r="I72" s="21">
        <f>IF($B72="","",IFERROR(VLOOKUP($B72,단가마스터!$A$4:$H$303,5,FALSE),IFERROR(VLOOKUP($B72,일위대가!$N$4:$T$63,4,FALSE),0)))</f>
        <v/>
      </c>
      <c r="J72" s="21">
        <f>IF($B72="","",IFERROR(VLOOKUP($B72,단가마스터!$A$4:$H$303,6,FALSE),IFERROR(VLOOKUP($B72,일위대가!$N$4:$T$63,5,FALSE),0)))</f>
        <v/>
      </c>
      <c r="K72" s="21">
        <f>IF($B72="","",IFERROR(VLOOKUP($B72,단가마스터!$A$4:$H$303,7,FALSE),IFERROR(VLOOKUP($B72,일위대가!$N$4:$T$63,6,FALSE),0)))</f>
        <v/>
      </c>
      <c r="L72" s="21">
        <f>IF($B72="","",N($I72)+N($J72)+N($K72))</f>
        <v/>
      </c>
      <c r="M72" s="21">
        <f>IF($B72="","",ROUND(N($H72)*N($L72),0))</f>
        <v/>
      </c>
      <c r="N72" s="6" t="n"/>
    </row>
    <row r="73">
      <c r="A73" s="6" t="n"/>
      <c r="B73" s="6" t="n"/>
      <c r="C73" s="7">
        <f>IF($B73="","",IFERROR(VLOOKUP($B73,단가마스터!$A$4:$H$303,2,FALSE),IFERROR(VLOOKUP($B73,일위대가!$N$4:$T$63,2,FALSE),"⚠️단가 없음")))</f>
        <v/>
      </c>
      <c r="D73" s="7">
        <f>IF($B73="","",IFERROR(VLOOKUP($B73,단가마스터!$A$4:$H$303,3,FALSE),""))</f>
        <v/>
      </c>
      <c r="E73" s="7">
        <f>IF($B73="","",IFERROR(VLOOKUP($B73,단가마스터!$A$4:$H$303,4,FALSE),IFERROR(VLOOKUP($B73,일위대가!$N$4:$T$63,3,FALSE),"")))</f>
        <v/>
      </c>
      <c r="F73" s="24">
        <f>IF($B73="","",SUMIFS(수량산출서!$H$4:$H$253,수량산출서!$A$4:$A$253,"변경",수량산출서!$B$4:$B$253,$B73))</f>
        <v/>
      </c>
      <c r="G73" s="25" t="n"/>
      <c r="H73" s="24">
        <f>IF($B73="","",IF($G73&lt;&gt;"",$G73,N($F73)))</f>
        <v/>
      </c>
      <c r="I73" s="21">
        <f>IF($B73="","",IFERROR(VLOOKUP($B73,단가마스터!$A$4:$H$303,5,FALSE),IFERROR(VLOOKUP($B73,일위대가!$N$4:$T$63,4,FALSE),0)))</f>
        <v/>
      </c>
      <c r="J73" s="21">
        <f>IF($B73="","",IFERROR(VLOOKUP($B73,단가마스터!$A$4:$H$303,6,FALSE),IFERROR(VLOOKUP($B73,일위대가!$N$4:$T$63,5,FALSE),0)))</f>
        <v/>
      </c>
      <c r="K73" s="21">
        <f>IF($B73="","",IFERROR(VLOOKUP($B73,단가마스터!$A$4:$H$303,7,FALSE),IFERROR(VLOOKUP($B73,일위대가!$N$4:$T$63,6,FALSE),0)))</f>
        <v/>
      </c>
      <c r="L73" s="21">
        <f>IF($B73="","",N($I73)+N($J73)+N($K73))</f>
        <v/>
      </c>
      <c r="M73" s="21">
        <f>IF($B73="","",ROUND(N($H73)*N($L73),0))</f>
        <v/>
      </c>
      <c r="N73" s="6" t="n"/>
    </row>
    <row r="74">
      <c r="A74" s="6" t="n"/>
      <c r="B74" s="6" t="n"/>
      <c r="C74" s="7">
        <f>IF($B74="","",IFERROR(VLOOKUP($B74,단가마스터!$A$4:$H$303,2,FALSE),IFERROR(VLOOKUP($B74,일위대가!$N$4:$T$63,2,FALSE),"⚠️단가 없음")))</f>
        <v/>
      </c>
      <c r="D74" s="7">
        <f>IF($B74="","",IFERROR(VLOOKUP($B74,단가마스터!$A$4:$H$303,3,FALSE),""))</f>
        <v/>
      </c>
      <c r="E74" s="7">
        <f>IF($B74="","",IFERROR(VLOOKUP($B74,단가마스터!$A$4:$H$303,4,FALSE),IFERROR(VLOOKUP($B74,일위대가!$N$4:$T$63,3,FALSE),"")))</f>
        <v/>
      </c>
      <c r="F74" s="24">
        <f>IF($B74="","",SUMIFS(수량산출서!$H$4:$H$253,수량산출서!$A$4:$A$253,"변경",수량산출서!$B$4:$B$253,$B74))</f>
        <v/>
      </c>
      <c r="G74" s="25" t="n"/>
      <c r="H74" s="24">
        <f>IF($B74="","",IF($G74&lt;&gt;"",$G74,N($F74)))</f>
        <v/>
      </c>
      <c r="I74" s="21">
        <f>IF($B74="","",IFERROR(VLOOKUP($B74,단가마스터!$A$4:$H$303,5,FALSE),IFERROR(VLOOKUP($B74,일위대가!$N$4:$T$63,4,FALSE),0)))</f>
        <v/>
      </c>
      <c r="J74" s="21">
        <f>IF($B74="","",IFERROR(VLOOKUP($B74,단가마스터!$A$4:$H$303,6,FALSE),IFERROR(VLOOKUP($B74,일위대가!$N$4:$T$63,5,FALSE),0)))</f>
        <v/>
      </c>
      <c r="K74" s="21">
        <f>IF($B74="","",IFERROR(VLOOKUP($B74,단가마스터!$A$4:$H$303,7,FALSE),IFERROR(VLOOKUP($B74,일위대가!$N$4:$T$63,6,FALSE),0)))</f>
        <v/>
      </c>
      <c r="L74" s="21">
        <f>IF($B74="","",N($I74)+N($J74)+N($K74))</f>
        <v/>
      </c>
      <c r="M74" s="21">
        <f>IF($B74="","",ROUND(N($H74)*N($L74),0))</f>
        <v/>
      </c>
      <c r="N74" s="6" t="n"/>
    </row>
    <row r="75">
      <c r="A75" s="6" t="n"/>
      <c r="B75" s="6" t="n"/>
      <c r="C75" s="7">
        <f>IF($B75="","",IFERROR(VLOOKUP($B75,단가마스터!$A$4:$H$303,2,FALSE),IFERROR(VLOOKUP($B75,일위대가!$N$4:$T$63,2,FALSE),"⚠️단가 없음")))</f>
        <v/>
      </c>
      <c r="D75" s="7">
        <f>IF($B75="","",IFERROR(VLOOKUP($B75,단가마스터!$A$4:$H$303,3,FALSE),""))</f>
        <v/>
      </c>
      <c r="E75" s="7">
        <f>IF($B75="","",IFERROR(VLOOKUP($B75,단가마스터!$A$4:$H$303,4,FALSE),IFERROR(VLOOKUP($B75,일위대가!$N$4:$T$63,3,FALSE),"")))</f>
        <v/>
      </c>
      <c r="F75" s="24">
        <f>IF($B75="","",SUMIFS(수량산출서!$H$4:$H$253,수량산출서!$A$4:$A$253,"변경",수량산출서!$B$4:$B$253,$B75))</f>
        <v/>
      </c>
      <c r="G75" s="25" t="n"/>
      <c r="H75" s="24">
        <f>IF($B75="","",IF($G75&lt;&gt;"",$G75,N($F75)))</f>
        <v/>
      </c>
      <c r="I75" s="21">
        <f>IF($B75="","",IFERROR(VLOOKUP($B75,단가마스터!$A$4:$H$303,5,FALSE),IFERROR(VLOOKUP($B75,일위대가!$N$4:$T$63,4,FALSE),0)))</f>
        <v/>
      </c>
      <c r="J75" s="21">
        <f>IF($B75="","",IFERROR(VLOOKUP($B75,단가마스터!$A$4:$H$303,6,FALSE),IFERROR(VLOOKUP($B75,일위대가!$N$4:$T$63,5,FALSE),0)))</f>
        <v/>
      </c>
      <c r="K75" s="21">
        <f>IF($B75="","",IFERROR(VLOOKUP($B75,단가마스터!$A$4:$H$303,7,FALSE),IFERROR(VLOOKUP($B75,일위대가!$N$4:$T$63,6,FALSE),0)))</f>
        <v/>
      </c>
      <c r="L75" s="21">
        <f>IF($B75="","",N($I75)+N($J75)+N($K75))</f>
        <v/>
      </c>
      <c r="M75" s="21">
        <f>IF($B75="","",ROUND(N($H75)*N($L75),0))</f>
        <v/>
      </c>
      <c r="N75" s="6" t="n"/>
    </row>
    <row r="76">
      <c r="A76" s="6" t="n"/>
      <c r="B76" s="6" t="n"/>
      <c r="C76" s="7">
        <f>IF($B76="","",IFERROR(VLOOKUP($B76,단가마스터!$A$4:$H$303,2,FALSE),IFERROR(VLOOKUP($B76,일위대가!$N$4:$T$63,2,FALSE),"⚠️단가 없음")))</f>
        <v/>
      </c>
      <c r="D76" s="7">
        <f>IF($B76="","",IFERROR(VLOOKUP($B76,단가마스터!$A$4:$H$303,3,FALSE),""))</f>
        <v/>
      </c>
      <c r="E76" s="7">
        <f>IF($B76="","",IFERROR(VLOOKUP($B76,단가마스터!$A$4:$H$303,4,FALSE),IFERROR(VLOOKUP($B76,일위대가!$N$4:$T$63,3,FALSE),"")))</f>
        <v/>
      </c>
      <c r="F76" s="24">
        <f>IF($B76="","",SUMIFS(수량산출서!$H$4:$H$253,수량산출서!$A$4:$A$253,"변경",수량산출서!$B$4:$B$253,$B76))</f>
        <v/>
      </c>
      <c r="G76" s="25" t="n"/>
      <c r="H76" s="24">
        <f>IF($B76="","",IF($G76&lt;&gt;"",$G76,N($F76)))</f>
        <v/>
      </c>
      <c r="I76" s="21">
        <f>IF($B76="","",IFERROR(VLOOKUP($B76,단가마스터!$A$4:$H$303,5,FALSE),IFERROR(VLOOKUP($B76,일위대가!$N$4:$T$63,4,FALSE),0)))</f>
        <v/>
      </c>
      <c r="J76" s="21">
        <f>IF($B76="","",IFERROR(VLOOKUP($B76,단가마스터!$A$4:$H$303,6,FALSE),IFERROR(VLOOKUP($B76,일위대가!$N$4:$T$63,5,FALSE),0)))</f>
        <v/>
      </c>
      <c r="K76" s="21">
        <f>IF($B76="","",IFERROR(VLOOKUP($B76,단가마스터!$A$4:$H$303,7,FALSE),IFERROR(VLOOKUP($B76,일위대가!$N$4:$T$63,6,FALSE),0)))</f>
        <v/>
      </c>
      <c r="L76" s="21">
        <f>IF($B76="","",N($I76)+N($J76)+N($K76))</f>
        <v/>
      </c>
      <c r="M76" s="21">
        <f>IF($B76="","",ROUND(N($H76)*N($L76),0))</f>
        <v/>
      </c>
      <c r="N76" s="6" t="n"/>
    </row>
    <row r="77">
      <c r="A77" s="6" t="n"/>
      <c r="B77" s="6" t="n"/>
      <c r="C77" s="7">
        <f>IF($B77="","",IFERROR(VLOOKUP($B77,단가마스터!$A$4:$H$303,2,FALSE),IFERROR(VLOOKUP($B77,일위대가!$N$4:$T$63,2,FALSE),"⚠️단가 없음")))</f>
        <v/>
      </c>
      <c r="D77" s="7">
        <f>IF($B77="","",IFERROR(VLOOKUP($B77,단가마스터!$A$4:$H$303,3,FALSE),""))</f>
        <v/>
      </c>
      <c r="E77" s="7">
        <f>IF($B77="","",IFERROR(VLOOKUP($B77,단가마스터!$A$4:$H$303,4,FALSE),IFERROR(VLOOKUP($B77,일위대가!$N$4:$T$63,3,FALSE),"")))</f>
        <v/>
      </c>
      <c r="F77" s="24">
        <f>IF($B77="","",SUMIFS(수량산출서!$H$4:$H$253,수량산출서!$A$4:$A$253,"변경",수량산출서!$B$4:$B$253,$B77))</f>
        <v/>
      </c>
      <c r="G77" s="25" t="n"/>
      <c r="H77" s="24">
        <f>IF($B77="","",IF($G77&lt;&gt;"",$G77,N($F77)))</f>
        <v/>
      </c>
      <c r="I77" s="21">
        <f>IF($B77="","",IFERROR(VLOOKUP($B77,단가마스터!$A$4:$H$303,5,FALSE),IFERROR(VLOOKUP($B77,일위대가!$N$4:$T$63,4,FALSE),0)))</f>
        <v/>
      </c>
      <c r="J77" s="21">
        <f>IF($B77="","",IFERROR(VLOOKUP($B77,단가마스터!$A$4:$H$303,6,FALSE),IFERROR(VLOOKUP($B77,일위대가!$N$4:$T$63,5,FALSE),0)))</f>
        <v/>
      </c>
      <c r="K77" s="21">
        <f>IF($B77="","",IFERROR(VLOOKUP($B77,단가마스터!$A$4:$H$303,7,FALSE),IFERROR(VLOOKUP($B77,일위대가!$N$4:$T$63,6,FALSE),0)))</f>
        <v/>
      </c>
      <c r="L77" s="21">
        <f>IF($B77="","",N($I77)+N($J77)+N($K77))</f>
        <v/>
      </c>
      <c r="M77" s="21">
        <f>IF($B77="","",ROUND(N($H77)*N($L77),0))</f>
        <v/>
      </c>
      <c r="N77" s="6" t="n"/>
    </row>
    <row r="78">
      <c r="A78" s="6" t="n"/>
      <c r="B78" s="6" t="n"/>
      <c r="C78" s="7">
        <f>IF($B78="","",IFERROR(VLOOKUP($B78,단가마스터!$A$4:$H$303,2,FALSE),IFERROR(VLOOKUP($B78,일위대가!$N$4:$T$63,2,FALSE),"⚠️단가 없음")))</f>
        <v/>
      </c>
      <c r="D78" s="7">
        <f>IF($B78="","",IFERROR(VLOOKUP($B78,단가마스터!$A$4:$H$303,3,FALSE),""))</f>
        <v/>
      </c>
      <c r="E78" s="7">
        <f>IF($B78="","",IFERROR(VLOOKUP($B78,단가마스터!$A$4:$H$303,4,FALSE),IFERROR(VLOOKUP($B78,일위대가!$N$4:$T$63,3,FALSE),"")))</f>
        <v/>
      </c>
      <c r="F78" s="24">
        <f>IF($B78="","",SUMIFS(수량산출서!$H$4:$H$253,수량산출서!$A$4:$A$253,"변경",수량산출서!$B$4:$B$253,$B78))</f>
        <v/>
      </c>
      <c r="G78" s="25" t="n"/>
      <c r="H78" s="24">
        <f>IF($B78="","",IF($G78&lt;&gt;"",$G78,N($F78)))</f>
        <v/>
      </c>
      <c r="I78" s="21">
        <f>IF($B78="","",IFERROR(VLOOKUP($B78,단가마스터!$A$4:$H$303,5,FALSE),IFERROR(VLOOKUP($B78,일위대가!$N$4:$T$63,4,FALSE),0)))</f>
        <v/>
      </c>
      <c r="J78" s="21">
        <f>IF($B78="","",IFERROR(VLOOKUP($B78,단가마스터!$A$4:$H$303,6,FALSE),IFERROR(VLOOKUP($B78,일위대가!$N$4:$T$63,5,FALSE),0)))</f>
        <v/>
      </c>
      <c r="K78" s="21">
        <f>IF($B78="","",IFERROR(VLOOKUP($B78,단가마스터!$A$4:$H$303,7,FALSE),IFERROR(VLOOKUP($B78,일위대가!$N$4:$T$63,6,FALSE),0)))</f>
        <v/>
      </c>
      <c r="L78" s="21">
        <f>IF($B78="","",N($I78)+N($J78)+N($K78))</f>
        <v/>
      </c>
      <c r="M78" s="21">
        <f>IF($B78="","",ROUND(N($H78)*N($L78),0))</f>
        <v/>
      </c>
      <c r="N78" s="6" t="n"/>
    </row>
    <row r="79">
      <c r="A79" s="6" t="n"/>
      <c r="B79" s="6" t="n"/>
      <c r="C79" s="7">
        <f>IF($B79="","",IFERROR(VLOOKUP($B79,단가마스터!$A$4:$H$303,2,FALSE),IFERROR(VLOOKUP($B79,일위대가!$N$4:$T$63,2,FALSE),"⚠️단가 없음")))</f>
        <v/>
      </c>
      <c r="D79" s="7">
        <f>IF($B79="","",IFERROR(VLOOKUP($B79,단가마스터!$A$4:$H$303,3,FALSE),""))</f>
        <v/>
      </c>
      <c r="E79" s="7">
        <f>IF($B79="","",IFERROR(VLOOKUP($B79,단가마스터!$A$4:$H$303,4,FALSE),IFERROR(VLOOKUP($B79,일위대가!$N$4:$T$63,3,FALSE),"")))</f>
        <v/>
      </c>
      <c r="F79" s="24">
        <f>IF($B79="","",SUMIFS(수량산출서!$H$4:$H$253,수량산출서!$A$4:$A$253,"변경",수량산출서!$B$4:$B$253,$B79))</f>
        <v/>
      </c>
      <c r="G79" s="25" t="n"/>
      <c r="H79" s="24">
        <f>IF($B79="","",IF($G79&lt;&gt;"",$G79,N($F79)))</f>
        <v/>
      </c>
      <c r="I79" s="21">
        <f>IF($B79="","",IFERROR(VLOOKUP($B79,단가마스터!$A$4:$H$303,5,FALSE),IFERROR(VLOOKUP($B79,일위대가!$N$4:$T$63,4,FALSE),0)))</f>
        <v/>
      </c>
      <c r="J79" s="21">
        <f>IF($B79="","",IFERROR(VLOOKUP($B79,단가마스터!$A$4:$H$303,6,FALSE),IFERROR(VLOOKUP($B79,일위대가!$N$4:$T$63,5,FALSE),0)))</f>
        <v/>
      </c>
      <c r="K79" s="21">
        <f>IF($B79="","",IFERROR(VLOOKUP($B79,단가마스터!$A$4:$H$303,7,FALSE),IFERROR(VLOOKUP($B79,일위대가!$N$4:$T$63,6,FALSE),0)))</f>
        <v/>
      </c>
      <c r="L79" s="21">
        <f>IF($B79="","",N($I79)+N($J79)+N($K79))</f>
        <v/>
      </c>
      <c r="M79" s="21">
        <f>IF($B79="","",ROUND(N($H79)*N($L79),0))</f>
        <v/>
      </c>
      <c r="N79" s="6" t="n"/>
    </row>
    <row r="80">
      <c r="A80" s="6" t="n"/>
      <c r="B80" s="6" t="n"/>
      <c r="C80" s="7">
        <f>IF($B80="","",IFERROR(VLOOKUP($B80,단가마스터!$A$4:$H$303,2,FALSE),IFERROR(VLOOKUP($B80,일위대가!$N$4:$T$63,2,FALSE),"⚠️단가 없음")))</f>
        <v/>
      </c>
      <c r="D80" s="7">
        <f>IF($B80="","",IFERROR(VLOOKUP($B80,단가마스터!$A$4:$H$303,3,FALSE),""))</f>
        <v/>
      </c>
      <c r="E80" s="7">
        <f>IF($B80="","",IFERROR(VLOOKUP($B80,단가마스터!$A$4:$H$303,4,FALSE),IFERROR(VLOOKUP($B80,일위대가!$N$4:$T$63,3,FALSE),"")))</f>
        <v/>
      </c>
      <c r="F80" s="24">
        <f>IF($B80="","",SUMIFS(수량산출서!$H$4:$H$253,수량산출서!$A$4:$A$253,"변경",수량산출서!$B$4:$B$253,$B80))</f>
        <v/>
      </c>
      <c r="G80" s="25" t="n"/>
      <c r="H80" s="24">
        <f>IF($B80="","",IF($G80&lt;&gt;"",$G80,N($F80)))</f>
        <v/>
      </c>
      <c r="I80" s="21">
        <f>IF($B80="","",IFERROR(VLOOKUP($B80,단가마스터!$A$4:$H$303,5,FALSE),IFERROR(VLOOKUP($B80,일위대가!$N$4:$T$63,4,FALSE),0)))</f>
        <v/>
      </c>
      <c r="J80" s="21">
        <f>IF($B80="","",IFERROR(VLOOKUP($B80,단가마스터!$A$4:$H$303,6,FALSE),IFERROR(VLOOKUP($B80,일위대가!$N$4:$T$63,5,FALSE),0)))</f>
        <v/>
      </c>
      <c r="K80" s="21">
        <f>IF($B80="","",IFERROR(VLOOKUP($B80,단가마스터!$A$4:$H$303,7,FALSE),IFERROR(VLOOKUP($B80,일위대가!$N$4:$T$63,6,FALSE),0)))</f>
        <v/>
      </c>
      <c r="L80" s="21">
        <f>IF($B80="","",N($I80)+N($J80)+N($K80))</f>
        <v/>
      </c>
      <c r="M80" s="21">
        <f>IF($B80="","",ROUND(N($H80)*N($L80),0))</f>
        <v/>
      </c>
      <c r="N80" s="6" t="n"/>
    </row>
    <row r="81">
      <c r="A81" s="6" t="n"/>
      <c r="B81" s="6" t="n"/>
      <c r="C81" s="7">
        <f>IF($B81="","",IFERROR(VLOOKUP($B81,단가마스터!$A$4:$H$303,2,FALSE),IFERROR(VLOOKUP($B81,일위대가!$N$4:$T$63,2,FALSE),"⚠️단가 없음")))</f>
        <v/>
      </c>
      <c r="D81" s="7">
        <f>IF($B81="","",IFERROR(VLOOKUP($B81,단가마스터!$A$4:$H$303,3,FALSE),""))</f>
        <v/>
      </c>
      <c r="E81" s="7">
        <f>IF($B81="","",IFERROR(VLOOKUP($B81,단가마스터!$A$4:$H$303,4,FALSE),IFERROR(VLOOKUP($B81,일위대가!$N$4:$T$63,3,FALSE),"")))</f>
        <v/>
      </c>
      <c r="F81" s="24">
        <f>IF($B81="","",SUMIFS(수량산출서!$H$4:$H$253,수량산출서!$A$4:$A$253,"변경",수량산출서!$B$4:$B$253,$B81))</f>
        <v/>
      </c>
      <c r="G81" s="25" t="n"/>
      <c r="H81" s="24">
        <f>IF($B81="","",IF($G81&lt;&gt;"",$G81,N($F81)))</f>
        <v/>
      </c>
      <c r="I81" s="21">
        <f>IF($B81="","",IFERROR(VLOOKUP($B81,단가마스터!$A$4:$H$303,5,FALSE),IFERROR(VLOOKUP($B81,일위대가!$N$4:$T$63,4,FALSE),0)))</f>
        <v/>
      </c>
      <c r="J81" s="21">
        <f>IF($B81="","",IFERROR(VLOOKUP($B81,단가마스터!$A$4:$H$303,6,FALSE),IFERROR(VLOOKUP($B81,일위대가!$N$4:$T$63,5,FALSE),0)))</f>
        <v/>
      </c>
      <c r="K81" s="21">
        <f>IF($B81="","",IFERROR(VLOOKUP($B81,단가마스터!$A$4:$H$303,7,FALSE),IFERROR(VLOOKUP($B81,일위대가!$N$4:$T$63,6,FALSE),0)))</f>
        <v/>
      </c>
      <c r="L81" s="21">
        <f>IF($B81="","",N($I81)+N($J81)+N($K81))</f>
        <v/>
      </c>
      <c r="M81" s="21">
        <f>IF($B81="","",ROUND(N($H81)*N($L81),0))</f>
        <v/>
      </c>
      <c r="N81" s="6" t="n"/>
    </row>
    <row r="82">
      <c r="A82" s="6" t="n"/>
      <c r="B82" s="6" t="n"/>
      <c r="C82" s="7">
        <f>IF($B82="","",IFERROR(VLOOKUP($B82,단가마스터!$A$4:$H$303,2,FALSE),IFERROR(VLOOKUP($B82,일위대가!$N$4:$T$63,2,FALSE),"⚠️단가 없음")))</f>
        <v/>
      </c>
      <c r="D82" s="7">
        <f>IF($B82="","",IFERROR(VLOOKUP($B82,단가마스터!$A$4:$H$303,3,FALSE),""))</f>
        <v/>
      </c>
      <c r="E82" s="7">
        <f>IF($B82="","",IFERROR(VLOOKUP($B82,단가마스터!$A$4:$H$303,4,FALSE),IFERROR(VLOOKUP($B82,일위대가!$N$4:$T$63,3,FALSE),"")))</f>
        <v/>
      </c>
      <c r="F82" s="24">
        <f>IF($B82="","",SUMIFS(수량산출서!$H$4:$H$253,수량산출서!$A$4:$A$253,"변경",수량산출서!$B$4:$B$253,$B82))</f>
        <v/>
      </c>
      <c r="G82" s="25" t="n"/>
      <c r="H82" s="24">
        <f>IF($B82="","",IF($G82&lt;&gt;"",$G82,N($F82)))</f>
        <v/>
      </c>
      <c r="I82" s="21">
        <f>IF($B82="","",IFERROR(VLOOKUP($B82,단가마스터!$A$4:$H$303,5,FALSE),IFERROR(VLOOKUP($B82,일위대가!$N$4:$T$63,4,FALSE),0)))</f>
        <v/>
      </c>
      <c r="J82" s="21">
        <f>IF($B82="","",IFERROR(VLOOKUP($B82,단가마스터!$A$4:$H$303,6,FALSE),IFERROR(VLOOKUP($B82,일위대가!$N$4:$T$63,5,FALSE),0)))</f>
        <v/>
      </c>
      <c r="K82" s="21">
        <f>IF($B82="","",IFERROR(VLOOKUP($B82,단가마스터!$A$4:$H$303,7,FALSE),IFERROR(VLOOKUP($B82,일위대가!$N$4:$T$63,6,FALSE),0)))</f>
        <v/>
      </c>
      <c r="L82" s="21">
        <f>IF($B82="","",N($I82)+N($J82)+N($K82))</f>
        <v/>
      </c>
      <c r="M82" s="21">
        <f>IF($B82="","",ROUND(N($H82)*N($L82),0))</f>
        <v/>
      </c>
      <c r="N82" s="6" t="n"/>
    </row>
    <row r="83">
      <c r="A83" s="6" t="n"/>
      <c r="B83" s="6" t="n"/>
      <c r="C83" s="7">
        <f>IF($B83="","",IFERROR(VLOOKUP($B83,단가마스터!$A$4:$H$303,2,FALSE),IFERROR(VLOOKUP($B83,일위대가!$N$4:$T$63,2,FALSE),"⚠️단가 없음")))</f>
        <v/>
      </c>
      <c r="D83" s="7">
        <f>IF($B83="","",IFERROR(VLOOKUP($B83,단가마스터!$A$4:$H$303,3,FALSE),""))</f>
        <v/>
      </c>
      <c r="E83" s="7">
        <f>IF($B83="","",IFERROR(VLOOKUP($B83,단가마스터!$A$4:$H$303,4,FALSE),IFERROR(VLOOKUP($B83,일위대가!$N$4:$T$63,3,FALSE),"")))</f>
        <v/>
      </c>
      <c r="F83" s="24">
        <f>IF($B83="","",SUMIFS(수량산출서!$H$4:$H$253,수량산출서!$A$4:$A$253,"변경",수량산출서!$B$4:$B$253,$B83))</f>
        <v/>
      </c>
      <c r="G83" s="25" t="n"/>
      <c r="H83" s="24">
        <f>IF($B83="","",IF($G83&lt;&gt;"",$G83,N($F83)))</f>
        <v/>
      </c>
      <c r="I83" s="21">
        <f>IF($B83="","",IFERROR(VLOOKUP($B83,단가마스터!$A$4:$H$303,5,FALSE),IFERROR(VLOOKUP($B83,일위대가!$N$4:$T$63,4,FALSE),0)))</f>
        <v/>
      </c>
      <c r="J83" s="21">
        <f>IF($B83="","",IFERROR(VLOOKUP($B83,단가마스터!$A$4:$H$303,6,FALSE),IFERROR(VLOOKUP($B83,일위대가!$N$4:$T$63,5,FALSE),0)))</f>
        <v/>
      </c>
      <c r="K83" s="21">
        <f>IF($B83="","",IFERROR(VLOOKUP($B83,단가마스터!$A$4:$H$303,7,FALSE),IFERROR(VLOOKUP($B83,일위대가!$N$4:$T$63,6,FALSE),0)))</f>
        <v/>
      </c>
      <c r="L83" s="21">
        <f>IF($B83="","",N($I83)+N($J83)+N($K83))</f>
        <v/>
      </c>
      <c r="M83" s="21">
        <f>IF($B83="","",ROUND(N($H83)*N($L83),0))</f>
        <v/>
      </c>
      <c r="N83" s="6" t="n"/>
    </row>
    <row r="84">
      <c r="A84" s="6" t="n"/>
      <c r="B84" s="6" t="n"/>
      <c r="C84" s="7">
        <f>IF($B84="","",IFERROR(VLOOKUP($B84,단가마스터!$A$4:$H$303,2,FALSE),IFERROR(VLOOKUP($B84,일위대가!$N$4:$T$63,2,FALSE),"⚠️단가 없음")))</f>
        <v/>
      </c>
      <c r="D84" s="7">
        <f>IF($B84="","",IFERROR(VLOOKUP($B84,단가마스터!$A$4:$H$303,3,FALSE),""))</f>
        <v/>
      </c>
      <c r="E84" s="7">
        <f>IF($B84="","",IFERROR(VLOOKUP($B84,단가마스터!$A$4:$H$303,4,FALSE),IFERROR(VLOOKUP($B84,일위대가!$N$4:$T$63,3,FALSE),"")))</f>
        <v/>
      </c>
      <c r="F84" s="24">
        <f>IF($B84="","",SUMIFS(수량산출서!$H$4:$H$253,수량산출서!$A$4:$A$253,"변경",수량산출서!$B$4:$B$253,$B84))</f>
        <v/>
      </c>
      <c r="G84" s="25" t="n"/>
      <c r="H84" s="24">
        <f>IF($B84="","",IF($G84&lt;&gt;"",$G84,N($F84)))</f>
        <v/>
      </c>
      <c r="I84" s="21">
        <f>IF($B84="","",IFERROR(VLOOKUP($B84,단가마스터!$A$4:$H$303,5,FALSE),IFERROR(VLOOKUP($B84,일위대가!$N$4:$T$63,4,FALSE),0)))</f>
        <v/>
      </c>
      <c r="J84" s="21">
        <f>IF($B84="","",IFERROR(VLOOKUP($B84,단가마스터!$A$4:$H$303,6,FALSE),IFERROR(VLOOKUP($B84,일위대가!$N$4:$T$63,5,FALSE),0)))</f>
        <v/>
      </c>
      <c r="K84" s="21">
        <f>IF($B84="","",IFERROR(VLOOKUP($B84,단가마스터!$A$4:$H$303,7,FALSE),IFERROR(VLOOKUP($B84,일위대가!$N$4:$T$63,6,FALSE),0)))</f>
        <v/>
      </c>
      <c r="L84" s="21">
        <f>IF($B84="","",N($I84)+N($J84)+N($K84))</f>
        <v/>
      </c>
      <c r="M84" s="21">
        <f>IF($B84="","",ROUND(N($H84)*N($L84),0))</f>
        <v/>
      </c>
      <c r="N84" s="6" t="n"/>
    </row>
    <row r="85">
      <c r="A85" s="6" t="n"/>
      <c r="B85" s="6" t="n"/>
      <c r="C85" s="7">
        <f>IF($B85="","",IFERROR(VLOOKUP($B85,단가마스터!$A$4:$H$303,2,FALSE),IFERROR(VLOOKUP($B85,일위대가!$N$4:$T$63,2,FALSE),"⚠️단가 없음")))</f>
        <v/>
      </c>
      <c r="D85" s="7">
        <f>IF($B85="","",IFERROR(VLOOKUP($B85,단가마스터!$A$4:$H$303,3,FALSE),""))</f>
        <v/>
      </c>
      <c r="E85" s="7">
        <f>IF($B85="","",IFERROR(VLOOKUP($B85,단가마스터!$A$4:$H$303,4,FALSE),IFERROR(VLOOKUP($B85,일위대가!$N$4:$T$63,3,FALSE),"")))</f>
        <v/>
      </c>
      <c r="F85" s="24">
        <f>IF($B85="","",SUMIFS(수량산출서!$H$4:$H$253,수량산출서!$A$4:$A$253,"변경",수량산출서!$B$4:$B$253,$B85))</f>
        <v/>
      </c>
      <c r="G85" s="25" t="n"/>
      <c r="H85" s="24">
        <f>IF($B85="","",IF($G85&lt;&gt;"",$G85,N($F85)))</f>
        <v/>
      </c>
      <c r="I85" s="21">
        <f>IF($B85="","",IFERROR(VLOOKUP($B85,단가마스터!$A$4:$H$303,5,FALSE),IFERROR(VLOOKUP($B85,일위대가!$N$4:$T$63,4,FALSE),0)))</f>
        <v/>
      </c>
      <c r="J85" s="21">
        <f>IF($B85="","",IFERROR(VLOOKUP($B85,단가마스터!$A$4:$H$303,6,FALSE),IFERROR(VLOOKUP($B85,일위대가!$N$4:$T$63,5,FALSE),0)))</f>
        <v/>
      </c>
      <c r="K85" s="21">
        <f>IF($B85="","",IFERROR(VLOOKUP($B85,단가마스터!$A$4:$H$303,7,FALSE),IFERROR(VLOOKUP($B85,일위대가!$N$4:$T$63,6,FALSE),0)))</f>
        <v/>
      </c>
      <c r="L85" s="21">
        <f>IF($B85="","",N($I85)+N($J85)+N($K85))</f>
        <v/>
      </c>
      <c r="M85" s="21">
        <f>IF($B85="","",ROUND(N($H85)*N($L85),0))</f>
        <v/>
      </c>
      <c r="N85" s="6" t="n"/>
    </row>
    <row r="86">
      <c r="A86" s="6" t="n"/>
      <c r="B86" s="6" t="n"/>
      <c r="C86" s="7">
        <f>IF($B86="","",IFERROR(VLOOKUP($B86,단가마스터!$A$4:$H$303,2,FALSE),IFERROR(VLOOKUP($B86,일위대가!$N$4:$T$63,2,FALSE),"⚠️단가 없음")))</f>
        <v/>
      </c>
      <c r="D86" s="7">
        <f>IF($B86="","",IFERROR(VLOOKUP($B86,단가마스터!$A$4:$H$303,3,FALSE),""))</f>
        <v/>
      </c>
      <c r="E86" s="7">
        <f>IF($B86="","",IFERROR(VLOOKUP($B86,단가마스터!$A$4:$H$303,4,FALSE),IFERROR(VLOOKUP($B86,일위대가!$N$4:$T$63,3,FALSE),"")))</f>
        <v/>
      </c>
      <c r="F86" s="24">
        <f>IF($B86="","",SUMIFS(수량산출서!$H$4:$H$253,수량산출서!$A$4:$A$253,"변경",수량산출서!$B$4:$B$253,$B86))</f>
        <v/>
      </c>
      <c r="G86" s="25" t="n"/>
      <c r="H86" s="24">
        <f>IF($B86="","",IF($G86&lt;&gt;"",$G86,N($F86)))</f>
        <v/>
      </c>
      <c r="I86" s="21">
        <f>IF($B86="","",IFERROR(VLOOKUP($B86,단가마스터!$A$4:$H$303,5,FALSE),IFERROR(VLOOKUP($B86,일위대가!$N$4:$T$63,4,FALSE),0)))</f>
        <v/>
      </c>
      <c r="J86" s="21">
        <f>IF($B86="","",IFERROR(VLOOKUP($B86,단가마스터!$A$4:$H$303,6,FALSE),IFERROR(VLOOKUP($B86,일위대가!$N$4:$T$63,5,FALSE),0)))</f>
        <v/>
      </c>
      <c r="K86" s="21">
        <f>IF($B86="","",IFERROR(VLOOKUP($B86,단가마스터!$A$4:$H$303,7,FALSE),IFERROR(VLOOKUP($B86,일위대가!$N$4:$T$63,6,FALSE),0)))</f>
        <v/>
      </c>
      <c r="L86" s="21">
        <f>IF($B86="","",N($I86)+N($J86)+N($K86))</f>
        <v/>
      </c>
      <c r="M86" s="21">
        <f>IF($B86="","",ROUND(N($H86)*N($L86),0))</f>
        <v/>
      </c>
      <c r="N86" s="6" t="n"/>
    </row>
    <row r="87">
      <c r="A87" s="6" t="n"/>
      <c r="B87" s="6" t="n"/>
      <c r="C87" s="7">
        <f>IF($B87="","",IFERROR(VLOOKUP($B87,단가마스터!$A$4:$H$303,2,FALSE),IFERROR(VLOOKUP($B87,일위대가!$N$4:$T$63,2,FALSE),"⚠️단가 없음")))</f>
        <v/>
      </c>
      <c r="D87" s="7">
        <f>IF($B87="","",IFERROR(VLOOKUP($B87,단가마스터!$A$4:$H$303,3,FALSE),""))</f>
        <v/>
      </c>
      <c r="E87" s="7">
        <f>IF($B87="","",IFERROR(VLOOKUP($B87,단가마스터!$A$4:$H$303,4,FALSE),IFERROR(VLOOKUP($B87,일위대가!$N$4:$T$63,3,FALSE),"")))</f>
        <v/>
      </c>
      <c r="F87" s="24">
        <f>IF($B87="","",SUMIFS(수량산출서!$H$4:$H$253,수량산출서!$A$4:$A$253,"변경",수량산출서!$B$4:$B$253,$B87))</f>
        <v/>
      </c>
      <c r="G87" s="25" t="n"/>
      <c r="H87" s="24">
        <f>IF($B87="","",IF($G87&lt;&gt;"",$G87,N($F87)))</f>
        <v/>
      </c>
      <c r="I87" s="21">
        <f>IF($B87="","",IFERROR(VLOOKUP($B87,단가마스터!$A$4:$H$303,5,FALSE),IFERROR(VLOOKUP($B87,일위대가!$N$4:$T$63,4,FALSE),0)))</f>
        <v/>
      </c>
      <c r="J87" s="21">
        <f>IF($B87="","",IFERROR(VLOOKUP($B87,단가마스터!$A$4:$H$303,6,FALSE),IFERROR(VLOOKUP($B87,일위대가!$N$4:$T$63,5,FALSE),0)))</f>
        <v/>
      </c>
      <c r="K87" s="21">
        <f>IF($B87="","",IFERROR(VLOOKUP($B87,단가마스터!$A$4:$H$303,7,FALSE),IFERROR(VLOOKUP($B87,일위대가!$N$4:$T$63,6,FALSE),0)))</f>
        <v/>
      </c>
      <c r="L87" s="21">
        <f>IF($B87="","",N($I87)+N($J87)+N($K87))</f>
        <v/>
      </c>
      <c r="M87" s="21">
        <f>IF($B87="","",ROUND(N($H87)*N($L87),0))</f>
        <v/>
      </c>
      <c r="N87" s="6" t="n"/>
    </row>
    <row r="88">
      <c r="A88" s="6" t="n"/>
      <c r="B88" s="6" t="n"/>
      <c r="C88" s="7">
        <f>IF($B88="","",IFERROR(VLOOKUP($B88,단가마스터!$A$4:$H$303,2,FALSE),IFERROR(VLOOKUP($B88,일위대가!$N$4:$T$63,2,FALSE),"⚠️단가 없음")))</f>
        <v/>
      </c>
      <c r="D88" s="7">
        <f>IF($B88="","",IFERROR(VLOOKUP($B88,단가마스터!$A$4:$H$303,3,FALSE),""))</f>
        <v/>
      </c>
      <c r="E88" s="7">
        <f>IF($B88="","",IFERROR(VLOOKUP($B88,단가마스터!$A$4:$H$303,4,FALSE),IFERROR(VLOOKUP($B88,일위대가!$N$4:$T$63,3,FALSE),"")))</f>
        <v/>
      </c>
      <c r="F88" s="24">
        <f>IF($B88="","",SUMIFS(수량산출서!$H$4:$H$253,수량산출서!$A$4:$A$253,"변경",수량산출서!$B$4:$B$253,$B88))</f>
        <v/>
      </c>
      <c r="G88" s="25" t="n"/>
      <c r="H88" s="24">
        <f>IF($B88="","",IF($G88&lt;&gt;"",$G88,N($F88)))</f>
        <v/>
      </c>
      <c r="I88" s="21">
        <f>IF($B88="","",IFERROR(VLOOKUP($B88,단가마스터!$A$4:$H$303,5,FALSE),IFERROR(VLOOKUP($B88,일위대가!$N$4:$T$63,4,FALSE),0)))</f>
        <v/>
      </c>
      <c r="J88" s="21">
        <f>IF($B88="","",IFERROR(VLOOKUP($B88,단가마스터!$A$4:$H$303,6,FALSE),IFERROR(VLOOKUP($B88,일위대가!$N$4:$T$63,5,FALSE),0)))</f>
        <v/>
      </c>
      <c r="K88" s="21">
        <f>IF($B88="","",IFERROR(VLOOKUP($B88,단가마스터!$A$4:$H$303,7,FALSE),IFERROR(VLOOKUP($B88,일위대가!$N$4:$T$63,6,FALSE),0)))</f>
        <v/>
      </c>
      <c r="L88" s="21">
        <f>IF($B88="","",N($I88)+N($J88)+N($K88))</f>
        <v/>
      </c>
      <c r="M88" s="21">
        <f>IF($B88="","",ROUND(N($H88)*N($L88),0))</f>
        <v/>
      </c>
      <c r="N88" s="6" t="n"/>
    </row>
    <row r="89">
      <c r="A89" s="6" t="n"/>
      <c r="B89" s="6" t="n"/>
      <c r="C89" s="7">
        <f>IF($B89="","",IFERROR(VLOOKUP($B89,단가마스터!$A$4:$H$303,2,FALSE),IFERROR(VLOOKUP($B89,일위대가!$N$4:$T$63,2,FALSE),"⚠️단가 없음")))</f>
        <v/>
      </c>
      <c r="D89" s="7">
        <f>IF($B89="","",IFERROR(VLOOKUP($B89,단가마스터!$A$4:$H$303,3,FALSE),""))</f>
        <v/>
      </c>
      <c r="E89" s="7">
        <f>IF($B89="","",IFERROR(VLOOKUP($B89,단가마스터!$A$4:$H$303,4,FALSE),IFERROR(VLOOKUP($B89,일위대가!$N$4:$T$63,3,FALSE),"")))</f>
        <v/>
      </c>
      <c r="F89" s="24">
        <f>IF($B89="","",SUMIFS(수량산출서!$H$4:$H$253,수량산출서!$A$4:$A$253,"변경",수량산출서!$B$4:$B$253,$B89))</f>
        <v/>
      </c>
      <c r="G89" s="25" t="n"/>
      <c r="H89" s="24">
        <f>IF($B89="","",IF($G89&lt;&gt;"",$G89,N($F89)))</f>
        <v/>
      </c>
      <c r="I89" s="21">
        <f>IF($B89="","",IFERROR(VLOOKUP($B89,단가마스터!$A$4:$H$303,5,FALSE),IFERROR(VLOOKUP($B89,일위대가!$N$4:$T$63,4,FALSE),0)))</f>
        <v/>
      </c>
      <c r="J89" s="21">
        <f>IF($B89="","",IFERROR(VLOOKUP($B89,단가마스터!$A$4:$H$303,6,FALSE),IFERROR(VLOOKUP($B89,일위대가!$N$4:$T$63,5,FALSE),0)))</f>
        <v/>
      </c>
      <c r="K89" s="21">
        <f>IF($B89="","",IFERROR(VLOOKUP($B89,단가마스터!$A$4:$H$303,7,FALSE),IFERROR(VLOOKUP($B89,일위대가!$N$4:$T$63,6,FALSE),0)))</f>
        <v/>
      </c>
      <c r="L89" s="21">
        <f>IF($B89="","",N($I89)+N($J89)+N($K89))</f>
        <v/>
      </c>
      <c r="M89" s="21">
        <f>IF($B89="","",ROUND(N($H89)*N($L89),0))</f>
        <v/>
      </c>
      <c r="N89" s="6" t="n"/>
    </row>
    <row r="90">
      <c r="A90" s="6" t="n"/>
      <c r="B90" s="6" t="n"/>
      <c r="C90" s="7">
        <f>IF($B90="","",IFERROR(VLOOKUP($B90,단가마스터!$A$4:$H$303,2,FALSE),IFERROR(VLOOKUP($B90,일위대가!$N$4:$T$63,2,FALSE),"⚠️단가 없음")))</f>
        <v/>
      </c>
      <c r="D90" s="7">
        <f>IF($B90="","",IFERROR(VLOOKUP($B90,단가마스터!$A$4:$H$303,3,FALSE),""))</f>
        <v/>
      </c>
      <c r="E90" s="7">
        <f>IF($B90="","",IFERROR(VLOOKUP($B90,단가마스터!$A$4:$H$303,4,FALSE),IFERROR(VLOOKUP($B90,일위대가!$N$4:$T$63,3,FALSE),"")))</f>
        <v/>
      </c>
      <c r="F90" s="24">
        <f>IF($B90="","",SUMIFS(수량산출서!$H$4:$H$253,수량산출서!$A$4:$A$253,"변경",수량산출서!$B$4:$B$253,$B90))</f>
        <v/>
      </c>
      <c r="G90" s="25" t="n"/>
      <c r="H90" s="24">
        <f>IF($B90="","",IF($G90&lt;&gt;"",$G90,N($F90)))</f>
        <v/>
      </c>
      <c r="I90" s="21">
        <f>IF($B90="","",IFERROR(VLOOKUP($B90,단가마스터!$A$4:$H$303,5,FALSE),IFERROR(VLOOKUP($B90,일위대가!$N$4:$T$63,4,FALSE),0)))</f>
        <v/>
      </c>
      <c r="J90" s="21">
        <f>IF($B90="","",IFERROR(VLOOKUP($B90,단가마스터!$A$4:$H$303,6,FALSE),IFERROR(VLOOKUP($B90,일위대가!$N$4:$T$63,5,FALSE),0)))</f>
        <v/>
      </c>
      <c r="K90" s="21">
        <f>IF($B90="","",IFERROR(VLOOKUP($B90,단가마스터!$A$4:$H$303,7,FALSE),IFERROR(VLOOKUP($B90,일위대가!$N$4:$T$63,6,FALSE),0)))</f>
        <v/>
      </c>
      <c r="L90" s="21">
        <f>IF($B90="","",N($I90)+N($J90)+N($K90))</f>
        <v/>
      </c>
      <c r="M90" s="21">
        <f>IF($B90="","",ROUND(N($H90)*N($L90),0))</f>
        <v/>
      </c>
      <c r="N90" s="6" t="n"/>
    </row>
    <row r="91">
      <c r="A91" s="6" t="n"/>
      <c r="B91" s="6" t="n"/>
      <c r="C91" s="7">
        <f>IF($B91="","",IFERROR(VLOOKUP($B91,단가마스터!$A$4:$H$303,2,FALSE),IFERROR(VLOOKUP($B91,일위대가!$N$4:$T$63,2,FALSE),"⚠️단가 없음")))</f>
        <v/>
      </c>
      <c r="D91" s="7">
        <f>IF($B91="","",IFERROR(VLOOKUP($B91,단가마스터!$A$4:$H$303,3,FALSE),""))</f>
        <v/>
      </c>
      <c r="E91" s="7">
        <f>IF($B91="","",IFERROR(VLOOKUP($B91,단가마스터!$A$4:$H$303,4,FALSE),IFERROR(VLOOKUP($B91,일위대가!$N$4:$T$63,3,FALSE),"")))</f>
        <v/>
      </c>
      <c r="F91" s="24">
        <f>IF($B91="","",SUMIFS(수량산출서!$H$4:$H$253,수량산출서!$A$4:$A$253,"변경",수량산출서!$B$4:$B$253,$B91))</f>
        <v/>
      </c>
      <c r="G91" s="25" t="n"/>
      <c r="H91" s="24">
        <f>IF($B91="","",IF($G91&lt;&gt;"",$G91,N($F91)))</f>
        <v/>
      </c>
      <c r="I91" s="21">
        <f>IF($B91="","",IFERROR(VLOOKUP($B91,단가마스터!$A$4:$H$303,5,FALSE),IFERROR(VLOOKUP($B91,일위대가!$N$4:$T$63,4,FALSE),0)))</f>
        <v/>
      </c>
      <c r="J91" s="21">
        <f>IF($B91="","",IFERROR(VLOOKUP($B91,단가마스터!$A$4:$H$303,6,FALSE),IFERROR(VLOOKUP($B91,일위대가!$N$4:$T$63,5,FALSE),0)))</f>
        <v/>
      </c>
      <c r="K91" s="21">
        <f>IF($B91="","",IFERROR(VLOOKUP($B91,단가마스터!$A$4:$H$303,7,FALSE),IFERROR(VLOOKUP($B91,일위대가!$N$4:$T$63,6,FALSE),0)))</f>
        <v/>
      </c>
      <c r="L91" s="21">
        <f>IF($B91="","",N($I91)+N($J91)+N($K91))</f>
        <v/>
      </c>
      <c r="M91" s="21">
        <f>IF($B91="","",ROUND(N($H91)*N($L91),0))</f>
        <v/>
      </c>
      <c r="N91" s="6" t="n"/>
    </row>
    <row r="92">
      <c r="A92" s="6" t="n"/>
      <c r="B92" s="6" t="n"/>
      <c r="C92" s="7">
        <f>IF($B92="","",IFERROR(VLOOKUP($B92,단가마스터!$A$4:$H$303,2,FALSE),IFERROR(VLOOKUP($B92,일위대가!$N$4:$T$63,2,FALSE),"⚠️단가 없음")))</f>
        <v/>
      </c>
      <c r="D92" s="7">
        <f>IF($B92="","",IFERROR(VLOOKUP($B92,단가마스터!$A$4:$H$303,3,FALSE),""))</f>
        <v/>
      </c>
      <c r="E92" s="7">
        <f>IF($B92="","",IFERROR(VLOOKUP($B92,단가마스터!$A$4:$H$303,4,FALSE),IFERROR(VLOOKUP($B92,일위대가!$N$4:$T$63,3,FALSE),"")))</f>
        <v/>
      </c>
      <c r="F92" s="24">
        <f>IF($B92="","",SUMIFS(수량산출서!$H$4:$H$253,수량산출서!$A$4:$A$253,"변경",수량산출서!$B$4:$B$253,$B92))</f>
        <v/>
      </c>
      <c r="G92" s="25" t="n"/>
      <c r="H92" s="24">
        <f>IF($B92="","",IF($G92&lt;&gt;"",$G92,N($F92)))</f>
        <v/>
      </c>
      <c r="I92" s="21">
        <f>IF($B92="","",IFERROR(VLOOKUP($B92,단가마스터!$A$4:$H$303,5,FALSE),IFERROR(VLOOKUP($B92,일위대가!$N$4:$T$63,4,FALSE),0)))</f>
        <v/>
      </c>
      <c r="J92" s="21">
        <f>IF($B92="","",IFERROR(VLOOKUP($B92,단가마스터!$A$4:$H$303,6,FALSE),IFERROR(VLOOKUP($B92,일위대가!$N$4:$T$63,5,FALSE),0)))</f>
        <v/>
      </c>
      <c r="K92" s="21">
        <f>IF($B92="","",IFERROR(VLOOKUP($B92,단가마스터!$A$4:$H$303,7,FALSE),IFERROR(VLOOKUP($B92,일위대가!$N$4:$T$63,6,FALSE),0)))</f>
        <v/>
      </c>
      <c r="L92" s="21">
        <f>IF($B92="","",N($I92)+N($J92)+N($K92))</f>
        <v/>
      </c>
      <c r="M92" s="21">
        <f>IF($B92="","",ROUND(N($H92)*N($L92),0))</f>
        <v/>
      </c>
      <c r="N92" s="6" t="n"/>
    </row>
    <row r="93">
      <c r="A93" s="6" t="n"/>
      <c r="B93" s="6" t="n"/>
      <c r="C93" s="7">
        <f>IF($B93="","",IFERROR(VLOOKUP($B93,단가마스터!$A$4:$H$303,2,FALSE),IFERROR(VLOOKUP($B93,일위대가!$N$4:$T$63,2,FALSE),"⚠️단가 없음")))</f>
        <v/>
      </c>
      <c r="D93" s="7">
        <f>IF($B93="","",IFERROR(VLOOKUP($B93,단가마스터!$A$4:$H$303,3,FALSE),""))</f>
        <v/>
      </c>
      <c r="E93" s="7">
        <f>IF($B93="","",IFERROR(VLOOKUP($B93,단가마스터!$A$4:$H$303,4,FALSE),IFERROR(VLOOKUP($B93,일위대가!$N$4:$T$63,3,FALSE),"")))</f>
        <v/>
      </c>
      <c r="F93" s="24">
        <f>IF($B93="","",SUMIFS(수량산출서!$H$4:$H$253,수량산출서!$A$4:$A$253,"변경",수량산출서!$B$4:$B$253,$B93))</f>
        <v/>
      </c>
      <c r="G93" s="25" t="n"/>
      <c r="H93" s="24">
        <f>IF($B93="","",IF($G93&lt;&gt;"",$G93,N($F93)))</f>
        <v/>
      </c>
      <c r="I93" s="21">
        <f>IF($B93="","",IFERROR(VLOOKUP($B93,단가마스터!$A$4:$H$303,5,FALSE),IFERROR(VLOOKUP($B93,일위대가!$N$4:$T$63,4,FALSE),0)))</f>
        <v/>
      </c>
      <c r="J93" s="21">
        <f>IF($B93="","",IFERROR(VLOOKUP($B93,단가마스터!$A$4:$H$303,6,FALSE),IFERROR(VLOOKUP($B93,일위대가!$N$4:$T$63,5,FALSE),0)))</f>
        <v/>
      </c>
      <c r="K93" s="21">
        <f>IF($B93="","",IFERROR(VLOOKUP($B93,단가마스터!$A$4:$H$303,7,FALSE),IFERROR(VLOOKUP($B93,일위대가!$N$4:$T$63,6,FALSE),0)))</f>
        <v/>
      </c>
      <c r="L93" s="21">
        <f>IF($B93="","",N($I93)+N($J93)+N($K93))</f>
        <v/>
      </c>
      <c r="M93" s="21">
        <f>IF($B93="","",ROUND(N($H93)*N($L93),0))</f>
        <v/>
      </c>
      <c r="N93" s="6" t="n"/>
    </row>
    <row r="94">
      <c r="A94" s="6" t="n"/>
      <c r="B94" s="6" t="n"/>
      <c r="C94" s="7">
        <f>IF($B94="","",IFERROR(VLOOKUP($B94,단가마스터!$A$4:$H$303,2,FALSE),IFERROR(VLOOKUP($B94,일위대가!$N$4:$T$63,2,FALSE),"⚠️단가 없음")))</f>
        <v/>
      </c>
      <c r="D94" s="7">
        <f>IF($B94="","",IFERROR(VLOOKUP($B94,단가마스터!$A$4:$H$303,3,FALSE),""))</f>
        <v/>
      </c>
      <c r="E94" s="7">
        <f>IF($B94="","",IFERROR(VLOOKUP($B94,단가마스터!$A$4:$H$303,4,FALSE),IFERROR(VLOOKUP($B94,일위대가!$N$4:$T$63,3,FALSE),"")))</f>
        <v/>
      </c>
      <c r="F94" s="24">
        <f>IF($B94="","",SUMIFS(수량산출서!$H$4:$H$253,수량산출서!$A$4:$A$253,"변경",수량산출서!$B$4:$B$253,$B94))</f>
        <v/>
      </c>
      <c r="G94" s="25" t="n"/>
      <c r="H94" s="24">
        <f>IF($B94="","",IF($G94&lt;&gt;"",$G94,N($F94)))</f>
        <v/>
      </c>
      <c r="I94" s="21">
        <f>IF($B94="","",IFERROR(VLOOKUP($B94,단가마스터!$A$4:$H$303,5,FALSE),IFERROR(VLOOKUP($B94,일위대가!$N$4:$T$63,4,FALSE),0)))</f>
        <v/>
      </c>
      <c r="J94" s="21">
        <f>IF($B94="","",IFERROR(VLOOKUP($B94,단가마스터!$A$4:$H$303,6,FALSE),IFERROR(VLOOKUP($B94,일위대가!$N$4:$T$63,5,FALSE),0)))</f>
        <v/>
      </c>
      <c r="K94" s="21">
        <f>IF($B94="","",IFERROR(VLOOKUP($B94,단가마스터!$A$4:$H$303,7,FALSE),IFERROR(VLOOKUP($B94,일위대가!$N$4:$T$63,6,FALSE),0)))</f>
        <v/>
      </c>
      <c r="L94" s="21">
        <f>IF($B94="","",N($I94)+N($J94)+N($K94))</f>
        <v/>
      </c>
      <c r="M94" s="21">
        <f>IF($B94="","",ROUND(N($H94)*N($L94),0))</f>
        <v/>
      </c>
      <c r="N94" s="6" t="n"/>
    </row>
    <row r="95">
      <c r="A95" s="6" t="n"/>
      <c r="B95" s="6" t="n"/>
      <c r="C95" s="7">
        <f>IF($B95="","",IFERROR(VLOOKUP($B95,단가마스터!$A$4:$H$303,2,FALSE),IFERROR(VLOOKUP($B95,일위대가!$N$4:$T$63,2,FALSE),"⚠️단가 없음")))</f>
        <v/>
      </c>
      <c r="D95" s="7">
        <f>IF($B95="","",IFERROR(VLOOKUP($B95,단가마스터!$A$4:$H$303,3,FALSE),""))</f>
        <v/>
      </c>
      <c r="E95" s="7">
        <f>IF($B95="","",IFERROR(VLOOKUP($B95,단가마스터!$A$4:$H$303,4,FALSE),IFERROR(VLOOKUP($B95,일위대가!$N$4:$T$63,3,FALSE),"")))</f>
        <v/>
      </c>
      <c r="F95" s="24">
        <f>IF($B95="","",SUMIFS(수량산출서!$H$4:$H$253,수량산출서!$A$4:$A$253,"변경",수량산출서!$B$4:$B$253,$B95))</f>
        <v/>
      </c>
      <c r="G95" s="25" t="n"/>
      <c r="H95" s="24">
        <f>IF($B95="","",IF($G95&lt;&gt;"",$G95,N($F95)))</f>
        <v/>
      </c>
      <c r="I95" s="21">
        <f>IF($B95="","",IFERROR(VLOOKUP($B95,단가마스터!$A$4:$H$303,5,FALSE),IFERROR(VLOOKUP($B95,일위대가!$N$4:$T$63,4,FALSE),0)))</f>
        <v/>
      </c>
      <c r="J95" s="21">
        <f>IF($B95="","",IFERROR(VLOOKUP($B95,단가마스터!$A$4:$H$303,6,FALSE),IFERROR(VLOOKUP($B95,일위대가!$N$4:$T$63,5,FALSE),0)))</f>
        <v/>
      </c>
      <c r="K95" s="21">
        <f>IF($B95="","",IFERROR(VLOOKUP($B95,단가마스터!$A$4:$H$303,7,FALSE),IFERROR(VLOOKUP($B95,일위대가!$N$4:$T$63,6,FALSE),0)))</f>
        <v/>
      </c>
      <c r="L95" s="21">
        <f>IF($B95="","",N($I95)+N($J95)+N($K95))</f>
        <v/>
      </c>
      <c r="M95" s="21">
        <f>IF($B95="","",ROUND(N($H95)*N($L95),0))</f>
        <v/>
      </c>
      <c r="N95" s="6" t="n"/>
    </row>
    <row r="96">
      <c r="A96" s="6" t="n"/>
      <c r="B96" s="6" t="n"/>
      <c r="C96" s="7">
        <f>IF($B96="","",IFERROR(VLOOKUP($B96,단가마스터!$A$4:$H$303,2,FALSE),IFERROR(VLOOKUP($B96,일위대가!$N$4:$T$63,2,FALSE),"⚠️단가 없음")))</f>
        <v/>
      </c>
      <c r="D96" s="7">
        <f>IF($B96="","",IFERROR(VLOOKUP($B96,단가마스터!$A$4:$H$303,3,FALSE),""))</f>
        <v/>
      </c>
      <c r="E96" s="7">
        <f>IF($B96="","",IFERROR(VLOOKUP($B96,단가마스터!$A$4:$H$303,4,FALSE),IFERROR(VLOOKUP($B96,일위대가!$N$4:$T$63,3,FALSE),"")))</f>
        <v/>
      </c>
      <c r="F96" s="24">
        <f>IF($B96="","",SUMIFS(수량산출서!$H$4:$H$253,수량산출서!$A$4:$A$253,"변경",수량산출서!$B$4:$B$253,$B96))</f>
        <v/>
      </c>
      <c r="G96" s="25" t="n"/>
      <c r="H96" s="24">
        <f>IF($B96="","",IF($G96&lt;&gt;"",$G96,N($F96)))</f>
        <v/>
      </c>
      <c r="I96" s="21">
        <f>IF($B96="","",IFERROR(VLOOKUP($B96,단가마스터!$A$4:$H$303,5,FALSE),IFERROR(VLOOKUP($B96,일위대가!$N$4:$T$63,4,FALSE),0)))</f>
        <v/>
      </c>
      <c r="J96" s="21">
        <f>IF($B96="","",IFERROR(VLOOKUP($B96,단가마스터!$A$4:$H$303,6,FALSE),IFERROR(VLOOKUP($B96,일위대가!$N$4:$T$63,5,FALSE),0)))</f>
        <v/>
      </c>
      <c r="K96" s="21">
        <f>IF($B96="","",IFERROR(VLOOKUP($B96,단가마스터!$A$4:$H$303,7,FALSE),IFERROR(VLOOKUP($B96,일위대가!$N$4:$T$63,6,FALSE),0)))</f>
        <v/>
      </c>
      <c r="L96" s="21">
        <f>IF($B96="","",N($I96)+N($J96)+N($K96))</f>
        <v/>
      </c>
      <c r="M96" s="21">
        <f>IF($B96="","",ROUND(N($H96)*N($L96),0))</f>
        <v/>
      </c>
      <c r="N96" s="6" t="n"/>
    </row>
    <row r="97">
      <c r="A97" s="6" t="n"/>
      <c r="B97" s="6" t="n"/>
      <c r="C97" s="7">
        <f>IF($B97="","",IFERROR(VLOOKUP($B97,단가마스터!$A$4:$H$303,2,FALSE),IFERROR(VLOOKUP($B97,일위대가!$N$4:$T$63,2,FALSE),"⚠️단가 없음")))</f>
        <v/>
      </c>
      <c r="D97" s="7">
        <f>IF($B97="","",IFERROR(VLOOKUP($B97,단가마스터!$A$4:$H$303,3,FALSE),""))</f>
        <v/>
      </c>
      <c r="E97" s="7">
        <f>IF($B97="","",IFERROR(VLOOKUP($B97,단가마스터!$A$4:$H$303,4,FALSE),IFERROR(VLOOKUP($B97,일위대가!$N$4:$T$63,3,FALSE),"")))</f>
        <v/>
      </c>
      <c r="F97" s="24">
        <f>IF($B97="","",SUMIFS(수량산출서!$H$4:$H$253,수량산출서!$A$4:$A$253,"변경",수량산출서!$B$4:$B$253,$B97))</f>
        <v/>
      </c>
      <c r="G97" s="25" t="n"/>
      <c r="H97" s="24">
        <f>IF($B97="","",IF($G97&lt;&gt;"",$G97,N($F97)))</f>
        <v/>
      </c>
      <c r="I97" s="21">
        <f>IF($B97="","",IFERROR(VLOOKUP($B97,단가마스터!$A$4:$H$303,5,FALSE),IFERROR(VLOOKUP($B97,일위대가!$N$4:$T$63,4,FALSE),0)))</f>
        <v/>
      </c>
      <c r="J97" s="21">
        <f>IF($B97="","",IFERROR(VLOOKUP($B97,단가마스터!$A$4:$H$303,6,FALSE),IFERROR(VLOOKUP($B97,일위대가!$N$4:$T$63,5,FALSE),0)))</f>
        <v/>
      </c>
      <c r="K97" s="21">
        <f>IF($B97="","",IFERROR(VLOOKUP($B97,단가마스터!$A$4:$H$303,7,FALSE),IFERROR(VLOOKUP($B97,일위대가!$N$4:$T$63,6,FALSE),0)))</f>
        <v/>
      </c>
      <c r="L97" s="21">
        <f>IF($B97="","",N($I97)+N($J97)+N($K97))</f>
        <v/>
      </c>
      <c r="M97" s="21">
        <f>IF($B97="","",ROUND(N($H97)*N($L97),0))</f>
        <v/>
      </c>
      <c r="N97" s="6" t="n"/>
    </row>
    <row r="98">
      <c r="A98" s="6" t="n"/>
      <c r="B98" s="6" t="n"/>
      <c r="C98" s="7">
        <f>IF($B98="","",IFERROR(VLOOKUP($B98,단가마스터!$A$4:$H$303,2,FALSE),IFERROR(VLOOKUP($B98,일위대가!$N$4:$T$63,2,FALSE),"⚠️단가 없음")))</f>
        <v/>
      </c>
      <c r="D98" s="7">
        <f>IF($B98="","",IFERROR(VLOOKUP($B98,단가마스터!$A$4:$H$303,3,FALSE),""))</f>
        <v/>
      </c>
      <c r="E98" s="7">
        <f>IF($B98="","",IFERROR(VLOOKUP($B98,단가마스터!$A$4:$H$303,4,FALSE),IFERROR(VLOOKUP($B98,일위대가!$N$4:$T$63,3,FALSE),"")))</f>
        <v/>
      </c>
      <c r="F98" s="24">
        <f>IF($B98="","",SUMIFS(수량산출서!$H$4:$H$253,수량산출서!$A$4:$A$253,"변경",수량산출서!$B$4:$B$253,$B98))</f>
        <v/>
      </c>
      <c r="G98" s="25" t="n"/>
      <c r="H98" s="24">
        <f>IF($B98="","",IF($G98&lt;&gt;"",$G98,N($F98)))</f>
        <v/>
      </c>
      <c r="I98" s="21">
        <f>IF($B98="","",IFERROR(VLOOKUP($B98,단가마스터!$A$4:$H$303,5,FALSE),IFERROR(VLOOKUP($B98,일위대가!$N$4:$T$63,4,FALSE),0)))</f>
        <v/>
      </c>
      <c r="J98" s="21">
        <f>IF($B98="","",IFERROR(VLOOKUP($B98,단가마스터!$A$4:$H$303,6,FALSE),IFERROR(VLOOKUP($B98,일위대가!$N$4:$T$63,5,FALSE),0)))</f>
        <v/>
      </c>
      <c r="K98" s="21">
        <f>IF($B98="","",IFERROR(VLOOKUP($B98,단가마스터!$A$4:$H$303,7,FALSE),IFERROR(VLOOKUP($B98,일위대가!$N$4:$T$63,6,FALSE),0)))</f>
        <v/>
      </c>
      <c r="L98" s="21">
        <f>IF($B98="","",N($I98)+N($J98)+N($K98))</f>
        <v/>
      </c>
      <c r="M98" s="21">
        <f>IF($B98="","",ROUND(N($H98)*N($L98),0))</f>
        <v/>
      </c>
      <c r="N98" s="6" t="n"/>
    </row>
    <row r="99">
      <c r="A99" s="6" t="n"/>
      <c r="B99" s="6" t="n"/>
      <c r="C99" s="7">
        <f>IF($B99="","",IFERROR(VLOOKUP($B99,단가마스터!$A$4:$H$303,2,FALSE),IFERROR(VLOOKUP($B99,일위대가!$N$4:$T$63,2,FALSE),"⚠️단가 없음")))</f>
        <v/>
      </c>
      <c r="D99" s="7">
        <f>IF($B99="","",IFERROR(VLOOKUP($B99,단가마스터!$A$4:$H$303,3,FALSE),""))</f>
        <v/>
      </c>
      <c r="E99" s="7">
        <f>IF($B99="","",IFERROR(VLOOKUP($B99,단가마스터!$A$4:$H$303,4,FALSE),IFERROR(VLOOKUP($B99,일위대가!$N$4:$T$63,3,FALSE),"")))</f>
        <v/>
      </c>
      <c r="F99" s="24">
        <f>IF($B99="","",SUMIFS(수량산출서!$H$4:$H$253,수량산출서!$A$4:$A$253,"변경",수량산출서!$B$4:$B$253,$B99))</f>
        <v/>
      </c>
      <c r="G99" s="25" t="n"/>
      <c r="H99" s="24">
        <f>IF($B99="","",IF($G99&lt;&gt;"",$G99,N($F99)))</f>
        <v/>
      </c>
      <c r="I99" s="21">
        <f>IF($B99="","",IFERROR(VLOOKUP($B99,단가마스터!$A$4:$H$303,5,FALSE),IFERROR(VLOOKUP($B99,일위대가!$N$4:$T$63,4,FALSE),0)))</f>
        <v/>
      </c>
      <c r="J99" s="21">
        <f>IF($B99="","",IFERROR(VLOOKUP($B99,단가마스터!$A$4:$H$303,6,FALSE),IFERROR(VLOOKUP($B99,일위대가!$N$4:$T$63,5,FALSE),0)))</f>
        <v/>
      </c>
      <c r="K99" s="21">
        <f>IF($B99="","",IFERROR(VLOOKUP($B99,단가마스터!$A$4:$H$303,7,FALSE),IFERROR(VLOOKUP($B99,일위대가!$N$4:$T$63,6,FALSE),0)))</f>
        <v/>
      </c>
      <c r="L99" s="21">
        <f>IF($B99="","",N($I99)+N($J99)+N($K99))</f>
        <v/>
      </c>
      <c r="M99" s="21">
        <f>IF($B99="","",ROUND(N($H99)*N($L99),0))</f>
        <v/>
      </c>
      <c r="N99" s="6" t="n"/>
    </row>
    <row r="100">
      <c r="A100" s="6" t="n"/>
      <c r="B100" s="6" t="n"/>
      <c r="C100" s="7">
        <f>IF($B100="","",IFERROR(VLOOKUP($B100,단가마스터!$A$4:$H$303,2,FALSE),IFERROR(VLOOKUP($B100,일위대가!$N$4:$T$63,2,FALSE),"⚠️단가 없음")))</f>
        <v/>
      </c>
      <c r="D100" s="7">
        <f>IF($B100="","",IFERROR(VLOOKUP($B100,단가마스터!$A$4:$H$303,3,FALSE),""))</f>
        <v/>
      </c>
      <c r="E100" s="7">
        <f>IF($B100="","",IFERROR(VLOOKUP($B100,단가마스터!$A$4:$H$303,4,FALSE),IFERROR(VLOOKUP($B100,일위대가!$N$4:$T$63,3,FALSE),"")))</f>
        <v/>
      </c>
      <c r="F100" s="24">
        <f>IF($B100="","",SUMIFS(수량산출서!$H$4:$H$253,수량산출서!$A$4:$A$253,"변경",수량산출서!$B$4:$B$253,$B100))</f>
        <v/>
      </c>
      <c r="G100" s="25" t="n"/>
      <c r="H100" s="24">
        <f>IF($B100="","",IF($G100&lt;&gt;"",$G100,N($F100)))</f>
        <v/>
      </c>
      <c r="I100" s="21">
        <f>IF($B100="","",IFERROR(VLOOKUP($B100,단가마스터!$A$4:$H$303,5,FALSE),IFERROR(VLOOKUP($B100,일위대가!$N$4:$T$63,4,FALSE),0)))</f>
        <v/>
      </c>
      <c r="J100" s="21">
        <f>IF($B100="","",IFERROR(VLOOKUP($B100,단가마스터!$A$4:$H$303,6,FALSE),IFERROR(VLOOKUP($B100,일위대가!$N$4:$T$63,5,FALSE),0)))</f>
        <v/>
      </c>
      <c r="K100" s="21">
        <f>IF($B100="","",IFERROR(VLOOKUP($B100,단가마스터!$A$4:$H$303,7,FALSE),IFERROR(VLOOKUP($B100,일위대가!$N$4:$T$63,6,FALSE),0)))</f>
        <v/>
      </c>
      <c r="L100" s="21">
        <f>IF($B100="","",N($I100)+N($J100)+N($K100))</f>
        <v/>
      </c>
      <c r="M100" s="21">
        <f>IF($B100="","",ROUND(N($H100)*N($L100),0))</f>
        <v/>
      </c>
      <c r="N100" s="6" t="n"/>
    </row>
    <row r="101">
      <c r="A101" s="6" t="n"/>
      <c r="B101" s="6" t="n"/>
      <c r="C101" s="7">
        <f>IF($B101="","",IFERROR(VLOOKUP($B101,단가마스터!$A$4:$H$303,2,FALSE),IFERROR(VLOOKUP($B101,일위대가!$N$4:$T$63,2,FALSE),"⚠️단가 없음")))</f>
        <v/>
      </c>
      <c r="D101" s="7">
        <f>IF($B101="","",IFERROR(VLOOKUP($B101,단가마스터!$A$4:$H$303,3,FALSE),""))</f>
        <v/>
      </c>
      <c r="E101" s="7">
        <f>IF($B101="","",IFERROR(VLOOKUP($B101,단가마스터!$A$4:$H$303,4,FALSE),IFERROR(VLOOKUP($B101,일위대가!$N$4:$T$63,3,FALSE),"")))</f>
        <v/>
      </c>
      <c r="F101" s="24">
        <f>IF($B101="","",SUMIFS(수량산출서!$H$4:$H$253,수량산출서!$A$4:$A$253,"변경",수량산출서!$B$4:$B$253,$B101))</f>
        <v/>
      </c>
      <c r="G101" s="25" t="n"/>
      <c r="H101" s="24">
        <f>IF($B101="","",IF($G101&lt;&gt;"",$G101,N($F101)))</f>
        <v/>
      </c>
      <c r="I101" s="21">
        <f>IF($B101="","",IFERROR(VLOOKUP($B101,단가마스터!$A$4:$H$303,5,FALSE),IFERROR(VLOOKUP($B101,일위대가!$N$4:$T$63,4,FALSE),0)))</f>
        <v/>
      </c>
      <c r="J101" s="21">
        <f>IF($B101="","",IFERROR(VLOOKUP($B101,단가마스터!$A$4:$H$303,6,FALSE),IFERROR(VLOOKUP($B101,일위대가!$N$4:$T$63,5,FALSE),0)))</f>
        <v/>
      </c>
      <c r="K101" s="21">
        <f>IF($B101="","",IFERROR(VLOOKUP($B101,단가마스터!$A$4:$H$303,7,FALSE),IFERROR(VLOOKUP($B101,일위대가!$N$4:$T$63,6,FALSE),0)))</f>
        <v/>
      </c>
      <c r="L101" s="21">
        <f>IF($B101="","",N($I101)+N($J101)+N($K101))</f>
        <v/>
      </c>
      <c r="M101" s="21">
        <f>IF($B101="","",ROUND(N($H101)*N($L101),0))</f>
        <v/>
      </c>
      <c r="N101" s="6" t="n"/>
    </row>
    <row r="102">
      <c r="A102" s="6" t="n"/>
      <c r="B102" s="6" t="n"/>
      <c r="C102" s="7">
        <f>IF($B102="","",IFERROR(VLOOKUP($B102,단가마스터!$A$4:$H$303,2,FALSE),IFERROR(VLOOKUP($B102,일위대가!$N$4:$T$63,2,FALSE),"⚠️단가 없음")))</f>
        <v/>
      </c>
      <c r="D102" s="7">
        <f>IF($B102="","",IFERROR(VLOOKUP($B102,단가마스터!$A$4:$H$303,3,FALSE),""))</f>
        <v/>
      </c>
      <c r="E102" s="7">
        <f>IF($B102="","",IFERROR(VLOOKUP($B102,단가마스터!$A$4:$H$303,4,FALSE),IFERROR(VLOOKUP($B102,일위대가!$N$4:$T$63,3,FALSE),"")))</f>
        <v/>
      </c>
      <c r="F102" s="24">
        <f>IF($B102="","",SUMIFS(수량산출서!$H$4:$H$253,수량산출서!$A$4:$A$253,"변경",수량산출서!$B$4:$B$253,$B102))</f>
        <v/>
      </c>
      <c r="G102" s="25" t="n"/>
      <c r="H102" s="24">
        <f>IF($B102="","",IF($G102&lt;&gt;"",$G102,N($F102)))</f>
        <v/>
      </c>
      <c r="I102" s="21">
        <f>IF($B102="","",IFERROR(VLOOKUP($B102,단가마스터!$A$4:$H$303,5,FALSE),IFERROR(VLOOKUP($B102,일위대가!$N$4:$T$63,4,FALSE),0)))</f>
        <v/>
      </c>
      <c r="J102" s="21">
        <f>IF($B102="","",IFERROR(VLOOKUP($B102,단가마스터!$A$4:$H$303,6,FALSE),IFERROR(VLOOKUP($B102,일위대가!$N$4:$T$63,5,FALSE),0)))</f>
        <v/>
      </c>
      <c r="K102" s="21">
        <f>IF($B102="","",IFERROR(VLOOKUP($B102,단가마스터!$A$4:$H$303,7,FALSE),IFERROR(VLOOKUP($B102,일위대가!$N$4:$T$63,6,FALSE),0)))</f>
        <v/>
      </c>
      <c r="L102" s="21">
        <f>IF($B102="","",N($I102)+N($J102)+N($K102))</f>
        <v/>
      </c>
      <c r="M102" s="21">
        <f>IF($B102="","",ROUND(N($H102)*N($L102),0))</f>
        <v/>
      </c>
      <c r="N102" s="6" t="n"/>
    </row>
    <row r="103">
      <c r="A103" s="6" t="n"/>
      <c r="B103" s="6" t="n"/>
      <c r="C103" s="7">
        <f>IF($B103="","",IFERROR(VLOOKUP($B103,단가마스터!$A$4:$H$303,2,FALSE),IFERROR(VLOOKUP($B103,일위대가!$N$4:$T$63,2,FALSE),"⚠️단가 없음")))</f>
        <v/>
      </c>
      <c r="D103" s="7">
        <f>IF($B103="","",IFERROR(VLOOKUP($B103,단가마스터!$A$4:$H$303,3,FALSE),""))</f>
        <v/>
      </c>
      <c r="E103" s="7">
        <f>IF($B103="","",IFERROR(VLOOKUP($B103,단가마스터!$A$4:$H$303,4,FALSE),IFERROR(VLOOKUP($B103,일위대가!$N$4:$T$63,3,FALSE),"")))</f>
        <v/>
      </c>
      <c r="F103" s="24">
        <f>IF($B103="","",SUMIFS(수량산출서!$H$4:$H$253,수량산출서!$A$4:$A$253,"변경",수량산출서!$B$4:$B$253,$B103))</f>
        <v/>
      </c>
      <c r="G103" s="25" t="n"/>
      <c r="H103" s="24">
        <f>IF($B103="","",IF($G103&lt;&gt;"",$G103,N($F103)))</f>
        <v/>
      </c>
      <c r="I103" s="21">
        <f>IF($B103="","",IFERROR(VLOOKUP($B103,단가마스터!$A$4:$H$303,5,FALSE),IFERROR(VLOOKUP($B103,일위대가!$N$4:$T$63,4,FALSE),0)))</f>
        <v/>
      </c>
      <c r="J103" s="21">
        <f>IF($B103="","",IFERROR(VLOOKUP($B103,단가마스터!$A$4:$H$303,6,FALSE),IFERROR(VLOOKUP($B103,일위대가!$N$4:$T$63,5,FALSE),0)))</f>
        <v/>
      </c>
      <c r="K103" s="21">
        <f>IF($B103="","",IFERROR(VLOOKUP($B103,단가마스터!$A$4:$H$303,7,FALSE),IFERROR(VLOOKUP($B103,일위대가!$N$4:$T$63,6,FALSE),0)))</f>
        <v/>
      </c>
      <c r="L103" s="21">
        <f>IF($B103="","",N($I103)+N($J103)+N($K103))</f>
        <v/>
      </c>
      <c r="M103" s="21">
        <f>IF($B103="","",ROUND(N($H103)*N($L103),0))</f>
        <v/>
      </c>
      <c r="N103" s="6" t="n"/>
    </row>
    <row r="104">
      <c r="A104" s="6" t="n"/>
      <c r="B104" s="6" t="n"/>
      <c r="C104" s="7">
        <f>IF($B104="","",IFERROR(VLOOKUP($B104,단가마스터!$A$4:$H$303,2,FALSE),IFERROR(VLOOKUP($B104,일위대가!$N$4:$T$63,2,FALSE),"⚠️단가 없음")))</f>
        <v/>
      </c>
      <c r="D104" s="7">
        <f>IF($B104="","",IFERROR(VLOOKUP($B104,단가마스터!$A$4:$H$303,3,FALSE),""))</f>
        <v/>
      </c>
      <c r="E104" s="7">
        <f>IF($B104="","",IFERROR(VLOOKUP($B104,단가마스터!$A$4:$H$303,4,FALSE),IFERROR(VLOOKUP($B104,일위대가!$N$4:$T$63,3,FALSE),"")))</f>
        <v/>
      </c>
      <c r="F104" s="24">
        <f>IF($B104="","",SUMIFS(수량산출서!$H$4:$H$253,수량산출서!$A$4:$A$253,"변경",수량산출서!$B$4:$B$253,$B104))</f>
        <v/>
      </c>
      <c r="G104" s="25" t="n"/>
      <c r="H104" s="24">
        <f>IF($B104="","",IF($G104&lt;&gt;"",$G104,N($F104)))</f>
        <v/>
      </c>
      <c r="I104" s="21">
        <f>IF($B104="","",IFERROR(VLOOKUP($B104,단가마스터!$A$4:$H$303,5,FALSE),IFERROR(VLOOKUP($B104,일위대가!$N$4:$T$63,4,FALSE),0)))</f>
        <v/>
      </c>
      <c r="J104" s="21">
        <f>IF($B104="","",IFERROR(VLOOKUP($B104,단가마스터!$A$4:$H$303,6,FALSE),IFERROR(VLOOKUP($B104,일위대가!$N$4:$T$63,5,FALSE),0)))</f>
        <v/>
      </c>
      <c r="K104" s="21">
        <f>IF($B104="","",IFERROR(VLOOKUP($B104,단가마스터!$A$4:$H$303,7,FALSE),IFERROR(VLOOKUP($B104,일위대가!$N$4:$T$63,6,FALSE),0)))</f>
        <v/>
      </c>
      <c r="L104" s="21">
        <f>IF($B104="","",N($I104)+N($J104)+N($K104))</f>
        <v/>
      </c>
      <c r="M104" s="21">
        <f>IF($B104="","",ROUND(N($H104)*N($L104),0))</f>
        <v/>
      </c>
      <c r="N104" s="6" t="n"/>
    </row>
    <row r="105">
      <c r="A105" s="6" t="n"/>
      <c r="B105" s="6" t="n"/>
      <c r="C105" s="7">
        <f>IF($B105="","",IFERROR(VLOOKUP($B105,단가마스터!$A$4:$H$303,2,FALSE),IFERROR(VLOOKUP($B105,일위대가!$N$4:$T$63,2,FALSE),"⚠️단가 없음")))</f>
        <v/>
      </c>
      <c r="D105" s="7">
        <f>IF($B105="","",IFERROR(VLOOKUP($B105,단가마스터!$A$4:$H$303,3,FALSE),""))</f>
        <v/>
      </c>
      <c r="E105" s="7">
        <f>IF($B105="","",IFERROR(VLOOKUP($B105,단가마스터!$A$4:$H$303,4,FALSE),IFERROR(VLOOKUP($B105,일위대가!$N$4:$T$63,3,FALSE),"")))</f>
        <v/>
      </c>
      <c r="F105" s="24">
        <f>IF($B105="","",SUMIFS(수량산출서!$H$4:$H$253,수량산출서!$A$4:$A$253,"변경",수량산출서!$B$4:$B$253,$B105))</f>
        <v/>
      </c>
      <c r="G105" s="25" t="n"/>
      <c r="H105" s="24">
        <f>IF($B105="","",IF($G105&lt;&gt;"",$G105,N($F105)))</f>
        <v/>
      </c>
      <c r="I105" s="21">
        <f>IF($B105="","",IFERROR(VLOOKUP($B105,단가마스터!$A$4:$H$303,5,FALSE),IFERROR(VLOOKUP($B105,일위대가!$N$4:$T$63,4,FALSE),0)))</f>
        <v/>
      </c>
      <c r="J105" s="21">
        <f>IF($B105="","",IFERROR(VLOOKUP($B105,단가마스터!$A$4:$H$303,6,FALSE),IFERROR(VLOOKUP($B105,일위대가!$N$4:$T$63,5,FALSE),0)))</f>
        <v/>
      </c>
      <c r="K105" s="21">
        <f>IF($B105="","",IFERROR(VLOOKUP($B105,단가마스터!$A$4:$H$303,7,FALSE),IFERROR(VLOOKUP($B105,일위대가!$N$4:$T$63,6,FALSE),0)))</f>
        <v/>
      </c>
      <c r="L105" s="21">
        <f>IF($B105="","",N($I105)+N($J105)+N($K105))</f>
        <v/>
      </c>
      <c r="M105" s="21">
        <f>IF($B105="","",ROUND(N($H105)*N($L105),0))</f>
        <v/>
      </c>
      <c r="N105" s="6" t="n"/>
    </row>
    <row r="106">
      <c r="A106" s="6" t="n"/>
      <c r="B106" s="6" t="n"/>
      <c r="C106" s="7">
        <f>IF($B106="","",IFERROR(VLOOKUP($B106,단가마스터!$A$4:$H$303,2,FALSE),IFERROR(VLOOKUP($B106,일위대가!$N$4:$T$63,2,FALSE),"⚠️단가 없음")))</f>
        <v/>
      </c>
      <c r="D106" s="7">
        <f>IF($B106="","",IFERROR(VLOOKUP($B106,단가마스터!$A$4:$H$303,3,FALSE),""))</f>
        <v/>
      </c>
      <c r="E106" s="7">
        <f>IF($B106="","",IFERROR(VLOOKUP($B106,단가마스터!$A$4:$H$303,4,FALSE),IFERROR(VLOOKUP($B106,일위대가!$N$4:$T$63,3,FALSE),"")))</f>
        <v/>
      </c>
      <c r="F106" s="24">
        <f>IF($B106="","",SUMIFS(수량산출서!$H$4:$H$253,수량산출서!$A$4:$A$253,"변경",수량산출서!$B$4:$B$253,$B106))</f>
        <v/>
      </c>
      <c r="G106" s="25" t="n"/>
      <c r="H106" s="24">
        <f>IF($B106="","",IF($G106&lt;&gt;"",$G106,N($F106)))</f>
        <v/>
      </c>
      <c r="I106" s="21">
        <f>IF($B106="","",IFERROR(VLOOKUP($B106,단가마스터!$A$4:$H$303,5,FALSE),IFERROR(VLOOKUP($B106,일위대가!$N$4:$T$63,4,FALSE),0)))</f>
        <v/>
      </c>
      <c r="J106" s="21">
        <f>IF($B106="","",IFERROR(VLOOKUP($B106,단가마스터!$A$4:$H$303,6,FALSE),IFERROR(VLOOKUP($B106,일위대가!$N$4:$T$63,5,FALSE),0)))</f>
        <v/>
      </c>
      <c r="K106" s="21">
        <f>IF($B106="","",IFERROR(VLOOKUP($B106,단가마스터!$A$4:$H$303,7,FALSE),IFERROR(VLOOKUP($B106,일위대가!$N$4:$T$63,6,FALSE),0)))</f>
        <v/>
      </c>
      <c r="L106" s="21">
        <f>IF($B106="","",N($I106)+N($J106)+N($K106))</f>
        <v/>
      </c>
      <c r="M106" s="21">
        <f>IF($B106="","",ROUND(N($H106)*N($L106),0))</f>
        <v/>
      </c>
      <c r="N106" s="6" t="n"/>
    </row>
    <row r="107">
      <c r="A107" s="6" t="n"/>
      <c r="B107" s="6" t="n"/>
      <c r="C107" s="7">
        <f>IF($B107="","",IFERROR(VLOOKUP($B107,단가마스터!$A$4:$H$303,2,FALSE),IFERROR(VLOOKUP($B107,일위대가!$N$4:$T$63,2,FALSE),"⚠️단가 없음")))</f>
        <v/>
      </c>
      <c r="D107" s="7">
        <f>IF($B107="","",IFERROR(VLOOKUP($B107,단가마스터!$A$4:$H$303,3,FALSE),""))</f>
        <v/>
      </c>
      <c r="E107" s="7">
        <f>IF($B107="","",IFERROR(VLOOKUP($B107,단가마스터!$A$4:$H$303,4,FALSE),IFERROR(VLOOKUP($B107,일위대가!$N$4:$T$63,3,FALSE),"")))</f>
        <v/>
      </c>
      <c r="F107" s="24">
        <f>IF($B107="","",SUMIFS(수량산출서!$H$4:$H$253,수량산출서!$A$4:$A$253,"변경",수량산출서!$B$4:$B$253,$B107))</f>
        <v/>
      </c>
      <c r="G107" s="25" t="n"/>
      <c r="H107" s="24">
        <f>IF($B107="","",IF($G107&lt;&gt;"",$G107,N($F107)))</f>
        <v/>
      </c>
      <c r="I107" s="21">
        <f>IF($B107="","",IFERROR(VLOOKUP($B107,단가마스터!$A$4:$H$303,5,FALSE),IFERROR(VLOOKUP($B107,일위대가!$N$4:$T$63,4,FALSE),0)))</f>
        <v/>
      </c>
      <c r="J107" s="21">
        <f>IF($B107="","",IFERROR(VLOOKUP($B107,단가마스터!$A$4:$H$303,6,FALSE),IFERROR(VLOOKUP($B107,일위대가!$N$4:$T$63,5,FALSE),0)))</f>
        <v/>
      </c>
      <c r="K107" s="21">
        <f>IF($B107="","",IFERROR(VLOOKUP($B107,단가마스터!$A$4:$H$303,7,FALSE),IFERROR(VLOOKUP($B107,일위대가!$N$4:$T$63,6,FALSE),0)))</f>
        <v/>
      </c>
      <c r="L107" s="21">
        <f>IF($B107="","",N($I107)+N($J107)+N($K107))</f>
        <v/>
      </c>
      <c r="M107" s="21">
        <f>IF($B107="","",ROUND(N($H107)*N($L107),0))</f>
        <v/>
      </c>
      <c r="N107" s="6" t="n"/>
    </row>
    <row r="108">
      <c r="A108" s="6" t="n"/>
      <c r="B108" s="6" t="n"/>
      <c r="C108" s="7">
        <f>IF($B108="","",IFERROR(VLOOKUP($B108,단가마스터!$A$4:$H$303,2,FALSE),IFERROR(VLOOKUP($B108,일위대가!$N$4:$T$63,2,FALSE),"⚠️단가 없음")))</f>
        <v/>
      </c>
      <c r="D108" s="7">
        <f>IF($B108="","",IFERROR(VLOOKUP($B108,단가마스터!$A$4:$H$303,3,FALSE),""))</f>
        <v/>
      </c>
      <c r="E108" s="7">
        <f>IF($B108="","",IFERROR(VLOOKUP($B108,단가마스터!$A$4:$H$303,4,FALSE),IFERROR(VLOOKUP($B108,일위대가!$N$4:$T$63,3,FALSE),"")))</f>
        <v/>
      </c>
      <c r="F108" s="24">
        <f>IF($B108="","",SUMIFS(수량산출서!$H$4:$H$253,수량산출서!$A$4:$A$253,"변경",수량산출서!$B$4:$B$253,$B108))</f>
        <v/>
      </c>
      <c r="G108" s="25" t="n"/>
      <c r="H108" s="24">
        <f>IF($B108="","",IF($G108&lt;&gt;"",$G108,N($F108)))</f>
        <v/>
      </c>
      <c r="I108" s="21">
        <f>IF($B108="","",IFERROR(VLOOKUP($B108,단가마스터!$A$4:$H$303,5,FALSE),IFERROR(VLOOKUP($B108,일위대가!$N$4:$T$63,4,FALSE),0)))</f>
        <v/>
      </c>
      <c r="J108" s="21">
        <f>IF($B108="","",IFERROR(VLOOKUP($B108,단가마스터!$A$4:$H$303,6,FALSE),IFERROR(VLOOKUP($B108,일위대가!$N$4:$T$63,5,FALSE),0)))</f>
        <v/>
      </c>
      <c r="K108" s="21">
        <f>IF($B108="","",IFERROR(VLOOKUP($B108,단가마스터!$A$4:$H$303,7,FALSE),IFERROR(VLOOKUP($B108,일위대가!$N$4:$T$63,6,FALSE),0)))</f>
        <v/>
      </c>
      <c r="L108" s="21">
        <f>IF($B108="","",N($I108)+N($J108)+N($K108))</f>
        <v/>
      </c>
      <c r="M108" s="21">
        <f>IF($B108="","",ROUND(N($H108)*N($L108),0))</f>
        <v/>
      </c>
      <c r="N108" s="6" t="n"/>
    </row>
    <row r="109">
      <c r="A109" s="6" t="n"/>
      <c r="B109" s="6" t="n"/>
      <c r="C109" s="7">
        <f>IF($B109="","",IFERROR(VLOOKUP($B109,단가마스터!$A$4:$H$303,2,FALSE),IFERROR(VLOOKUP($B109,일위대가!$N$4:$T$63,2,FALSE),"⚠️단가 없음")))</f>
        <v/>
      </c>
      <c r="D109" s="7">
        <f>IF($B109="","",IFERROR(VLOOKUP($B109,단가마스터!$A$4:$H$303,3,FALSE),""))</f>
        <v/>
      </c>
      <c r="E109" s="7">
        <f>IF($B109="","",IFERROR(VLOOKUP($B109,단가마스터!$A$4:$H$303,4,FALSE),IFERROR(VLOOKUP($B109,일위대가!$N$4:$T$63,3,FALSE),"")))</f>
        <v/>
      </c>
      <c r="F109" s="24">
        <f>IF($B109="","",SUMIFS(수량산출서!$H$4:$H$253,수량산출서!$A$4:$A$253,"변경",수량산출서!$B$4:$B$253,$B109))</f>
        <v/>
      </c>
      <c r="G109" s="25" t="n"/>
      <c r="H109" s="24">
        <f>IF($B109="","",IF($G109&lt;&gt;"",$G109,N($F109)))</f>
        <v/>
      </c>
      <c r="I109" s="21">
        <f>IF($B109="","",IFERROR(VLOOKUP($B109,단가마스터!$A$4:$H$303,5,FALSE),IFERROR(VLOOKUP($B109,일위대가!$N$4:$T$63,4,FALSE),0)))</f>
        <v/>
      </c>
      <c r="J109" s="21">
        <f>IF($B109="","",IFERROR(VLOOKUP($B109,단가마스터!$A$4:$H$303,6,FALSE),IFERROR(VLOOKUP($B109,일위대가!$N$4:$T$63,5,FALSE),0)))</f>
        <v/>
      </c>
      <c r="K109" s="21">
        <f>IF($B109="","",IFERROR(VLOOKUP($B109,단가마스터!$A$4:$H$303,7,FALSE),IFERROR(VLOOKUP($B109,일위대가!$N$4:$T$63,6,FALSE),0)))</f>
        <v/>
      </c>
      <c r="L109" s="21">
        <f>IF($B109="","",N($I109)+N($J109)+N($K109))</f>
        <v/>
      </c>
      <c r="M109" s="21">
        <f>IF($B109="","",ROUND(N($H109)*N($L109),0))</f>
        <v/>
      </c>
      <c r="N109" s="6" t="n"/>
    </row>
    <row r="110">
      <c r="A110" s="6" t="n"/>
      <c r="B110" s="6" t="n"/>
      <c r="C110" s="7">
        <f>IF($B110="","",IFERROR(VLOOKUP($B110,단가마스터!$A$4:$H$303,2,FALSE),IFERROR(VLOOKUP($B110,일위대가!$N$4:$T$63,2,FALSE),"⚠️단가 없음")))</f>
        <v/>
      </c>
      <c r="D110" s="7">
        <f>IF($B110="","",IFERROR(VLOOKUP($B110,단가마스터!$A$4:$H$303,3,FALSE),""))</f>
        <v/>
      </c>
      <c r="E110" s="7">
        <f>IF($B110="","",IFERROR(VLOOKUP($B110,단가마스터!$A$4:$H$303,4,FALSE),IFERROR(VLOOKUP($B110,일위대가!$N$4:$T$63,3,FALSE),"")))</f>
        <v/>
      </c>
      <c r="F110" s="24">
        <f>IF($B110="","",SUMIFS(수량산출서!$H$4:$H$253,수량산출서!$A$4:$A$253,"변경",수량산출서!$B$4:$B$253,$B110))</f>
        <v/>
      </c>
      <c r="G110" s="25" t="n"/>
      <c r="H110" s="24">
        <f>IF($B110="","",IF($G110&lt;&gt;"",$G110,N($F110)))</f>
        <v/>
      </c>
      <c r="I110" s="21">
        <f>IF($B110="","",IFERROR(VLOOKUP($B110,단가마스터!$A$4:$H$303,5,FALSE),IFERROR(VLOOKUP($B110,일위대가!$N$4:$T$63,4,FALSE),0)))</f>
        <v/>
      </c>
      <c r="J110" s="21">
        <f>IF($B110="","",IFERROR(VLOOKUP($B110,단가마스터!$A$4:$H$303,6,FALSE),IFERROR(VLOOKUP($B110,일위대가!$N$4:$T$63,5,FALSE),0)))</f>
        <v/>
      </c>
      <c r="K110" s="21">
        <f>IF($B110="","",IFERROR(VLOOKUP($B110,단가마스터!$A$4:$H$303,7,FALSE),IFERROR(VLOOKUP($B110,일위대가!$N$4:$T$63,6,FALSE),0)))</f>
        <v/>
      </c>
      <c r="L110" s="21">
        <f>IF($B110="","",N($I110)+N($J110)+N($K110))</f>
        <v/>
      </c>
      <c r="M110" s="21">
        <f>IF($B110="","",ROUND(N($H110)*N($L110),0))</f>
        <v/>
      </c>
      <c r="N110" s="6" t="n"/>
    </row>
    <row r="111">
      <c r="A111" s="6" t="n"/>
      <c r="B111" s="6" t="n"/>
      <c r="C111" s="7">
        <f>IF($B111="","",IFERROR(VLOOKUP($B111,단가마스터!$A$4:$H$303,2,FALSE),IFERROR(VLOOKUP($B111,일위대가!$N$4:$T$63,2,FALSE),"⚠️단가 없음")))</f>
        <v/>
      </c>
      <c r="D111" s="7">
        <f>IF($B111="","",IFERROR(VLOOKUP($B111,단가마스터!$A$4:$H$303,3,FALSE),""))</f>
        <v/>
      </c>
      <c r="E111" s="7">
        <f>IF($B111="","",IFERROR(VLOOKUP($B111,단가마스터!$A$4:$H$303,4,FALSE),IFERROR(VLOOKUP($B111,일위대가!$N$4:$T$63,3,FALSE),"")))</f>
        <v/>
      </c>
      <c r="F111" s="24">
        <f>IF($B111="","",SUMIFS(수량산출서!$H$4:$H$253,수량산출서!$A$4:$A$253,"변경",수량산출서!$B$4:$B$253,$B111))</f>
        <v/>
      </c>
      <c r="G111" s="25" t="n"/>
      <c r="H111" s="24">
        <f>IF($B111="","",IF($G111&lt;&gt;"",$G111,N($F111)))</f>
        <v/>
      </c>
      <c r="I111" s="21">
        <f>IF($B111="","",IFERROR(VLOOKUP($B111,단가마스터!$A$4:$H$303,5,FALSE),IFERROR(VLOOKUP($B111,일위대가!$N$4:$T$63,4,FALSE),0)))</f>
        <v/>
      </c>
      <c r="J111" s="21">
        <f>IF($B111="","",IFERROR(VLOOKUP($B111,단가마스터!$A$4:$H$303,6,FALSE),IFERROR(VLOOKUP($B111,일위대가!$N$4:$T$63,5,FALSE),0)))</f>
        <v/>
      </c>
      <c r="K111" s="21">
        <f>IF($B111="","",IFERROR(VLOOKUP($B111,단가마스터!$A$4:$H$303,7,FALSE),IFERROR(VLOOKUP($B111,일위대가!$N$4:$T$63,6,FALSE),0)))</f>
        <v/>
      </c>
      <c r="L111" s="21">
        <f>IF($B111="","",N($I111)+N($J111)+N($K111))</f>
        <v/>
      </c>
      <c r="M111" s="21">
        <f>IF($B111="","",ROUND(N($H111)*N($L111),0))</f>
        <v/>
      </c>
      <c r="N111" s="6" t="n"/>
    </row>
    <row r="112">
      <c r="A112" s="6" t="n"/>
      <c r="B112" s="6" t="n"/>
      <c r="C112" s="7">
        <f>IF($B112="","",IFERROR(VLOOKUP($B112,단가마스터!$A$4:$H$303,2,FALSE),IFERROR(VLOOKUP($B112,일위대가!$N$4:$T$63,2,FALSE),"⚠️단가 없음")))</f>
        <v/>
      </c>
      <c r="D112" s="7">
        <f>IF($B112="","",IFERROR(VLOOKUP($B112,단가마스터!$A$4:$H$303,3,FALSE),""))</f>
        <v/>
      </c>
      <c r="E112" s="7">
        <f>IF($B112="","",IFERROR(VLOOKUP($B112,단가마스터!$A$4:$H$303,4,FALSE),IFERROR(VLOOKUP($B112,일위대가!$N$4:$T$63,3,FALSE),"")))</f>
        <v/>
      </c>
      <c r="F112" s="24">
        <f>IF($B112="","",SUMIFS(수량산출서!$H$4:$H$253,수량산출서!$A$4:$A$253,"변경",수량산출서!$B$4:$B$253,$B112))</f>
        <v/>
      </c>
      <c r="G112" s="25" t="n"/>
      <c r="H112" s="24">
        <f>IF($B112="","",IF($G112&lt;&gt;"",$G112,N($F112)))</f>
        <v/>
      </c>
      <c r="I112" s="21">
        <f>IF($B112="","",IFERROR(VLOOKUP($B112,단가마스터!$A$4:$H$303,5,FALSE),IFERROR(VLOOKUP($B112,일위대가!$N$4:$T$63,4,FALSE),0)))</f>
        <v/>
      </c>
      <c r="J112" s="21">
        <f>IF($B112="","",IFERROR(VLOOKUP($B112,단가마스터!$A$4:$H$303,6,FALSE),IFERROR(VLOOKUP($B112,일위대가!$N$4:$T$63,5,FALSE),0)))</f>
        <v/>
      </c>
      <c r="K112" s="21">
        <f>IF($B112="","",IFERROR(VLOOKUP($B112,단가마스터!$A$4:$H$303,7,FALSE),IFERROR(VLOOKUP($B112,일위대가!$N$4:$T$63,6,FALSE),0)))</f>
        <v/>
      </c>
      <c r="L112" s="21">
        <f>IF($B112="","",N($I112)+N($J112)+N($K112))</f>
        <v/>
      </c>
      <c r="M112" s="21">
        <f>IF($B112="","",ROUND(N($H112)*N($L112),0))</f>
        <v/>
      </c>
      <c r="N112" s="6" t="n"/>
    </row>
    <row r="113">
      <c r="A113" s="6" t="n"/>
      <c r="B113" s="6" t="n"/>
      <c r="C113" s="7">
        <f>IF($B113="","",IFERROR(VLOOKUP($B113,단가마스터!$A$4:$H$303,2,FALSE),IFERROR(VLOOKUP($B113,일위대가!$N$4:$T$63,2,FALSE),"⚠️단가 없음")))</f>
        <v/>
      </c>
      <c r="D113" s="7">
        <f>IF($B113="","",IFERROR(VLOOKUP($B113,단가마스터!$A$4:$H$303,3,FALSE),""))</f>
        <v/>
      </c>
      <c r="E113" s="7">
        <f>IF($B113="","",IFERROR(VLOOKUP($B113,단가마스터!$A$4:$H$303,4,FALSE),IFERROR(VLOOKUP($B113,일위대가!$N$4:$T$63,3,FALSE),"")))</f>
        <v/>
      </c>
      <c r="F113" s="24">
        <f>IF($B113="","",SUMIFS(수량산출서!$H$4:$H$253,수량산출서!$A$4:$A$253,"변경",수량산출서!$B$4:$B$253,$B113))</f>
        <v/>
      </c>
      <c r="G113" s="25" t="n"/>
      <c r="H113" s="24">
        <f>IF($B113="","",IF($G113&lt;&gt;"",$G113,N($F113)))</f>
        <v/>
      </c>
      <c r="I113" s="21">
        <f>IF($B113="","",IFERROR(VLOOKUP($B113,단가마스터!$A$4:$H$303,5,FALSE),IFERROR(VLOOKUP($B113,일위대가!$N$4:$T$63,4,FALSE),0)))</f>
        <v/>
      </c>
      <c r="J113" s="21">
        <f>IF($B113="","",IFERROR(VLOOKUP($B113,단가마스터!$A$4:$H$303,6,FALSE),IFERROR(VLOOKUP($B113,일위대가!$N$4:$T$63,5,FALSE),0)))</f>
        <v/>
      </c>
      <c r="K113" s="21">
        <f>IF($B113="","",IFERROR(VLOOKUP($B113,단가마스터!$A$4:$H$303,7,FALSE),IFERROR(VLOOKUP($B113,일위대가!$N$4:$T$63,6,FALSE),0)))</f>
        <v/>
      </c>
      <c r="L113" s="21">
        <f>IF($B113="","",N($I113)+N($J113)+N($K113))</f>
        <v/>
      </c>
      <c r="M113" s="21">
        <f>IF($B113="","",ROUND(N($H113)*N($L113),0))</f>
        <v/>
      </c>
      <c r="N113" s="6" t="n"/>
    </row>
    <row r="114">
      <c r="A114" s="6" t="n"/>
      <c r="B114" s="6" t="n"/>
      <c r="C114" s="7">
        <f>IF($B114="","",IFERROR(VLOOKUP($B114,단가마스터!$A$4:$H$303,2,FALSE),IFERROR(VLOOKUP($B114,일위대가!$N$4:$T$63,2,FALSE),"⚠️단가 없음")))</f>
        <v/>
      </c>
      <c r="D114" s="7">
        <f>IF($B114="","",IFERROR(VLOOKUP($B114,단가마스터!$A$4:$H$303,3,FALSE),""))</f>
        <v/>
      </c>
      <c r="E114" s="7">
        <f>IF($B114="","",IFERROR(VLOOKUP($B114,단가마스터!$A$4:$H$303,4,FALSE),IFERROR(VLOOKUP($B114,일위대가!$N$4:$T$63,3,FALSE),"")))</f>
        <v/>
      </c>
      <c r="F114" s="24">
        <f>IF($B114="","",SUMIFS(수량산출서!$H$4:$H$253,수량산출서!$A$4:$A$253,"변경",수량산출서!$B$4:$B$253,$B114))</f>
        <v/>
      </c>
      <c r="G114" s="25" t="n"/>
      <c r="H114" s="24">
        <f>IF($B114="","",IF($G114&lt;&gt;"",$G114,N($F114)))</f>
        <v/>
      </c>
      <c r="I114" s="21">
        <f>IF($B114="","",IFERROR(VLOOKUP($B114,단가마스터!$A$4:$H$303,5,FALSE),IFERROR(VLOOKUP($B114,일위대가!$N$4:$T$63,4,FALSE),0)))</f>
        <v/>
      </c>
      <c r="J114" s="21">
        <f>IF($B114="","",IFERROR(VLOOKUP($B114,단가마스터!$A$4:$H$303,6,FALSE),IFERROR(VLOOKUP($B114,일위대가!$N$4:$T$63,5,FALSE),0)))</f>
        <v/>
      </c>
      <c r="K114" s="21">
        <f>IF($B114="","",IFERROR(VLOOKUP($B114,단가마스터!$A$4:$H$303,7,FALSE),IFERROR(VLOOKUP($B114,일위대가!$N$4:$T$63,6,FALSE),0)))</f>
        <v/>
      </c>
      <c r="L114" s="21">
        <f>IF($B114="","",N($I114)+N($J114)+N($K114))</f>
        <v/>
      </c>
      <c r="M114" s="21">
        <f>IF($B114="","",ROUND(N($H114)*N($L114),0))</f>
        <v/>
      </c>
      <c r="N114" s="6" t="n"/>
    </row>
    <row r="115">
      <c r="A115" s="6" t="n"/>
      <c r="B115" s="6" t="n"/>
      <c r="C115" s="7">
        <f>IF($B115="","",IFERROR(VLOOKUP($B115,단가마스터!$A$4:$H$303,2,FALSE),IFERROR(VLOOKUP($B115,일위대가!$N$4:$T$63,2,FALSE),"⚠️단가 없음")))</f>
        <v/>
      </c>
      <c r="D115" s="7">
        <f>IF($B115="","",IFERROR(VLOOKUP($B115,단가마스터!$A$4:$H$303,3,FALSE),""))</f>
        <v/>
      </c>
      <c r="E115" s="7">
        <f>IF($B115="","",IFERROR(VLOOKUP($B115,단가마스터!$A$4:$H$303,4,FALSE),IFERROR(VLOOKUP($B115,일위대가!$N$4:$T$63,3,FALSE),"")))</f>
        <v/>
      </c>
      <c r="F115" s="24">
        <f>IF($B115="","",SUMIFS(수량산출서!$H$4:$H$253,수량산출서!$A$4:$A$253,"변경",수량산출서!$B$4:$B$253,$B115))</f>
        <v/>
      </c>
      <c r="G115" s="25" t="n"/>
      <c r="H115" s="24">
        <f>IF($B115="","",IF($G115&lt;&gt;"",$G115,N($F115)))</f>
        <v/>
      </c>
      <c r="I115" s="21">
        <f>IF($B115="","",IFERROR(VLOOKUP($B115,단가마스터!$A$4:$H$303,5,FALSE),IFERROR(VLOOKUP($B115,일위대가!$N$4:$T$63,4,FALSE),0)))</f>
        <v/>
      </c>
      <c r="J115" s="21">
        <f>IF($B115="","",IFERROR(VLOOKUP($B115,단가마스터!$A$4:$H$303,6,FALSE),IFERROR(VLOOKUP($B115,일위대가!$N$4:$T$63,5,FALSE),0)))</f>
        <v/>
      </c>
      <c r="K115" s="21">
        <f>IF($B115="","",IFERROR(VLOOKUP($B115,단가마스터!$A$4:$H$303,7,FALSE),IFERROR(VLOOKUP($B115,일위대가!$N$4:$T$63,6,FALSE),0)))</f>
        <v/>
      </c>
      <c r="L115" s="21">
        <f>IF($B115="","",N($I115)+N($J115)+N($K115))</f>
        <v/>
      </c>
      <c r="M115" s="21">
        <f>IF($B115="","",ROUND(N($H115)*N($L115),0))</f>
        <v/>
      </c>
      <c r="N115" s="6" t="n"/>
    </row>
    <row r="116">
      <c r="A116" s="6" t="n"/>
      <c r="B116" s="6" t="n"/>
      <c r="C116" s="7">
        <f>IF($B116="","",IFERROR(VLOOKUP($B116,단가마스터!$A$4:$H$303,2,FALSE),IFERROR(VLOOKUP($B116,일위대가!$N$4:$T$63,2,FALSE),"⚠️단가 없음")))</f>
        <v/>
      </c>
      <c r="D116" s="7">
        <f>IF($B116="","",IFERROR(VLOOKUP($B116,단가마스터!$A$4:$H$303,3,FALSE),""))</f>
        <v/>
      </c>
      <c r="E116" s="7">
        <f>IF($B116="","",IFERROR(VLOOKUP($B116,단가마스터!$A$4:$H$303,4,FALSE),IFERROR(VLOOKUP($B116,일위대가!$N$4:$T$63,3,FALSE),"")))</f>
        <v/>
      </c>
      <c r="F116" s="24">
        <f>IF($B116="","",SUMIFS(수량산출서!$H$4:$H$253,수량산출서!$A$4:$A$253,"변경",수량산출서!$B$4:$B$253,$B116))</f>
        <v/>
      </c>
      <c r="G116" s="25" t="n"/>
      <c r="H116" s="24">
        <f>IF($B116="","",IF($G116&lt;&gt;"",$G116,N($F116)))</f>
        <v/>
      </c>
      <c r="I116" s="21">
        <f>IF($B116="","",IFERROR(VLOOKUP($B116,단가마스터!$A$4:$H$303,5,FALSE),IFERROR(VLOOKUP($B116,일위대가!$N$4:$T$63,4,FALSE),0)))</f>
        <v/>
      </c>
      <c r="J116" s="21">
        <f>IF($B116="","",IFERROR(VLOOKUP($B116,단가마스터!$A$4:$H$303,6,FALSE),IFERROR(VLOOKUP($B116,일위대가!$N$4:$T$63,5,FALSE),0)))</f>
        <v/>
      </c>
      <c r="K116" s="21">
        <f>IF($B116="","",IFERROR(VLOOKUP($B116,단가마스터!$A$4:$H$303,7,FALSE),IFERROR(VLOOKUP($B116,일위대가!$N$4:$T$63,6,FALSE),0)))</f>
        <v/>
      </c>
      <c r="L116" s="21">
        <f>IF($B116="","",N($I116)+N($J116)+N($K116))</f>
        <v/>
      </c>
      <c r="M116" s="21">
        <f>IF($B116="","",ROUND(N($H116)*N($L116),0))</f>
        <v/>
      </c>
      <c r="N116" s="6" t="n"/>
    </row>
    <row r="117">
      <c r="A117" s="6" t="n"/>
      <c r="B117" s="6" t="n"/>
      <c r="C117" s="7">
        <f>IF($B117="","",IFERROR(VLOOKUP($B117,단가마스터!$A$4:$H$303,2,FALSE),IFERROR(VLOOKUP($B117,일위대가!$N$4:$T$63,2,FALSE),"⚠️단가 없음")))</f>
        <v/>
      </c>
      <c r="D117" s="7">
        <f>IF($B117="","",IFERROR(VLOOKUP($B117,단가마스터!$A$4:$H$303,3,FALSE),""))</f>
        <v/>
      </c>
      <c r="E117" s="7">
        <f>IF($B117="","",IFERROR(VLOOKUP($B117,단가마스터!$A$4:$H$303,4,FALSE),IFERROR(VLOOKUP($B117,일위대가!$N$4:$T$63,3,FALSE),"")))</f>
        <v/>
      </c>
      <c r="F117" s="24">
        <f>IF($B117="","",SUMIFS(수량산출서!$H$4:$H$253,수량산출서!$A$4:$A$253,"변경",수량산출서!$B$4:$B$253,$B117))</f>
        <v/>
      </c>
      <c r="G117" s="25" t="n"/>
      <c r="H117" s="24">
        <f>IF($B117="","",IF($G117&lt;&gt;"",$G117,N($F117)))</f>
        <v/>
      </c>
      <c r="I117" s="21">
        <f>IF($B117="","",IFERROR(VLOOKUP($B117,단가마스터!$A$4:$H$303,5,FALSE),IFERROR(VLOOKUP($B117,일위대가!$N$4:$T$63,4,FALSE),0)))</f>
        <v/>
      </c>
      <c r="J117" s="21">
        <f>IF($B117="","",IFERROR(VLOOKUP($B117,단가마스터!$A$4:$H$303,6,FALSE),IFERROR(VLOOKUP($B117,일위대가!$N$4:$T$63,5,FALSE),0)))</f>
        <v/>
      </c>
      <c r="K117" s="21">
        <f>IF($B117="","",IFERROR(VLOOKUP($B117,단가마스터!$A$4:$H$303,7,FALSE),IFERROR(VLOOKUP($B117,일위대가!$N$4:$T$63,6,FALSE),0)))</f>
        <v/>
      </c>
      <c r="L117" s="21">
        <f>IF($B117="","",N($I117)+N($J117)+N($K117))</f>
        <v/>
      </c>
      <c r="M117" s="21">
        <f>IF($B117="","",ROUND(N($H117)*N($L117),0))</f>
        <v/>
      </c>
      <c r="N117" s="6" t="n"/>
    </row>
    <row r="118">
      <c r="A118" s="6" t="n"/>
      <c r="B118" s="6" t="n"/>
      <c r="C118" s="7">
        <f>IF($B118="","",IFERROR(VLOOKUP($B118,단가마스터!$A$4:$H$303,2,FALSE),IFERROR(VLOOKUP($B118,일위대가!$N$4:$T$63,2,FALSE),"⚠️단가 없음")))</f>
        <v/>
      </c>
      <c r="D118" s="7">
        <f>IF($B118="","",IFERROR(VLOOKUP($B118,단가마스터!$A$4:$H$303,3,FALSE),""))</f>
        <v/>
      </c>
      <c r="E118" s="7">
        <f>IF($B118="","",IFERROR(VLOOKUP($B118,단가마스터!$A$4:$H$303,4,FALSE),IFERROR(VLOOKUP($B118,일위대가!$N$4:$T$63,3,FALSE),"")))</f>
        <v/>
      </c>
      <c r="F118" s="24">
        <f>IF($B118="","",SUMIFS(수량산출서!$H$4:$H$253,수량산출서!$A$4:$A$253,"변경",수량산출서!$B$4:$B$253,$B118))</f>
        <v/>
      </c>
      <c r="G118" s="25" t="n"/>
      <c r="H118" s="24">
        <f>IF($B118="","",IF($G118&lt;&gt;"",$G118,N($F118)))</f>
        <v/>
      </c>
      <c r="I118" s="21">
        <f>IF($B118="","",IFERROR(VLOOKUP($B118,단가마스터!$A$4:$H$303,5,FALSE),IFERROR(VLOOKUP($B118,일위대가!$N$4:$T$63,4,FALSE),0)))</f>
        <v/>
      </c>
      <c r="J118" s="21">
        <f>IF($B118="","",IFERROR(VLOOKUP($B118,단가마스터!$A$4:$H$303,6,FALSE),IFERROR(VLOOKUP($B118,일위대가!$N$4:$T$63,5,FALSE),0)))</f>
        <v/>
      </c>
      <c r="K118" s="21">
        <f>IF($B118="","",IFERROR(VLOOKUP($B118,단가마스터!$A$4:$H$303,7,FALSE),IFERROR(VLOOKUP($B118,일위대가!$N$4:$T$63,6,FALSE),0)))</f>
        <v/>
      </c>
      <c r="L118" s="21">
        <f>IF($B118="","",N($I118)+N($J118)+N($K118))</f>
        <v/>
      </c>
      <c r="M118" s="21">
        <f>IF($B118="","",ROUND(N($H118)*N($L118),0))</f>
        <v/>
      </c>
      <c r="N118" s="6" t="n"/>
    </row>
    <row r="119">
      <c r="A119" s="6" t="n"/>
      <c r="B119" s="6" t="n"/>
      <c r="C119" s="7">
        <f>IF($B119="","",IFERROR(VLOOKUP($B119,단가마스터!$A$4:$H$303,2,FALSE),IFERROR(VLOOKUP($B119,일위대가!$N$4:$T$63,2,FALSE),"⚠️단가 없음")))</f>
        <v/>
      </c>
      <c r="D119" s="7">
        <f>IF($B119="","",IFERROR(VLOOKUP($B119,단가마스터!$A$4:$H$303,3,FALSE),""))</f>
        <v/>
      </c>
      <c r="E119" s="7">
        <f>IF($B119="","",IFERROR(VLOOKUP($B119,단가마스터!$A$4:$H$303,4,FALSE),IFERROR(VLOOKUP($B119,일위대가!$N$4:$T$63,3,FALSE),"")))</f>
        <v/>
      </c>
      <c r="F119" s="24">
        <f>IF($B119="","",SUMIFS(수량산출서!$H$4:$H$253,수량산출서!$A$4:$A$253,"변경",수량산출서!$B$4:$B$253,$B119))</f>
        <v/>
      </c>
      <c r="G119" s="25" t="n"/>
      <c r="H119" s="24">
        <f>IF($B119="","",IF($G119&lt;&gt;"",$G119,N($F119)))</f>
        <v/>
      </c>
      <c r="I119" s="21">
        <f>IF($B119="","",IFERROR(VLOOKUP($B119,단가마스터!$A$4:$H$303,5,FALSE),IFERROR(VLOOKUP($B119,일위대가!$N$4:$T$63,4,FALSE),0)))</f>
        <v/>
      </c>
      <c r="J119" s="21">
        <f>IF($B119="","",IFERROR(VLOOKUP($B119,단가마스터!$A$4:$H$303,6,FALSE),IFERROR(VLOOKUP($B119,일위대가!$N$4:$T$63,5,FALSE),0)))</f>
        <v/>
      </c>
      <c r="K119" s="21">
        <f>IF($B119="","",IFERROR(VLOOKUP($B119,단가마스터!$A$4:$H$303,7,FALSE),IFERROR(VLOOKUP($B119,일위대가!$N$4:$T$63,6,FALSE),0)))</f>
        <v/>
      </c>
      <c r="L119" s="21">
        <f>IF($B119="","",N($I119)+N($J119)+N($K119))</f>
        <v/>
      </c>
      <c r="M119" s="21">
        <f>IF($B119="","",ROUND(N($H119)*N($L119),0))</f>
        <v/>
      </c>
      <c r="N119" s="6" t="n"/>
    </row>
    <row r="120">
      <c r="A120" s="6" t="n"/>
      <c r="B120" s="6" t="n"/>
      <c r="C120" s="7">
        <f>IF($B120="","",IFERROR(VLOOKUP($B120,단가마스터!$A$4:$H$303,2,FALSE),IFERROR(VLOOKUP($B120,일위대가!$N$4:$T$63,2,FALSE),"⚠️단가 없음")))</f>
        <v/>
      </c>
      <c r="D120" s="7">
        <f>IF($B120="","",IFERROR(VLOOKUP($B120,단가마스터!$A$4:$H$303,3,FALSE),""))</f>
        <v/>
      </c>
      <c r="E120" s="7">
        <f>IF($B120="","",IFERROR(VLOOKUP($B120,단가마스터!$A$4:$H$303,4,FALSE),IFERROR(VLOOKUP($B120,일위대가!$N$4:$T$63,3,FALSE),"")))</f>
        <v/>
      </c>
      <c r="F120" s="24">
        <f>IF($B120="","",SUMIFS(수량산출서!$H$4:$H$253,수량산출서!$A$4:$A$253,"변경",수량산출서!$B$4:$B$253,$B120))</f>
        <v/>
      </c>
      <c r="G120" s="25" t="n"/>
      <c r="H120" s="24">
        <f>IF($B120="","",IF($G120&lt;&gt;"",$G120,N($F120)))</f>
        <v/>
      </c>
      <c r="I120" s="21">
        <f>IF($B120="","",IFERROR(VLOOKUP($B120,단가마스터!$A$4:$H$303,5,FALSE),IFERROR(VLOOKUP($B120,일위대가!$N$4:$T$63,4,FALSE),0)))</f>
        <v/>
      </c>
      <c r="J120" s="21">
        <f>IF($B120="","",IFERROR(VLOOKUP($B120,단가마스터!$A$4:$H$303,6,FALSE),IFERROR(VLOOKUP($B120,일위대가!$N$4:$T$63,5,FALSE),0)))</f>
        <v/>
      </c>
      <c r="K120" s="21">
        <f>IF($B120="","",IFERROR(VLOOKUP($B120,단가마스터!$A$4:$H$303,7,FALSE),IFERROR(VLOOKUP($B120,일위대가!$N$4:$T$63,6,FALSE),0)))</f>
        <v/>
      </c>
      <c r="L120" s="21">
        <f>IF($B120="","",N($I120)+N($J120)+N($K120))</f>
        <v/>
      </c>
      <c r="M120" s="21">
        <f>IF($B120="","",ROUND(N($H120)*N($L120),0))</f>
        <v/>
      </c>
      <c r="N120" s="6" t="n"/>
    </row>
    <row r="121">
      <c r="A121" s="6" t="n"/>
      <c r="B121" s="6" t="n"/>
      <c r="C121" s="7">
        <f>IF($B121="","",IFERROR(VLOOKUP($B121,단가마스터!$A$4:$H$303,2,FALSE),IFERROR(VLOOKUP($B121,일위대가!$N$4:$T$63,2,FALSE),"⚠️단가 없음")))</f>
        <v/>
      </c>
      <c r="D121" s="7">
        <f>IF($B121="","",IFERROR(VLOOKUP($B121,단가마스터!$A$4:$H$303,3,FALSE),""))</f>
        <v/>
      </c>
      <c r="E121" s="7">
        <f>IF($B121="","",IFERROR(VLOOKUP($B121,단가마스터!$A$4:$H$303,4,FALSE),IFERROR(VLOOKUP($B121,일위대가!$N$4:$T$63,3,FALSE),"")))</f>
        <v/>
      </c>
      <c r="F121" s="24">
        <f>IF($B121="","",SUMIFS(수량산출서!$H$4:$H$253,수량산출서!$A$4:$A$253,"변경",수량산출서!$B$4:$B$253,$B121))</f>
        <v/>
      </c>
      <c r="G121" s="25" t="n"/>
      <c r="H121" s="24">
        <f>IF($B121="","",IF($G121&lt;&gt;"",$G121,N($F121)))</f>
        <v/>
      </c>
      <c r="I121" s="21">
        <f>IF($B121="","",IFERROR(VLOOKUP($B121,단가마스터!$A$4:$H$303,5,FALSE),IFERROR(VLOOKUP($B121,일위대가!$N$4:$T$63,4,FALSE),0)))</f>
        <v/>
      </c>
      <c r="J121" s="21">
        <f>IF($B121="","",IFERROR(VLOOKUP($B121,단가마스터!$A$4:$H$303,6,FALSE),IFERROR(VLOOKUP($B121,일위대가!$N$4:$T$63,5,FALSE),0)))</f>
        <v/>
      </c>
      <c r="K121" s="21">
        <f>IF($B121="","",IFERROR(VLOOKUP($B121,단가마스터!$A$4:$H$303,7,FALSE),IFERROR(VLOOKUP($B121,일위대가!$N$4:$T$63,6,FALSE),0)))</f>
        <v/>
      </c>
      <c r="L121" s="21">
        <f>IF($B121="","",N($I121)+N($J121)+N($K121))</f>
        <v/>
      </c>
      <c r="M121" s="21">
        <f>IF($B121="","",ROUND(N($H121)*N($L121),0))</f>
        <v/>
      </c>
      <c r="N121" s="6" t="n"/>
    </row>
    <row r="122">
      <c r="A122" s="6" t="n"/>
      <c r="B122" s="6" t="n"/>
      <c r="C122" s="7">
        <f>IF($B122="","",IFERROR(VLOOKUP($B122,단가마스터!$A$4:$H$303,2,FALSE),IFERROR(VLOOKUP($B122,일위대가!$N$4:$T$63,2,FALSE),"⚠️단가 없음")))</f>
        <v/>
      </c>
      <c r="D122" s="7">
        <f>IF($B122="","",IFERROR(VLOOKUP($B122,단가마스터!$A$4:$H$303,3,FALSE),""))</f>
        <v/>
      </c>
      <c r="E122" s="7">
        <f>IF($B122="","",IFERROR(VLOOKUP($B122,단가마스터!$A$4:$H$303,4,FALSE),IFERROR(VLOOKUP($B122,일위대가!$N$4:$T$63,3,FALSE),"")))</f>
        <v/>
      </c>
      <c r="F122" s="24">
        <f>IF($B122="","",SUMIFS(수량산출서!$H$4:$H$253,수량산출서!$A$4:$A$253,"변경",수량산출서!$B$4:$B$253,$B122))</f>
        <v/>
      </c>
      <c r="G122" s="25" t="n"/>
      <c r="H122" s="24">
        <f>IF($B122="","",IF($G122&lt;&gt;"",$G122,N($F122)))</f>
        <v/>
      </c>
      <c r="I122" s="21">
        <f>IF($B122="","",IFERROR(VLOOKUP($B122,단가마스터!$A$4:$H$303,5,FALSE),IFERROR(VLOOKUP($B122,일위대가!$N$4:$T$63,4,FALSE),0)))</f>
        <v/>
      </c>
      <c r="J122" s="21">
        <f>IF($B122="","",IFERROR(VLOOKUP($B122,단가마스터!$A$4:$H$303,6,FALSE),IFERROR(VLOOKUP($B122,일위대가!$N$4:$T$63,5,FALSE),0)))</f>
        <v/>
      </c>
      <c r="K122" s="21">
        <f>IF($B122="","",IFERROR(VLOOKUP($B122,단가마스터!$A$4:$H$303,7,FALSE),IFERROR(VLOOKUP($B122,일위대가!$N$4:$T$63,6,FALSE),0)))</f>
        <v/>
      </c>
      <c r="L122" s="21">
        <f>IF($B122="","",N($I122)+N($J122)+N($K122))</f>
        <v/>
      </c>
      <c r="M122" s="21">
        <f>IF($B122="","",ROUND(N($H122)*N($L122),0))</f>
        <v/>
      </c>
      <c r="N122" s="6" t="n"/>
    </row>
    <row r="123">
      <c r="A123" s="6" t="n"/>
      <c r="B123" s="6" t="n"/>
      <c r="C123" s="7">
        <f>IF($B123="","",IFERROR(VLOOKUP($B123,단가마스터!$A$4:$H$303,2,FALSE),IFERROR(VLOOKUP($B123,일위대가!$N$4:$T$63,2,FALSE),"⚠️단가 없음")))</f>
        <v/>
      </c>
      <c r="D123" s="7">
        <f>IF($B123="","",IFERROR(VLOOKUP($B123,단가마스터!$A$4:$H$303,3,FALSE),""))</f>
        <v/>
      </c>
      <c r="E123" s="7">
        <f>IF($B123="","",IFERROR(VLOOKUP($B123,단가마스터!$A$4:$H$303,4,FALSE),IFERROR(VLOOKUP($B123,일위대가!$N$4:$T$63,3,FALSE),"")))</f>
        <v/>
      </c>
      <c r="F123" s="24">
        <f>IF($B123="","",SUMIFS(수량산출서!$H$4:$H$253,수량산출서!$A$4:$A$253,"변경",수량산출서!$B$4:$B$253,$B123))</f>
        <v/>
      </c>
      <c r="G123" s="25" t="n"/>
      <c r="H123" s="24">
        <f>IF($B123="","",IF($G123&lt;&gt;"",$G123,N($F123)))</f>
        <v/>
      </c>
      <c r="I123" s="21">
        <f>IF($B123="","",IFERROR(VLOOKUP($B123,단가마스터!$A$4:$H$303,5,FALSE),IFERROR(VLOOKUP($B123,일위대가!$N$4:$T$63,4,FALSE),0)))</f>
        <v/>
      </c>
      <c r="J123" s="21">
        <f>IF($B123="","",IFERROR(VLOOKUP($B123,단가마스터!$A$4:$H$303,6,FALSE),IFERROR(VLOOKUP($B123,일위대가!$N$4:$T$63,5,FALSE),0)))</f>
        <v/>
      </c>
      <c r="K123" s="21">
        <f>IF($B123="","",IFERROR(VLOOKUP($B123,단가마스터!$A$4:$H$303,7,FALSE),IFERROR(VLOOKUP($B123,일위대가!$N$4:$T$63,6,FALSE),0)))</f>
        <v/>
      </c>
      <c r="L123" s="21">
        <f>IF($B123="","",N($I123)+N($J123)+N($K123))</f>
        <v/>
      </c>
      <c r="M123" s="21">
        <f>IF($B123="","",ROUND(N($H123)*N($L123),0))</f>
        <v/>
      </c>
      <c r="N123" s="6" t="n"/>
    </row>
    <row r="124">
      <c r="A124" s="6" t="n"/>
      <c r="B124" s="6" t="n"/>
      <c r="C124" s="7">
        <f>IF($B124="","",IFERROR(VLOOKUP($B124,단가마스터!$A$4:$H$303,2,FALSE),IFERROR(VLOOKUP($B124,일위대가!$N$4:$T$63,2,FALSE),"⚠️단가 없음")))</f>
        <v/>
      </c>
      <c r="D124" s="7">
        <f>IF($B124="","",IFERROR(VLOOKUP($B124,단가마스터!$A$4:$H$303,3,FALSE),""))</f>
        <v/>
      </c>
      <c r="E124" s="7">
        <f>IF($B124="","",IFERROR(VLOOKUP($B124,단가마스터!$A$4:$H$303,4,FALSE),IFERROR(VLOOKUP($B124,일위대가!$N$4:$T$63,3,FALSE),"")))</f>
        <v/>
      </c>
      <c r="F124" s="24">
        <f>IF($B124="","",SUMIFS(수량산출서!$H$4:$H$253,수량산출서!$A$4:$A$253,"변경",수량산출서!$B$4:$B$253,$B124))</f>
        <v/>
      </c>
      <c r="G124" s="25" t="n"/>
      <c r="H124" s="24">
        <f>IF($B124="","",IF($G124&lt;&gt;"",$G124,N($F124)))</f>
        <v/>
      </c>
      <c r="I124" s="21">
        <f>IF($B124="","",IFERROR(VLOOKUP($B124,단가마스터!$A$4:$H$303,5,FALSE),IFERROR(VLOOKUP($B124,일위대가!$N$4:$T$63,4,FALSE),0)))</f>
        <v/>
      </c>
      <c r="J124" s="21">
        <f>IF($B124="","",IFERROR(VLOOKUP($B124,단가마스터!$A$4:$H$303,6,FALSE),IFERROR(VLOOKUP($B124,일위대가!$N$4:$T$63,5,FALSE),0)))</f>
        <v/>
      </c>
      <c r="K124" s="21">
        <f>IF($B124="","",IFERROR(VLOOKUP($B124,단가마스터!$A$4:$H$303,7,FALSE),IFERROR(VLOOKUP($B124,일위대가!$N$4:$T$63,6,FALSE),0)))</f>
        <v/>
      </c>
      <c r="L124" s="21">
        <f>IF($B124="","",N($I124)+N($J124)+N($K124))</f>
        <v/>
      </c>
      <c r="M124" s="21">
        <f>IF($B124="","",ROUND(N($H124)*N($L124),0))</f>
        <v/>
      </c>
      <c r="N124" s="6" t="n"/>
    </row>
    <row r="125">
      <c r="A125" s="6" t="n"/>
      <c r="B125" s="6" t="n"/>
      <c r="C125" s="7">
        <f>IF($B125="","",IFERROR(VLOOKUP($B125,단가마스터!$A$4:$H$303,2,FALSE),IFERROR(VLOOKUP($B125,일위대가!$N$4:$T$63,2,FALSE),"⚠️단가 없음")))</f>
        <v/>
      </c>
      <c r="D125" s="7">
        <f>IF($B125="","",IFERROR(VLOOKUP($B125,단가마스터!$A$4:$H$303,3,FALSE),""))</f>
        <v/>
      </c>
      <c r="E125" s="7">
        <f>IF($B125="","",IFERROR(VLOOKUP($B125,단가마스터!$A$4:$H$303,4,FALSE),IFERROR(VLOOKUP($B125,일위대가!$N$4:$T$63,3,FALSE),"")))</f>
        <v/>
      </c>
      <c r="F125" s="24">
        <f>IF($B125="","",SUMIFS(수량산출서!$H$4:$H$253,수량산출서!$A$4:$A$253,"변경",수량산출서!$B$4:$B$253,$B125))</f>
        <v/>
      </c>
      <c r="G125" s="25" t="n"/>
      <c r="H125" s="24">
        <f>IF($B125="","",IF($G125&lt;&gt;"",$G125,N($F125)))</f>
        <v/>
      </c>
      <c r="I125" s="21">
        <f>IF($B125="","",IFERROR(VLOOKUP($B125,단가마스터!$A$4:$H$303,5,FALSE),IFERROR(VLOOKUP($B125,일위대가!$N$4:$T$63,4,FALSE),0)))</f>
        <v/>
      </c>
      <c r="J125" s="21">
        <f>IF($B125="","",IFERROR(VLOOKUP($B125,단가마스터!$A$4:$H$303,6,FALSE),IFERROR(VLOOKUP($B125,일위대가!$N$4:$T$63,5,FALSE),0)))</f>
        <v/>
      </c>
      <c r="K125" s="21">
        <f>IF($B125="","",IFERROR(VLOOKUP($B125,단가마스터!$A$4:$H$303,7,FALSE),IFERROR(VLOOKUP($B125,일위대가!$N$4:$T$63,6,FALSE),0)))</f>
        <v/>
      </c>
      <c r="L125" s="21">
        <f>IF($B125="","",N($I125)+N($J125)+N($K125))</f>
        <v/>
      </c>
      <c r="M125" s="21">
        <f>IF($B125="","",ROUND(N($H125)*N($L125),0))</f>
        <v/>
      </c>
      <c r="N125" s="6" t="n"/>
    </row>
    <row r="126">
      <c r="A126" s="6" t="n"/>
      <c r="B126" s="6" t="n"/>
      <c r="C126" s="7">
        <f>IF($B126="","",IFERROR(VLOOKUP($B126,단가마스터!$A$4:$H$303,2,FALSE),IFERROR(VLOOKUP($B126,일위대가!$N$4:$T$63,2,FALSE),"⚠️단가 없음")))</f>
        <v/>
      </c>
      <c r="D126" s="7">
        <f>IF($B126="","",IFERROR(VLOOKUP($B126,단가마스터!$A$4:$H$303,3,FALSE),""))</f>
        <v/>
      </c>
      <c r="E126" s="7">
        <f>IF($B126="","",IFERROR(VLOOKUP($B126,단가마스터!$A$4:$H$303,4,FALSE),IFERROR(VLOOKUP($B126,일위대가!$N$4:$T$63,3,FALSE),"")))</f>
        <v/>
      </c>
      <c r="F126" s="24">
        <f>IF($B126="","",SUMIFS(수량산출서!$H$4:$H$253,수량산출서!$A$4:$A$253,"변경",수량산출서!$B$4:$B$253,$B126))</f>
        <v/>
      </c>
      <c r="G126" s="25" t="n"/>
      <c r="H126" s="24">
        <f>IF($B126="","",IF($G126&lt;&gt;"",$G126,N($F126)))</f>
        <v/>
      </c>
      <c r="I126" s="21">
        <f>IF($B126="","",IFERROR(VLOOKUP($B126,단가마스터!$A$4:$H$303,5,FALSE),IFERROR(VLOOKUP($B126,일위대가!$N$4:$T$63,4,FALSE),0)))</f>
        <v/>
      </c>
      <c r="J126" s="21">
        <f>IF($B126="","",IFERROR(VLOOKUP($B126,단가마스터!$A$4:$H$303,6,FALSE),IFERROR(VLOOKUP($B126,일위대가!$N$4:$T$63,5,FALSE),0)))</f>
        <v/>
      </c>
      <c r="K126" s="21">
        <f>IF($B126="","",IFERROR(VLOOKUP($B126,단가마스터!$A$4:$H$303,7,FALSE),IFERROR(VLOOKUP($B126,일위대가!$N$4:$T$63,6,FALSE),0)))</f>
        <v/>
      </c>
      <c r="L126" s="21">
        <f>IF($B126="","",N($I126)+N($J126)+N($K126))</f>
        <v/>
      </c>
      <c r="M126" s="21">
        <f>IF($B126="","",ROUND(N($H126)*N($L126),0))</f>
        <v/>
      </c>
      <c r="N126" s="6" t="n"/>
    </row>
    <row r="127">
      <c r="A127" s="6" t="n"/>
      <c r="B127" s="6" t="n"/>
      <c r="C127" s="7">
        <f>IF($B127="","",IFERROR(VLOOKUP($B127,단가마스터!$A$4:$H$303,2,FALSE),IFERROR(VLOOKUP($B127,일위대가!$N$4:$T$63,2,FALSE),"⚠️단가 없음")))</f>
        <v/>
      </c>
      <c r="D127" s="7">
        <f>IF($B127="","",IFERROR(VLOOKUP($B127,단가마스터!$A$4:$H$303,3,FALSE),""))</f>
        <v/>
      </c>
      <c r="E127" s="7">
        <f>IF($B127="","",IFERROR(VLOOKUP($B127,단가마스터!$A$4:$H$303,4,FALSE),IFERROR(VLOOKUP($B127,일위대가!$N$4:$T$63,3,FALSE),"")))</f>
        <v/>
      </c>
      <c r="F127" s="24">
        <f>IF($B127="","",SUMIFS(수량산출서!$H$4:$H$253,수량산출서!$A$4:$A$253,"변경",수량산출서!$B$4:$B$253,$B127))</f>
        <v/>
      </c>
      <c r="G127" s="25" t="n"/>
      <c r="H127" s="24">
        <f>IF($B127="","",IF($G127&lt;&gt;"",$G127,N($F127)))</f>
        <v/>
      </c>
      <c r="I127" s="21">
        <f>IF($B127="","",IFERROR(VLOOKUP($B127,단가마스터!$A$4:$H$303,5,FALSE),IFERROR(VLOOKUP($B127,일위대가!$N$4:$T$63,4,FALSE),0)))</f>
        <v/>
      </c>
      <c r="J127" s="21">
        <f>IF($B127="","",IFERROR(VLOOKUP($B127,단가마스터!$A$4:$H$303,6,FALSE),IFERROR(VLOOKUP($B127,일위대가!$N$4:$T$63,5,FALSE),0)))</f>
        <v/>
      </c>
      <c r="K127" s="21">
        <f>IF($B127="","",IFERROR(VLOOKUP($B127,단가마스터!$A$4:$H$303,7,FALSE),IFERROR(VLOOKUP($B127,일위대가!$N$4:$T$63,6,FALSE),0)))</f>
        <v/>
      </c>
      <c r="L127" s="21">
        <f>IF($B127="","",N($I127)+N($J127)+N($K127))</f>
        <v/>
      </c>
      <c r="M127" s="21">
        <f>IF($B127="","",ROUND(N($H127)*N($L127),0))</f>
        <v/>
      </c>
      <c r="N127" s="6" t="n"/>
    </row>
    <row r="128">
      <c r="A128" s="6" t="n"/>
      <c r="B128" s="6" t="n"/>
      <c r="C128" s="7">
        <f>IF($B128="","",IFERROR(VLOOKUP($B128,단가마스터!$A$4:$H$303,2,FALSE),IFERROR(VLOOKUP($B128,일위대가!$N$4:$T$63,2,FALSE),"⚠️단가 없음")))</f>
        <v/>
      </c>
      <c r="D128" s="7">
        <f>IF($B128="","",IFERROR(VLOOKUP($B128,단가마스터!$A$4:$H$303,3,FALSE),""))</f>
        <v/>
      </c>
      <c r="E128" s="7">
        <f>IF($B128="","",IFERROR(VLOOKUP($B128,단가마스터!$A$4:$H$303,4,FALSE),IFERROR(VLOOKUP($B128,일위대가!$N$4:$T$63,3,FALSE),"")))</f>
        <v/>
      </c>
      <c r="F128" s="24">
        <f>IF($B128="","",SUMIFS(수량산출서!$H$4:$H$253,수량산출서!$A$4:$A$253,"변경",수량산출서!$B$4:$B$253,$B128))</f>
        <v/>
      </c>
      <c r="G128" s="25" t="n"/>
      <c r="H128" s="24">
        <f>IF($B128="","",IF($G128&lt;&gt;"",$G128,N($F128)))</f>
        <v/>
      </c>
      <c r="I128" s="21">
        <f>IF($B128="","",IFERROR(VLOOKUP($B128,단가마스터!$A$4:$H$303,5,FALSE),IFERROR(VLOOKUP($B128,일위대가!$N$4:$T$63,4,FALSE),0)))</f>
        <v/>
      </c>
      <c r="J128" s="21">
        <f>IF($B128="","",IFERROR(VLOOKUP($B128,단가마스터!$A$4:$H$303,6,FALSE),IFERROR(VLOOKUP($B128,일위대가!$N$4:$T$63,5,FALSE),0)))</f>
        <v/>
      </c>
      <c r="K128" s="21">
        <f>IF($B128="","",IFERROR(VLOOKUP($B128,단가마스터!$A$4:$H$303,7,FALSE),IFERROR(VLOOKUP($B128,일위대가!$N$4:$T$63,6,FALSE),0)))</f>
        <v/>
      </c>
      <c r="L128" s="21">
        <f>IF($B128="","",N($I128)+N($J128)+N($K128))</f>
        <v/>
      </c>
      <c r="M128" s="21">
        <f>IF($B128="","",ROUND(N($H128)*N($L128),0))</f>
        <v/>
      </c>
      <c r="N128" s="6" t="n"/>
    </row>
    <row r="129">
      <c r="A129" s="6" t="n"/>
      <c r="B129" s="6" t="n"/>
      <c r="C129" s="7">
        <f>IF($B129="","",IFERROR(VLOOKUP($B129,단가마스터!$A$4:$H$303,2,FALSE),IFERROR(VLOOKUP($B129,일위대가!$N$4:$T$63,2,FALSE),"⚠️단가 없음")))</f>
        <v/>
      </c>
      <c r="D129" s="7">
        <f>IF($B129="","",IFERROR(VLOOKUP($B129,단가마스터!$A$4:$H$303,3,FALSE),""))</f>
        <v/>
      </c>
      <c r="E129" s="7">
        <f>IF($B129="","",IFERROR(VLOOKUP($B129,단가마스터!$A$4:$H$303,4,FALSE),IFERROR(VLOOKUP($B129,일위대가!$N$4:$T$63,3,FALSE),"")))</f>
        <v/>
      </c>
      <c r="F129" s="24">
        <f>IF($B129="","",SUMIFS(수량산출서!$H$4:$H$253,수량산출서!$A$4:$A$253,"변경",수량산출서!$B$4:$B$253,$B129))</f>
        <v/>
      </c>
      <c r="G129" s="25" t="n"/>
      <c r="H129" s="24">
        <f>IF($B129="","",IF($G129&lt;&gt;"",$G129,N($F129)))</f>
        <v/>
      </c>
      <c r="I129" s="21">
        <f>IF($B129="","",IFERROR(VLOOKUP($B129,단가마스터!$A$4:$H$303,5,FALSE),IFERROR(VLOOKUP($B129,일위대가!$N$4:$T$63,4,FALSE),0)))</f>
        <v/>
      </c>
      <c r="J129" s="21">
        <f>IF($B129="","",IFERROR(VLOOKUP($B129,단가마스터!$A$4:$H$303,6,FALSE),IFERROR(VLOOKUP($B129,일위대가!$N$4:$T$63,5,FALSE),0)))</f>
        <v/>
      </c>
      <c r="K129" s="21">
        <f>IF($B129="","",IFERROR(VLOOKUP($B129,단가마스터!$A$4:$H$303,7,FALSE),IFERROR(VLOOKUP($B129,일위대가!$N$4:$T$63,6,FALSE),0)))</f>
        <v/>
      </c>
      <c r="L129" s="21">
        <f>IF($B129="","",N($I129)+N($J129)+N($K129))</f>
        <v/>
      </c>
      <c r="M129" s="21">
        <f>IF($B129="","",ROUND(N($H129)*N($L129),0))</f>
        <v/>
      </c>
      <c r="N129" s="6" t="n"/>
    </row>
    <row r="130">
      <c r="A130" s="6" t="n"/>
      <c r="B130" s="6" t="n"/>
      <c r="C130" s="7">
        <f>IF($B130="","",IFERROR(VLOOKUP($B130,단가마스터!$A$4:$H$303,2,FALSE),IFERROR(VLOOKUP($B130,일위대가!$N$4:$T$63,2,FALSE),"⚠️단가 없음")))</f>
        <v/>
      </c>
      <c r="D130" s="7">
        <f>IF($B130="","",IFERROR(VLOOKUP($B130,단가마스터!$A$4:$H$303,3,FALSE),""))</f>
        <v/>
      </c>
      <c r="E130" s="7">
        <f>IF($B130="","",IFERROR(VLOOKUP($B130,단가마스터!$A$4:$H$303,4,FALSE),IFERROR(VLOOKUP($B130,일위대가!$N$4:$T$63,3,FALSE),"")))</f>
        <v/>
      </c>
      <c r="F130" s="24">
        <f>IF($B130="","",SUMIFS(수량산출서!$H$4:$H$253,수량산출서!$A$4:$A$253,"변경",수량산출서!$B$4:$B$253,$B130))</f>
        <v/>
      </c>
      <c r="G130" s="25" t="n"/>
      <c r="H130" s="24">
        <f>IF($B130="","",IF($G130&lt;&gt;"",$G130,N($F130)))</f>
        <v/>
      </c>
      <c r="I130" s="21">
        <f>IF($B130="","",IFERROR(VLOOKUP($B130,단가마스터!$A$4:$H$303,5,FALSE),IFERROR(VLOOKUP($B130,일위대가!$N$4:$T$63,4,FALSE),0)))</f>
        <v/>
      </c>
      <c r="J130" s="21">
        <f>IF($B130="","",IFERROR(VLOOKUP($B130,단가마스터!$A$4:$H$303,6,FALSE),IFERROR(VLOOKUP($B130,일위대가!$N$4:$T$63,5,FALSE),0)))</f>
        <v/>
      </c>
      <c r="K130" s="21">
        <f>IF($B130="","",IFERROR(VLOOKUP($B130,단가마스터!$A$4:$H$303,7,FALSE),IFERROR(VLOOKUP($B130,일위대가!$N$4:$T$63,6,FALSE),0)))</f>
        <v/>
      </c>
      <c r="L130" s="21">
        <f>IF($B130="","",N($I130)+N($J130)+N($K130))</f>
        <v/>
      </c>
      <c r="M130" s="21">
        <f>IF($B130="","",ROUND(N($H130)*N($L130),0))</f>
        <v/>
      </c>
      <c r="N130" s="6" t="n"/>
    </row>
    <row r="131">
      <c r="A131" s="6" t="n"/>
      <c r="B131" s="6" t="n"/>
      <c r="C131" s="7">
        <f>IF($B131="","",IFERROR(VLOOKUP($B131,단가마스터!$A$4:$H$303,2,FALSE),IFERROR(VLOOKUP($B131,일위대가!$N$4:$T$63,2,FALSE),"⚠️단가 없음")))</f>
        <v/>
      </c>
      <c r="D131" s="7">
        <f>IF($B131="","",IFERROR(VLOOKUP($B131,단가마스터!$A$4:$H$303,3,FALSE),""))</f>
        <v/>
      </c>
      <c r="E131" s="7">
        <f>IF($B131="","",IFERROR(VLOOKUP($B131,단가마스터!$A$4:$H$303,4,FALSE),IFERROR(VLOOKUP($B131,일위대가!$N$4:$T$63,3,FALSE),"")))</f>
        <v/>
      </c>
      <c r="F131" s="24">
        <f>IF($B131="","",SUMIFS(수량산출서!$H$4:$H$253,수량산출서!$A$4:$A$253,"변경",수량산출서!$B$4:$B$253,$B131))</f>
        <v/>
      </c>
      <c r="G131" s="25" t="n"/>
      <c r="H131" s="24">
        <f>IF($B131="","",IF($G131&lt;&gt;"",$G131,N($F131)))</f>
        <v/>
      </c>
      <c r="I131" s="21">
        <f>IF($B131="","",IFERROR(VLOOKUP($B131,단가마스터!$A$4:$H$303,5,FALSE),IFERROR(VLOOKUP($B131,일위대가!$N$4:$T$63,4,FALSE),0)))</f>
        <v/>
      </c>
      <c r="J131" s="21">
        <f>IF($B131="","",IFERROR(VLOOKUP($B131,단가마스터!$A$4:$H$303,6,FALSE),IFERROR(VLOOKUP($B131,일위대가!$N$4:$T$63,5,FALSE),0)))</f>
        <v/>
      </c>
      <c r="K131" s="21">
        <f>IF($B131="","",IFERROR(VLOOKUP($B131,단가마스터!$A$4:$H$303,7,FALSE),IFERROR(VLOOKUP($B131,일위대가!$N$4:$T$63,6,FALSE),0)))</f>
        <v/>
      </c>
      <c r="L131" s="21">
        <f>IF($B131="","",N($I131)+N($J131)+N($K131))</f>
        <v/>
      </c>
      <c r="M131" s="21">
        <f>IF($B131="","",ROUND(N($H131)*N($L131),0))</f>
        <v/>
      </c>
      <c r="N131" s="6" t="n"/>
    </row>
    <row r="132">
      <c r="A132" s="6" t="n"/>
      <c r="B132" s="6" t="n"/>
      <c r="C132" s="7">
        <f>IF($B132="","",IFERROR(VLOOKUP($B132,단가마스터!$A$4:$H$303,2,FALSE),IFERROR(VLOOKUP($B132,일위대가!$N$4:$T$63,2,FALSE),"⚠️단가 없음")))</f>
        <v/>
      </c>
      <c r="D132" s="7">
        <f>IF($B132="","",IFERROR(VLOOKUP($B132,단가마스터!$A$4:$H$303,3,FALSE),""))</f>
        <v/>
      </c>
      <c r="E132" s="7">
        <f>IF($B132="","",IFERROR(VLOOKUP($B132,단가마스터!$A$4:$H$303,4,FALSE),IFERROR(VLOOKUP($B132,일위대가!$N$4:$T$63,3,FALSE),"")))</f>
        <v/>
      </c>
      <c r="F132" s="24">
        <f>IF($B132="","",SUMIFS(수량산출서!$H$4:$H$253,수량산출서!$A$4:$A$253,"변경",수량산출서!$B$4:$B$253,$B132))</f>
        <v/>
      </c>
      <c r="G132" s="25" t="n"/>
      <c r="H132" s="24">
        <f>IF($B132="","",IF($G132&lt;&gt;"",$G132,N($F132)))</f>
        <v/>
      </c>
      <c r="I132" s="21">
        <f>IF($B132="","",IFERROR(VLOOKUP($B132,단가마스터!$A$4:$H$303,5,FALSE),IFERROR(VLOOKUP($B132,일위대가!$N$4:$T$63,4,FALSE),0)))</f>
        <v/>
      </c>
      <c r="J132" s="21">
        <f>IF($B132="","",IFERROR(VLOOKUP($B132,단가마스터!$A$4:$H$303,6,FALSE),IFERROR(VLOOKUP($B132,일위대가!$N$4:$T$63,5,FALSE),0)))</f>
        <v/>
      </c>
      <c r="K132" s="21">
        <f>IF($B132="","",IFERROR(VLOOKUP($B132,단가마스터!$A$4:$H$303,7,FALSE),IFERROR(VLOOKUP($B132,일위대가!$N$4:$T$63,6,FALSE),0)))</f>
        <v/>
      </c>
      <c r="L132" s="21">
        <f>IF($B132="","",N($I132)+N($J132)+N($K132))</f>
        <v/>
      </c>
      <c r="M132" s="21">
        <f>IF($B132="","",ROUND(N($H132)*N($L132),0))</f>
        <v/>
      </c>
      <c r="N132" s="6" t="n"/>
    </row>
    <row r="133">
      <c r="A133" s="6" t="n"/>
      <c r="B133" s="6" t="n"/>
      <c r="C133" s="7">
        <f>IF($B133="","",IFERROR(VLOOKUP($B133,단가마스터!$A$4:$H$303,2,FALSE),IFERROR(VLOOKUP($B133,일위대가!$N$4:$T$63,2,FALSE),"⚠️단가 없음")))</f>
        <v/>
      </c>
      <c r="D133" s="7">
        <f>IF($B133="","",IFERROR(VLOOKUP($B133,단가마스터!$A$4:$H$303,3,FALSE),""))</f>
        <v/>
      </c>
      <c r="E133" s="7">
        <f>IF($B133="","",IFERROR(VLOOKUP($B133,단가마스터!$A$4:$H$303,4,FALSE),IFERROR(VLOOKUP($B133,일위대가!$N$4:$T$63,3,FALSE),"")))</f>
        <v/>
      </c>
      <c r="F133" s="24">
        <f>IF($B133="","",SUMIFS(수량산출서!$H$4:$H$253,수량산출서!$A$4:$A$253,"변경",수량산출서!$B$4:$B$253,$B133))</f>
        <v/>
      </c>
      <c r="G133" s="25" t="n"/>
      <c r="H133" s="24">
        <f>IF($B133="","",IF($G133&lt;&gt;"",$G133,N($F133)))</f>
        <v/>
      </c>
      <c r="I133" s="21">
        <f>IF($B133="","",IFERROR(VLOOKUP($B133,단가마스터!$A$4:$H$303,5,FALSE),IFERROR(VLOOKUP($B133,일위대가!$N$4:$T$63,4,FALSE),0)))</f>
        <v/>
      </c>
      <c r="J133" s="21">
        <f>IF($B133="","",IFERROR(VLOOKUP($B133,단가마스터!$A$4:$H$303,6,FALSE),IFERROR(VLOOKUP($B133,일위대가!$N$4:$T$63,5,FALSE),0)))</f>
        <v/>
      </c>
      <c r="K133" s="21">
        <f>IF($B133="","",IFERROR(VLOOKUP($B133,단가마스터!$A$4:$H$303,7,FALSE),IFERROR(VLOOKUP($B133,일위대가!$N$4:$T$63,6,FALSE),0)))</f>
        <v/>
      </c>
      <c r="L133" s="21">
        <f>IF($B133="","",N($I133)+N($J133)+N($K133))</f>
        <v/>
      </c>
      <c r="M133" s="21">
        <f>IF($B133="","",ROUND(N($H133)*N($L133),0))</f>
        <v/>
      </c>
      <c r="N133" s="6" t="n"/>
    </row>
    <row r="134">
      <c r="A134" s="6" t="n"/>
      <c r="B134" s="6" t="n"/>
      <c r="C134" s="7">
        <f>IF($B134="","",IFERROR(VLOOKUP($B134,단가마스터!$A$4:$H$303,2,FALSE),IFERROR(VLOOKUP($B134,일위대가!$N$4:$T$63,2,FALSE),"⚠️단가 없음")))</f>
        <v/>
      </c>
      <c r="D134" s="7">
        <f>IF($B134="","",IFERROR(VLOOKUP($B134,단가마스터!$A$4:$H$303,3,FALSE),""))</f>
        <v/>
      </c>
      <c r="E134" s="7">
        <f>IF($B134="","",IFERROR(VLOOKUP($B134,단가마스터!$A$4:$H$303,4,FALSE),IFERROR(VLOOKUP($B134,일위대가!$N$4:$T$63,3,FALSE),"")))</f>
        <v/>
      </c>
      <c r="F134" s="24">
        <f>IF($B134="","",SUMIFS(수량산출서!$H$4:$H$253,수량산출서!$A$4:$A$253,"변경",수량산출서!$B$4:$B$253,$B134))</f>
        <v/>
      </c>
      <c r="G134" s="25" t="n"/>
      <c r="H134" s="24">
        <f>IF($B134="","",IF($G134&lt;&gt;"",$G134,N($F134)))</f>
        <v/>
      </c>
      <c r="I134" s="21">
        <f>IF($B134="","",IFERROR(VLOOKUP($B134,단가마스터!$A$4:$H$303,5,FALSE),IFERROR(VLOOKUP($B134,일위대가!$N$4:$T$63,4,FALSE),0)))</f>
        <v/>
      </c>
      <c r="J134" s="21">
        <f>IF($B134="","",IFERROR(VLOOKUP($B134,단가마스터!$A$4:$H$303,6,FALSE),IFERROR(VLOOKUP($B134,일위대가!$N$4:$T$63,5,FALSE),0)))</f>
        <v/>
      </c>
      <c r="K134" s="21">
        <f>IF($B134="","",IFERROR(VLOOKUP($B134,단가마스터!$A$4:$H$303,7,FALSE),IFERROR(VLOOKUP($B134,일위대가!$N$4:$T$63,6,FALSE),0)))</f>
        <v/>
      </c>
      <c r="L134" s="21">
        <f>IF($B134="","",N($I134)+N($J134)+N($K134))</f>
        <v/>
      </c>
      <c r="M134" s="21">
        <f>IF($B134="","",ROUND(N($H134)*N($L134),0))</f>
        <v/>
      </c>
      <c r="N134" s="6" t="n"/>
    </row>
    <row r="135">
      <c r="A135" s="6" t="n"/>
      <c r="B135" s="6" t="n"/>
      <c r="C135" s="7">
        <f>IF($B135="","",IFERROR(VLOOKUP($B135,단가마스터!$A$4:$H$303,2,FALSE),IFERROR(VLOOKUP($B135,일위대가!$N$4:$T$63,2,FALSE),"⚠️단가 없음")))</f>
        <v/>
      </c>
      <c r="D135" s="7">
        <f>IF($B135="","",IFERROR(VLOOKUP($B135,단가마스터!$A$4:$H$303,3,FALSE),""))</f>
        <v/>
      </c>
      <c r="E135" s="7">
        <f>IF($B135="","",IFERROR(VLOOKUP($B135,단가마스터!$A$4:$H$303,4,FALSE),IFERROR(VLOOKUP($B135,일위대가!$N$4:$T$63,3,FALSE),"")))</f>
        <v/>
      </c>
      <c r="F135" s="24">
        <f>IF($B135="","",SUMIFS(수량산출서!$H$4:$H$253,수량산출서!$A$4:$A$253,"변경",수량산출서!$B$4:$B$253,$B135))</f>
        <v/>
      </c>
      <c r="G135" s="25" t="n"/>
      <c r="H135" s="24">
        <f>IF($B135="","",IF($G135&lt;&gt;"",$G135,N($F135)))</f>
        <v/>
      </c>
      <c r="I135" s="21">
        <f>IF($B135="","",IFERROR(VLOOKUP($B135,단가마스터!$A$4:$H$303,5,FALSE),IFERROR(VLOOKUP($B135,일위대가!$N$4:$T$63,4,FALSE),0)))</f>
        <v/>
      </c>
      <c r="J135" s="21">
        <f>IF($B135="","",IFERROR(VLOOKUP($B135,단가마스터!$A$4:$H$303,6,FALSE),IFERROR(VLOOKUP($B135,일위대가!$N$4:$T$63,5,FALSE),0)))</f>
        <v/>
      </c>
      <c r="K135" s="21">
        <f>IF($B135="","",IFERROR(VLOOKUP($B135,단가마스터!$A$4:$H$303,7,FALSE),IFERROR(VLOOKUP($B135,일위대가!$N$4:$T$63,6,FALSE),0)))</f>
        <v/>
      </c>
      <c r="L135" s="21">
        <f>IF($B135="","",N($I135)+N($J135)+N($K135))</f>
        <v/>
      </c>
      <c r="M135" s="21">
        <f>IF($B135="","",ROUND(N($H135)*N($L135),0))</f>
        <v/>
      </c>
      <c r="N135" s="6" t="n"/>
    </row>
    <row r="136">
      <c r="A136" s="6" t="n"/>
      <c r="B136" s="6" t="n"/>
      <c r="C136" s="7">
        <f>IF($B136="","",IFERROR(VLOOKUP($B136,단가마스터!$A$4:$H$303,2,FALSE),IFERROR(VLOOKUP($B136,일위대가!$N$4:$T$63,2,FALSE),"⚠️단가 없음")))</f>
        <v/>
      </c>
      <c r="D136" s="7">
        <f>IF($B136="","",IFERROR(VLOOKUP($B136,단가마스터!$A$4:$H$303,3,FALSE),""))</f>
        <v/>
      </c>
      <c r="E136" s="7">
        <f>IF($B136="","",IFERROR(VLOOKUP($B136,단가마스터!$A$4:$H$303,4,FALSE),IFERROR(VLOOKUP($B136,일위대가!$N$4:$T$63,3,FALSE),"")))</f>
        <v/>
      </c>
      <c r="F136" s="24">
        <f>IF($B136="","",SUMIFS(수량산출서!$H$4:$H$253,수량산출서!$A$4:$A$253,"변경",수량산출서!$B$4:$B$253,$B136))</f>
        <v/>
      </c>
      <c r="G136" s="25" t="n"/>
      <c r="H136" s="24">
        <f>IF($B136="","",IF($G136&lt;&gt;"",$G136,N($F136)))</f>
        <v/>
      </c>
      <c r="I136" s="21">
        <f>IF($B136="","",IFERROR(VLOOKUP($B136,단가마스터!$A$4:$H$303,5,FALSE),IFERROR(VLOOKUP($B136,일위대가!$N$4:$T$63,4,FALSE),0)))</f>
        <v/>
      </c>
      <c r="J136" s="21">
        <f>IF($B136="","",IFERROR(VLOOKUP($B136,단가마스터!$A$4:$H$303,6,FALSE),IFERROR(VLOOKUP($B136,일위대가!$N$4:$T$63,5,FALSE),0)))</f>
        <v/>
      </c>
      <c r="K136" s="21">
        <f>IF($B136="","",IFERROR(VLOOKUP($B136,단가마스터!$A$4:$H$303,7,FALSE),IFERROR(VLOOKUP($B136,일위대가!$N$4:$T$63,6,FALSE),0)))</f>
        <v/>
      </c>
      <c r="L136" s="21">
        <f>IF($B136="","",N($I136)+N($J136)+N($K136))</f>
        <v/>
      </c>
      <c r="M136" s="21">
        <f>IF($B136="","",ROUND(N($H136)*N($L136),0))</f>
        <v/>
      </c>
      <c r="N136" s="6" t="n"/>
    </row>
    <row r="137">
      <c r="A137" s="6" t="n"/>
      <c r="B137" s="6" t="n"/>
      <c r="C137" s="7">
        <f>IF($B137="","",IFERROR(VLOOKUP($B137,단가마스터!$A$4:$H$303,2,FALSE),IFERROR(VLOOKUP($B137,일위대가!$N$4:$T$63,2,FALSE),"⚠️단가 없음")))</f>
        <v/>
      </c>
      <c r="D137" s="7">
        <f>IF($B137="","",IFERROR(VLOOKUP($B137,단가마스터!$A$4:$H$303,3,FALSE),""))</f>
        <v/>
      </c>
      <c r="E137" s="7">
        <f>IF($B137="","",IFERROR(VLOOKUP($B137,단가마스터!$A$4:$H$303,4,FALSE),IFERROR(VLOOKUP($B137,일위대가!$N$4:$T$63,3,FALSE),"")))</f>
        <v/>
      </c>
      <c r="F137" s="24">
        <f>IF($B137="","",SUMIFS(수량산출서!$H$4:$H$253,수량산출서!$A$4:$A$253,"변경",수량산출서!$B$4:$B$253,$B137))</f>
        <v/>
      </c>
      <c r="G137" s="25" t="n"/>
      <c r="H137" s="24">
        <f>IF($B137="","",IF($G137&lt;&gt;"",$G137,N($F137)))</f>
        <v/>
      </c>
      <c r="I137" s="21">
        <f>IF($B137="","",IFERROR(VLOOKUP($B137,단가마스터!$A$4:$H$303,5,FALSE),IFERROR(VLOOKUP($B137,일위대가!$N$4:$T$63,4,FALSE),0)))</f>
        <v/>
      </c>
      <c r="J137" s="21">
        <f>IF($B137="","",IFERROR(VLOOKUP($B137,단가마스터!$A$4:$H$303,6,FALSE),IFERROR(VLOOKUP($B137,일위대가!$N$4:$T$63,5,FALSE),0)))</f>
        <v/>
      </c>
      <c r="K137" s="21">
        <f>IF($B137="","",IFERROR(VLOOKUP($B137,단가마스터!$A$4:$H$303,7,FALSE),IFERROR(VLOOKUP($B137,일위대가!$N$4:$T$63,6,FALSE),0)))</f>
        <v/>
      </c>
      <c r="L137" s="21">
        <f>IF($B137="","",N($I137)+N($J137)+N($K137))</f>
        <v/>
      </c>
      <c r="M137" s="21">
        <f>IF($B137="","",ROUND(N($H137)*N($L137),0))</f>
        <v/>
      </c>
      <c r="N137" s="6" t="n"/>
    </row>
    <row r="138">
      <c r="A138" s="6" t="n"/>
      <c r="B138" s="6" t="n"/>
      <c r="C138" s="7">
        <f>IF($B138="","",IFERROR(VLOOKUP($B138,단가마스터!$A$4:$H$303,2,FALSE),IFERROR(VLOOKUP($B138,일위대가!$N$4:$T$63,2,FALSE),"⚠️단가 없음")))</f>
        <v/>
      </c>
      <c r="D138" s="7">
        <f>IF($B138="","",IFERROR(VLOOKUP($B138,단가마스터!$A$4:$H$303,3,FALSE),""))</f>
        <v/>
      </c>
      <c r="E138" s="7">
        <f>IF($B138="","",IFERROR(VLOOKUP($B138,단가마스터!$A$4:$H$303,4,FALSE),IFERROR(VLOOKUP($B138,일위대가!$N$4:$T$63,3,FALSE),"")))</f>
        <v/>
      </c>
      <c r="F138" s="24">
        <f>IF($B138="","",SUMIFS(수량산출서!$H$4:$H$253,수량산출서!$A$4:$A$253,"변경",수량산출서!$B$4:$B$253,$B138))</f>
        <v/>
      </c>
      <c r="G138" s="25" t="n"/>
      <c r="H138" s="24">
        <f>IF($B138="","",IF($G138&lt;&gt;"",$G138,N($F138)))</f>
        <v/>
      </c>
      <c r="I138" s="21">
        <f>IF($B138="","",IFERROR(VLOOKUP($B138,단가마스터!$A$4:$H$303,5,FALSE),IFERROR(VLOOKUP($B138,일위대가!$N$4:$T$63,4,FALSE),0)))</f>
        <v/>
      </c>
      <c r="J138" s="21">
        <f>IF($B138="","",IFERROR(VLOOKUP($B138,단가마스터!$A$4:$H$303,6,FALSE),IFERROR(VLOOKUP($B138,일위대가!$N$4:$T$63,5,FALSE),0)))</f>
        <v/>
      </c>
      <c r="K138" s="21">
        <f>IF($B138="","",IFERROR(VLOOKUP($B138,단가마스터!$A$4:$H$303,7,FALSE),IFERROR(VLOOKUP($B138,일위대가!$N$4:$T$63,6,FALSE),0)))</f>
        <v/>
      </c>
      <c r="L138" s="21">
        <f>IF($B138="","",N($I138)+N($J138)+N($K138))</f>
        <v/>
      </c>
      <c r="M138" s="21">
        <f>IF($B138="","",ROUND(N($H138)*N($L138),0))</f>
        <v/>
      </c>
      <c r="N138" s="6" t="n"/>
    </row>
    <row r="139">
      <c r="A139" s="6" t="n"/>
      <c r="B139" s="6" t="n"/>
      <c r="C139" s="7">
        <f>IF($B139="","",IFERROR(VLOOKUP($B139,단가마스터!$A$4:$H$303,2,FALSE),IFERROR(VLOOKUP($B139,일위대가!$N$4:$T$63,2,FALSE),"⚠️단가 없음")))</f>
        <v/>
      </c>
      <c r="D139" s="7">
        <f>IF($B139="","",IFERROR(VLOOKUP($B139,단가마스터!$A$4:$H$303,3,FALSE),""))</f>
        <v/>
      </c>
      <c r="E139" s="7">
        <f>IF($B139="","",IFERROR(VLOOKUP($B139,단가마스터!$A$4:$H$303,4,FALSE),IFERROR(VLOOKUP($B139,일위대가!$N$4:$T$63,3,FALSE),"")))</f>
        <v/>
      </c>
      <c r="F139" s="24">
        <f>IF($B139="","",SUMIFS(수량산출서!$H$4:$H$253,수량산출서!$A$4:$A$253,"변경",수량산출서!$B$4:$B$253,$B139))</f>
        <v/>
      </c>
      <c r="G139" s="25" t="n"/>
      <c r="H139" s="24">
        <f>IF($B139="","",IF($G139&lt;&gt;"",$G139,N($F139)))</f>
        <v/>
      </c>
      <c r="I139" s="21">
        <f>IF($B139="","",IFERROR(VLOOKUP($B139,단가마스터!$A$4:$H$303,5,FALSE),IFERROR(VLOOKUP($B139,일위대가!$N$4:$T$63,4,FALSE),0)))</f>
        <v/>
      </c>
      <c r="J139" s="21">
        <f>IF($B139="","",IFERROR(VLOOKUP($B139,단가마스터!$A$4:$H$303,6,FALSE),IFERROR(VLOOKUP($B139,일위대가!$N$4:$T$63,5,FALSE),0)))</f>
        <v/>
      </c>
      <c r="K139" s="21">
        <f>IF($B139="","",IFERROR(VLOOKUP($B139,단가마스터!$A$4:$H$303,7,FALSE),IFERROR(VLOOKUP($B139,일위대가!$N$4:$T$63,6,FALSE),0)))</f>
        <v/>
      </c>
      <c r="L139" s="21">
        <f>IF($B139="","",N($I139)+N($J139)+N($K139))</f>
        <v/>
      </c>
      <c r="M139" s="21">
        <f>IF($B139="","",ROUND(N($H139)*N($L139),0))</f>
        <v/>
      </c>
      <c r="N139" s="6" t="n"/>
    </row>
    <row r="140">
      <c r="A140" s="6" t="n"/>
      <c r="B140" s="6" t="n"/>
      <c r="C140" s="7">
        <f>IF($B140="","",IFERROR(VLOOKUP($B140,단가마스터!$A$4:$H$303,2,FALSE),IFERROR(VLOOKUP($B140,일위대가!$N$4:$T$63,2,FALSE),"⚠️단가 없음")))</f>
        <v/>
      </c>
      <c r="D140" s="7">
        <f>IF($B140="","",IFERROR(VLOOKUP($B140,단가마스터!$A$4:$H$303,3,FALSE),""))</f>
        <v/>
      </c>
      <c r="E140" s="7">
        <f>IF($B140="","",IFERROR(VLOOKUP($B140,단가마스터!$A$4:$H$303,4,FALSE),IFERROR(VLOOKUP($B140,일위대가!$N$4:$T$63,3,FALSE),"")))</f>
        <v/>
      </c>
      <c r="F140" s="24">
        <f>IF($B140="","",SUMIFS(수량산출서!$H$4:$H$253,수량산출서!$A$4:$A$253,"변경",수량산출서!$B$4:$B$253,$B140))</f>
        <v/>
      </c>
      <c r="G140" s="25" t="n"/>
      <c r="H140" s="24">
        <f>IF($B140="","",IF($G140&lt;&gt;"",$G140,N($F140)))</f>
        <v/>
      </c>
      <c r="I140" s="21">
        <f>IF($B140="","",IFERROR(VLOOKUP($B140,단가마스터!$A$4:$H$303,5,FALSE),IFERROR(VLOOKUP($B140,일위대가!$N$4:$T$63,4,FALSE),0)))</f>
        <v/>
      </c>
      <c r="J140" s="21">
        <f>IF($B140="","",IFERROR(VLOOKUP($B140,단가마스터!$A$4:$H$303,6,FALSE),IFERROR(VLOOKUP($B140,일위대가!$N$4:$T$63,5,FALSE),0)))</f>
        <v/>
      </c>
      <c r="K140" s="21">
        <f>IF($B140="","",IFERROR(VLOOKUP($B140,단가마스터!$A$4:$H$303,7,FALSE),IFERROR(VLOOKUP($B140,일위대가!$N$4:$T$63,6,FALSE),0)))</f>
        <v/>
      </c>
      <c r="L140" s="21">
        <f>IF($B140="","",N($I140)+N($J140)+N($K140))</f>
        <v/>
      </c>
      <c r="M140" s="21">
        <f>IF($B140="","",ROUND(N($H140)*N($L140),0))</f>
        <v/>
      </c>
      <c r="N140" s="6" t="n"/>
    </row>
    <row r="141">
      <c r="A141" s="6" t="n"/>
      <c r="B141" s="6" t="n"/>
      <c r="C141" s="7">
        <f>IF($B141="","",IFERROR(VLOOKUP($B141,단가마스터!$A$4:$H$303,2,FALSE),IFERROR(VLOOKUP($B141,일위대가!$N$4:$T$63,2,FALSE),"⚠️단가 없음")))</f>
        <v/>
      </c>
      <c r="D141" s="7">
        <f>IF($B141="","",IFERROR(VLOOKUP($B141,단가마스터!$A$4:$H$303,3,FALSE),""))</f>
        <v/>
      </c>
      <c r="E141" s="7">
        <f>IF($B141="","",IFERROR(VLOOKUP($B141,단가마스터!$A$4:$H$303,4,FALSE),IFERROR(VLOOKUP($B141,일위대가!$N$4:$T$63,3,FALSE),"")))</f>
        <v/>
      </c>
      <c r="F141" s="24">
        <f>IF($B141="","",SUMIFS(수량산출서!$H$4:$H$253,수량산출서!$A$4:$A$253,"변경",수량산출서!$B$4:$B$253,$B141))</f>
        <v/>
      </c>
      <c r="G141" s="25" t="n"/>
      <c r="H141" s="24">
        <f>IF($B141="","",IF($G141&lt;&gt;"",$G141,N($F141)))</f>
        <v/>
      </c>
      <c r="I141" s="21">
        <f>IF($B141="","",IFERROR(VLOOKUP($B141,단가마스터!$A$4:$H$303,5,FALSE),IFERROR(VLOOKUP($B141,일위대가!$N$4:$T$63,4,FALSE),0)))</f>
        <v/>
      </c>
      <c r="J141" s="21">
        <f>IF($B141="","",IFERROR(VLOOKUP($B141,단가마스터!$A$4:$H$303,6,FALSE),IFERROR(VLOOKUP($B141,일위대가!$N$4:$T$63,5,FALSE),0)))</f>
        <v/>
      </c>
      <c r="K141" s="21">
        <f>IF($B141="","",IFERROR(VLOOKUP($B141,단가마스터!$A$4:$H$303,7,FALSE),IFERROR(VLOOKUP($B141,일위대가!$N$4:$T$63,6,FALSE),0)))</f>
        <v/>
      </c>
      <c r="L141" s="21">
        <f>IF($B141="","",N($I141)+N($J141)+N($K141))</f>
        <v/>
      </c>
      <c r="M141" s="21">
        <f>IF($B141="","",ROUND(N($H141)*N($L141),0))</f>
        <v/>
      </c>
      <c r="N141" s="6" t="n"/>
    </row>
    <row r="142">
      <c r="A142" s="6" t="n"/>
      <c r="B142" s="6" t="n"/>
      <c r="C142" s="7">
        <f>IF($B142="","",IFERROR(VLOOKUP($B142,단가마스터!$A$4:$H$303,2,FALSE),IFERROR(VLOOKUP($B142,일위대가!$N$4:$T$63,2,FALSE),"⚠️단가 없음")))</f>
        <v/>
      </c>
      <c r="D142" s="7">
        <f>IF($B142="","",IFERROR(VLOOKUP($B142,단가마스터!$A$4:$H$303,3,FALSE),""))</f>
        <v/>
      </c>
      <c r="E142" s="7">
        <f>IF($B142="","",IFERROR(VLOOKUP($B142,단가마스터!$A$4:$H$303,4,FALSE),IFERROR(VLOOKUP($B142,일위대가!$N$4:$T$63,3,FALSE),"")))</f>
        <v/>
      </c>
      <c r="F142" s="24">
        <f>IF($B142="","",SUMIFS(수량산출서!$H$4:$H$253,수량산출서!$A$4:$A$253,"변경",수량산출서!$B$4:$B$253,$B142))</f>
        <v/>
      </c>
      <c r="G142" s="25" t="n"/>
      <c r="H142" s="24">
        <f>IF($B142="","",IF($G142&lt;&gt;"",$G142,N($F142)))</f>
        <v/>
      </c>
      <c r="I142" s="21">
        <f>IF($B142="","",IFERROR(VLOOKUP($B142,단가마스터!$A$4:$H$303,5,FALSE),IFERROR(VLOOKUP($B142,일위대가!$N$4:$T$63,4,FALSE),0)))</f>
        <v/>
      </c>
      <c r="J142" s="21">
        <f>IF($B142="","",IFERROR(VLOOKUP($B142,단가마스터!$A$4:$H$303,6,FALSE),IFERROR(VLOOKUP($B142,일위대가!$N$4:$T$63,5,FALSE),0)))</f>
        <v/>
      </c>
      <c r="K142" s="21">
        <f>IF($B142="","",IFERROR(VLOOKUP($B142,단가마스터!$A$4:$H$303,7,FALSE),IFERROR(VLOOKUP($B142,일위대가!$N$4:$T$63,6,FALSE),0)))</f>
        <v/>
      </c>
      <c r="L142" s="21">
        <f>IF($B142="","",N($I142)+N($J142)+N($K142))</f>
        <v/>
      </c>
      <c r="M142" s="21">
        <f>IF($B142="","",ROUND(N($H142)*N($L142),0))</f>
        <v/>
      </c>
      <c r="N142" s="6" t="n"/>
    </row>
    <row r="143">
      <c r="A143" s="6" t="n"/>
      <c r="B143" s="6" t="n"/>
      <c r="C143" s="7">
        <f>IF($B143="","",IFERROR(VLOOKUP($B143,단가마스터!$A$4:$H$303,2,FALSE),IFERROR(VLOOKUP($B143,일위대가!$N$4:$T$63,2,FALSE),"⚠️단가 없음")))</f>
        <v/>
      </c>
      <c r="D143" s="7">
        <f>IF($B143="","",IFERROR(VLOOKUP($B143,단가마스터!$A$4:$H$303,3,FALSE),""))</f>
        <v/>
      </c>
      <c r="E143" s="7">
        <f>IF($B143="","",IFERROR(VLOOKUP($B143,단가마스터!$A$4:$H$303,4,FALSE),IFERROR(VLOOKUP($B143,일위대가!$N$4:$T$63,3,FALSE),"")))</f>
        <v/>
      </c>
      <c r="F143" s="24">
        <f>IF($B143="","",SUMIFS(수량산출서!$H$4:$H$253,수량산출서!$A$4:$A$253,"변경",수량산출서!$B$4:$B$253,$B143))</f>
        <v/>
      </c>
      <c r="G143" s="25" t="n"/>
      <c r="H143" s="24">
        <f>IF($B143="","",IF($G143&lt;&gt;"",$G143,N($F143)))</f>
        <v/>
      </c>
      <c r="I143" s="21">
        <f>IF($B143="","",IFERROR(VLOOKUP($B143,단가마스터!$A$4:$H$303,5,FALSE),IFERROR(VLOOKUP($B143,일위대가!$N$4:$T$63,4,FALSE),0)))</f>
        <v/>
      </c>
      <c r="J143" s="21">
        <f>IF($B143="","",IFERROR(VLOOKUP($B143,단가마스터!$A$4:$H$303,6,FALSE),IFERROR(VLOOKUP($B143,일위대가!$N$4:$T$63,5,FALSE),0)))</f>
        <v/>
      </c>
      <c r="K143" s="21">
        <f>IF($B143="","",IFERROR(VLOOKUP($B143,단가마스터!$A$4:$H$303,7,FALSE),IFERROR(VLOOKUP($B143,일위대가!$N$4:$T$63,6,FALSE),0)))</f>
        <v/>
      </c>
      <c r="L143" s="21">
        <f>IF($B143="","",N($I143)+N($J143)+N($K143))</f>
        <v/>
      </c>
      <c r="M143" s="21">
        <f>IF($B143="","",ROUND(N($H143)*N($L143),0))</f>
        <v/>
      </c>
      <c r="N143" s="6" t="n"/>
    </row>
    <row r="144">
      <c r="A144" s="6" t="n"/>
      <c r="B144" s="6" t="n"/>
      <c r="C144" s="7">
        <f>IF($B144="","",IFERROR(VLOOKUP($B144,단가마스터!$A$4:$H$303,2,FALSE),IFERROR(VLOOKUP($B144,일위대가!$N$4:$T$63,2,FALSE),"⚠️단가 없음")))</f>
        <v/>
      </c>
      <c r="D144" s="7">
        <f>IF($B144="","",IFERROR(VLOOKUP($B144,단가마스터!$A$4:$H$303,3,FALSE),""))</f>
        <v/>
      </c>
      <c r="E144" s="7">
        <f>IF($B144="","",IFERROR(VLOOKUP($B144,단가마스터!$A$4:$H$303,4,FALSE),IFERROR(VLOOKUP($B144,일위대가!$N$4:$T$63,3,FALSE),"")))</f>
        <v/>
      </c>
      <c r="F144" s="24">
        <f>IF($B144="","",SUMIFS(수량산출서!$H$4:$H$253,수량산출서!$A$4:$A$253,"변경",수량산출서!$B$4:$B$253,$B144))</f>
        <v/>
      </c>
      <c r="G144" s="25" t="n"/>
      <c r="H144" s="24">
        <f>IF($B144="","",IF($G144&lt;&gt;"",$G144,N($F144)))</f>
        <v/>
      </c>
      <c r="I144" s="21">
        <f>IF($B144="","",IFERROR(VLOOKUP($B144,단가마스터!$A$4:$H$303,5,FALSE),IFERROR(VLOOKUP($B144,일위대가!$N$4:$T$63,4,FALSE),0)))</f>
        <v/>
      </c>
      <c r="J144" s="21">
        <f>IF($B144="","",IFERROR(VLOOKUP($B144,단가마스터!$A$4:$H$303,6,FALSE),IFERROR(VLOOKUP($B144,일위대가!$N$4:$T$63,5,FALSE),0)))</f>
        <v/>
      </c>
      <c r="K144" s="21">
        <f>IF($B144="","",IFERROR(VLOOKUP($B144,단가마스터!$A$4:$H$303,7,FALSE),IFERROR(VLOOKUP($B144,일위대가!$N$4:$T$63,6,FALSE),0)))</f>
        <v/>
      </c>
      <c r="L144" s="21">
        <f>IF($B144="","",N($I144)+N($J144)+N($K144))</f>
        <v/>
      </c>
      <c r="M144" s="21">
        <f>IF($B144="","",ROUND(N($H144)*N($L144),0))</f>
        <v/>
      </c>
      <c r="N144" s="6" t="n"/>
    </row>
    <row r="145">
      <c r="A145" s="6" t="n"/>
      <c r="B145" s="6" t="n"/>
      <c r="C145" s="7">
        <f>IF($B145="","",IFERROR(VLOOKUP($B145,단가마스터!$A$4:$H$303,2,FALSE),IFERROR(VLOOKUP($B145,일위대가!$N$4:$T$63,2,FALSE),"⚠️단가 없음")))</f>
        <v/>
      </c>
      <c r="D145" s="7">
        <f>IF($B145="","",IFERROR(VLOOKUP($B145,단가마스터!$A$4:$H$303,3,FALSE),""))</f>
        <v/>
      </c>
      <c r="E145" s="7">
        <f>IF($B145="","",IFERROR(VLOOKUP($B145,단가마스터!$A$4:$H$303,4,FALSE),IFERROR(VLOOKUP($B145,일위대가!$N$4:$T$63,3,FALSE),"")))</f>
        <v/>
      </c>
      <c r="F145" s="24">
        <f>IF($B145="","",SUMIFS(수량산출서!$H$4:$H$253,수량산출서!$A$4:$A$253,"변경",수량산출서!$B$4:$B$253,$B145))</f>
        <v/>
      </c>
      <c r="G145" s="25" t="n"/>
      <c r="H145" s="24">
        <f>IF($B145="","",IF($G145&lt;&gt;"",$G145,N($F145)))</f>
        <v/>
      </c>
      <c r="I145" s="21">
        <f>IF($B145="","",IFERROR(VLOOKUP($B145,단가마스터!$A$4:$H$303,5,FALSE),IFERROR(VLOOKUP($B145,일위대가!$N$4:$T$63,4,FALSE),0)))</f>
        <v/>
      </c>
      <c r="J145" s="21">
        <f>IF($B145="","",IFERROR(VLOOKUP($B145,단가마스터!$A$4:$H$303,6,FALSE),IFERROR(VLOOKUP($B145,일위대가!$N$4:$T$63,5,FALSE),0)))</f>
        <v/>
      </c>
      <c r="K145" s="21">
        <f>IF($B145="","",IFERROR(VLOOKUP($B145,단가마스터!$A$4:$H$303,7,FALSE),IFERROR(VLOOKUP($B145,일위대가!$N$4:$T$63,6,FALSE),0)))</f>
        <v/>
      </c>
      <c r="L145" s="21">
        <f>IF($B145="","",N($I145)+N($J145)+N($K145))</f>
        <v/>
      </c>
      <c r="M145" s="21">
        <f>IF($B145="","",ROUND(N($H145)*N($L145),0))</f>
        <v/>
      </c>
      <c r="N145" s="6" t="n"/>
    </row>
    <row r="146">
      <c r="A146" s="6" t="n"/>
      <c r="B146" s="6" t="n"/>
      <c r="C146" s="7">
        <f>IF($B146="","",IFERROR(VLOOKUP($B146,단가마스터!$A$4:$H$303,2,FALSE),IFERROR(VLOOKUP($B146,일위대가!$N$4:$T$63,2,FALSE),"⚠️단가 없음")))</f>
        <v/>
      </c>
      <c r="D146" s="7">
        <f>IF($B146="","",IFERROR(VLOOKUP($B146,단가마스터!$A$4:$H$303,3,FALSE),""))</f>
        <v/>
      </c>
      <c r="E146" s="7">
        <f>IF($B146="","",IFERROR(VLOOKUP($B146,단가마스터!$A$4:$H$303,4,FALSE),IFERROR(VLOOKUP($B146,일위대가!$N$4:$T$63,3,FALSE),"")))</f>
        <v/>
      </c>
      <c r="F146" s="24">
        <f>IF($B146="","",SUMIFS(수량산출서!$H$4:$H$253,수량산출서!$A$4:$A$253,"변경",수량산출서!$B$4:$B$253,$B146))</f>
        <v/>
      </c>
      <c r="G146" s="25" t="n"/>
      <c r="H146" s="24">
        <f>IF($B146="","",IF($G146&lt;&gt;"",$G146,N($F146)))</f>
        <v/>
      </c>
      <c r="I146" s="21">
        <f>IF($B146="","",IFERROR(VLOOKUP($B146,단가마스터!$A$4:$H$303,5,FALSE),IFERROR(VLOOKUP($B146,일위대가!$N$4:$T$63,4,FALSE),0)))</f>
        <v/>
      </c>
      <c r="J146" s="21">
        <f>IF($B146="","",IFERROR(VLOOKUP($B146,단가마스터!$A$4:$H$303,6,FALSE),IFERROR(VLOOKUP($B146,일위대가!$N$4:$T$63,5,FALSE),0)))</f>
        <v/>
      </c>
      <c r="K146" s="21">
        <f>IF($B146="","",IFERROR(VLOOKUP($B146,단가마스터!$A$4:$H$303,7,FALSE),IFERROR(VLOOKUP($B146,일위대가!$N$4:$T$63,6,FALSE),0)))</f>
        <v/>
      </c>
      <c r="L146" s="21">
        <f>IF($B146="","",N($I146)+N($J146)+N($K146))</f>
        <v/>
      </c>
      <c r="M146" s="21">
        <f>IF($B146="","",ROUND(N($H146)*N($L146),0))</f>
        <v/>
      </c>
      <c r="N146" s="6" t="n"/>
    </row>
    <row r="147">
      <c r="A147" s="6" t="n"/>
      <c r="B147" s="6" t="n"/>
      <c r="C147" s="7">
        <f>IF($B147="","",IFERROR(VLOOKUP($B147,단가마스터!$A$4:$H$303,2,FALSE),IFERROR(VLOOKUP($B147,일위대가!$N$4:$T$63,2,FALSE),"⚠️단가 없음")))</f>
        <v/>
      </c>
      <c r="D147" s="7">
        <f>IF($B147="","",IFERROR(VLOOKUP($B147,단가마스터!$A$4:$H$303,3,FALSE),""))</f>
        <v/>
      </c>
      <c r="E147" s="7">
        <f>IF($B147="","",IFERROR(VLOOKUP($B147,단가마스터!$A$4:$H$303,4,FALSE),IFERROR(VLOOKUP($B147,일위대가!$N$4:$T$63,3,FALSE),"")))</f>
        <v/>
      </c>
      <c r="F147" s="24">
        <f>IF($B147="","",SUMIFS(수량산출서!$H$4:$H$253,수량산출서!$A$4:$A$253,"변경",수량산출서!$B$4:$B$253,$B147))</f>
        <v/>
      </c>
      <c r="G147" s="25" t="n"/>
      <c r="H147" s="24">
        <f>IF($B147="","",IF($G147&lt;&gt;"",$G147,N($F147)))</f>
        <v/>
      </c>
      <c r="I147" s="21">
        <f>IF($B147="","",IFERROR(VLOOKUP($B147,단가마스터!$A$4:$H$303,5,FALSE),IFERROR(VLOOKUP($B147,일위대가!$N$4:$T$63,4,FALSE),0)))</f>
        <v/>
      </c>
      <c r="J147" s="21">
        <f>IF($B147="","",IFERROR(VLOOKUP($B147,단가마스터!$A$4:$H$303,6,FALSE),IFERROR(VLOOKUP($B147,일위대가!$N$4:$T$63,5,FALSE),0)))</f>
        <v/>
      </c>
      <c r="K147" s="21">
        <f>IF($B147="","",IFERROR(VLOOKUP($B147,단가마스터!$A$4:$H$303,7,FALSE),IFERROR(VLOOKUP($B147,일위대가!$N$4:$T$63,6,FALSE),0)))</f>
        <v/>
      </c>
      <c r="L147" s="21">
        <f>IF($B147="","",N($I147)+N($J147)+N($K147))</f>
        <v/>
      </c>
      <c r="M147" s="21">
        <f>IF($B147="","",ROUND(N($H147)*N($L147),0))</f>
        <v/>
      </c>
      <c r="N147" s="6" t="n"/>
    </row>
    <row r="148">
      <c r="A148" s="6" t="n"/>
      <c r="B148" s="6" t="n"/>
      <c r="C148" s="7">
        <f>IF($B148="","",IFERROR(VLOOKUP($B148,단가마스터!$A$4:$H$303,2,FALSE),IFERROR(VLOOKUP($B148,일위대가!$N$4:$T$63,2,FALSE),"⚠️단가 없음")))</f>
        <v/>
      </c>
      <c r="D148" s="7">
        <f>IF($B148="","",IFERROR(VLOOKUP($B148,단가마스터!$A$4:$H$303,3,FALSE),""))</f>
        <v/>
      </c>
      <c r="E148" s="7">
        <f>IF($B148="","",IFERROR(VLOOKUP($B148,단가마스터!$A$4:$H$303,4,FALSE),IFERROR(VLOOKUP($B148,일위대가!$N$4:$T$63,3,FALSE),"")))</f>
        <v/>
      </c>
      <c r="F148" s="24">
        <f>IF($B148="","",SUMIFS(수량산출서!$H$4:$H$253,수량산출서!$A$4:$A$253,"변경",수량산출서!$B$4:$B$253,$B148))</f>
        <v/>
      </c>
      <c r="G148" s="25" t="n"/>
      <c r="H148" s="24">
        <f>IF($B148="","",IF($G148&lt;&gt;"",$G148,N($F148)))</f>
        <v/>
      </c>
      <c r="I148" s="21">
        <f>IF($B148="","",IFERROR(VLOOKUP($B148,단가마스터!$A$4:$H$303,5,FALSE),IFERROR(VLOOKUP($B148,일위대가!$N$4:$T$63,4,FALSE),0)))</f>
        <v/>
      </c>
      <c r="J148" s="21">
        <f>IF($B148="","",IFERROR(VLOOKUP($B148,단가마스터!$A$4:$H$303,6,FALSE),IFERROR(VLOOKUP($B148,일위대가!$N$4:$T$63,5,FALSE),0)))</f>
        <v/>
      </c>
      <c r="K148" s="21">
        <f>IF($B148="","",IFERROR(VLOOKUP($B148,단가마스터!$A$4:$H$303,7,FALSE),IFERROR(VLOOKUP($B148,일위대가!$N$4:$T$63,6,FALSE),0)))</f>
        <v/>
      </c>
      <c r="L148" s="21">
        <f>IF($B148="","",N($I148)+N($J148)+N($K148))</f>
        <v/>
      </c>
      <c r="M148" s="21">
        <f>IF($B148="","",ROUND(N($H148)*N($L148),0))</f>
        <v/>
      </c>
      <c r="N148" s="6" t="n"/>
    </row>
    <row r="149">
      <c r="A149" s="6" t="n"/>
      <c r="B149" s="6" t="n"/>
      <c r="C149" s="7">
        <f>IF($B149="","",IFERROR(VLOOKUP($B149,단가마스터!$A$4:$H$303,2,FALSE),IFERROR(VLOOKUP($B149,일위대가!$N$4:$T$63,2,FALSE),"⚠️단가 없음")))</f>
        <v/>
      </c>
      <c r="D149" s="7">
        <f>IF($B149="","",IFERROR(VLOOKUP($B149,단가마스터!$A$4:$H$303,3,FALSE),""))</f>
        <v/>
      </c>
      <c r="E149" s="7">
        <f>IF($B149="","",IFERROR(VLOOKUP($B149,단가마스터!$A$4:$H$303,4,FALSE),IFERROR(VLOOKUP($B149,일위대가!$N$4:$T$63,3,FALSE),"")))</f>
        <v/>
      </c>
      <c r="F149" s="24">
        <f>IF($B149="","",SUMIFS(수량산출서!$H$4:$H$253,수량산출서!$A$4:$A$253,"변경",수량산출서!$B$4:$B$253,$B149))</f>
        <v/>
      </c>
      <c r="G149" s="25" t="n"/>
      <c r="H149" s="24">
        <f>IF($B149="","",IF($G149&lt;&gt;"",$G149,N($F149)))</f>
        <v/>
      </c>
      <c r="I149" s="21">
        <f>IF($B149="","",IFERROR(VLOOKUP($B149,단가마스터!$A$4:$H$303,5,FALSE),IFERROR(VLOOKUP($B149,일위대가!$N$4:$T$63,4,FALSE),0)))</f>
        <v/>
      </c>
      <c r="J149" s="21">
        <f>IF($B149="","",IFERROR(VLOOKUP($B149,단가마스터!$A$4:$H$303,6,FALSE),IFERROR(VLOOKUP($B149,일위대가!$N$4:$T$63,5,FALSE),0)))</f>
        <v/>
      </c>
      <c r="K149" s="21">
        <f>IF($B149="","",IFERROR(VLOOKUP($B149,단가마스터!$A$4:$H$303,7,FALSE),IFERROR(VLOOKUP($B149,일위대가!$N$4:$T$63,6,FALSE),0)))</f>
        <v/>
      </c>
      <c r="L149" s="21">
        <f>IF($B149="","",N($I149)+N($J149)+N($K149))</f>
        <v/>
      </c>
      <c r="M149" s="21">
        <f>IF($B149="","",ROUND(N($H149)*N($L149),0))</f>
        <v/>
      </c>
      <c r="N149" s="6" t="n"/>
    </row>
    <row r="150">
      <c r="A150" s="6" t="n"/>
      <c r="B150" s="6" t="n"/>
      <c r="C150" s="7">
        <f>IF($B150="","",IFERROR(VLOOKUP($B150,단가마스터!$A$4:$H$303,2,FALSE),IFERROR(VLOOKUP($B150,일위대가!$N$4:$T$63,2,FALSE),"⚠️단가 없음")))</f>
        <v/>
      </c>
      <c r="D150" s="7">
        <f>IF($B150="","",IFERROR(VLOOKUP($B150,단가마스터!$A$4:$H$303,3,FALSE),""))</f>
        <v/>
      </c>
      <c r="E150" s="7">
        <f>IF($B150="","",IFERROR(VLOOKUP($B150,단가마스터!$A$4:$H$303,4,FALSE),IFERROR(VLOOKUP($B150,일위대가!$N$4:$T$63,3,FALSE),"")))</f>
        <v/>
      </c>
      <c r="F150" s="24">
        <f>IF($B150="","",SUMIFS(수량산출서!$H$4:$H$253,수량산출서!$A$4:$A$253,"변경",수량산출서!$B$4:$B$253,$B150))</f>
        <v/>
      </c>
      <c r="G150" s="25" t="n"/>
      <c r="H150" s="24">
        <f>IF($B150="","",IF($G150&lt;&gt;"",$G150,N($F150)))</f>
        <v/>
      </c>
      <c r="I150" s="21">
        <f>IF($B150="","",IFERROR(VLOOKUP($B150,단가마스터!$A$4:$H$303,5,FALSE),IFERROR(VLOOKUP($B150,일위대가!$N$4:$T$63,4,FALSE),0)))</f>
        <v/>
      </c>
      <c r="J150" s="21">
        <f>IF($B150="","",IFERROR(VLOOKUP($B150,단가마스터!$A$4:$H$303,6,FALSE),IFERROR(VLOOKUP($B150,일위대가!$N$4:$T$63,5,FALSE),0)))</f>
        <v/>
      </c>
      <c r="K150" s="21">
        <f>IF($B150="","",IFERROR(VLOOKUP($B150,단가마스터!$A$4:$H$303,7,FALSE),IFERROR(VLOOKUP($B150,일위대가!$N$4:$T$63,6,FALSE),0)))</f>
        <v/>
      </c>
      <c r="L150" s="21">
        <f>IF($B150="","",N($I150)+N($J150)+N($K150))</f>
        <v/>
      </c>
      <c r="M150" s="21">
        <f>IF($B150="","",ROUND(N($H150)*N($L150),0))</f>
        <v/>
      </c>
      <c r="N150" s="6" t="n"/>
    </row>
    <row r="151">
      <c r="A151" s="6" t="n"/>
      <c r="B151" s="6" t="n"/>
      <c r="C151" s="7">
        <f>IF($B151="","",IFERROR(VLOOKUP($B151,단가마스터!$A$4:$H$303,2,FALSE),IFERROR(VLOOKUP($B151,일위대가!$N$4:$T$63,2,FALSE),"⚠️단가 없음")))</f>
        <v/>
      </c>
      <c r="D151" s="7">
        <f>IF($B151="","",IFERROR(VLOOKUP($B151,단가마스터!$A$4:$H$303,3,FALSE),""))</f>
        <v/>
      </c>
      <c r="E151" s="7">
        <f>IF($B151="","",IFERROR(VLOOKUP($B151,단가마스터!$A$4:$H$303,4,FALSE),IFERROR(VLOOKUP($B151,일위대가!$N$4:$T$63,3,FALSE),"")))</f>
        <v/>
      </c>
      <c r="F151" s="24">
        <f>IF($B151="","",SUMIFS(수량산출서!$H$4:$H$253,수량산출서!$A$4:$A$253,"변경",수량산출서!$B$4:$B$253,$B151))</f>
        <v/>
      </c>
      <c r="G151" s="25" t="n"/>
      <c r="H151" s="24">
        <f>IF($B151="","",IF($G151&lt;&gt;"",$G151,N($F151)))</f>
        <v/>
      </c>
      <c r="I151" s="21">
        <f>IF($B151="","",IFERROR(VLOOKUP($B151,단가마스터!$A$4:$H$303,5,FALSE),IFERROR(VLOOKUP($B151,일위대가!$N$4:$T$63,4,FALSE),0)))</f>
        <v/>
      </c>
      <c r="J151" s="21">
        <f>IF($B151="","",IFERROR(VLOOKUP($B151,단가마스터!$A$4:$H$303,6,FALSE),IFERROR(VLOOKUP($B151,일위대가!$N$4:$T$63,5,FALSE),0)))</f>
        <v/>
      </c>
      <c r="K151" s="21">
        <f>IF($B151="","",IFERROR(VLOOKUP($B151,단가마스터!$A$4:$H$303,7,FALSE),IFERROR(VLOOKUP($B151,일위대가!$N$4:$T$63,6,FALSE),0)))</f>
        <v/>
      </c>
      <c r="L151" s="21">
        <f>IF($B151="","",N($I151)+N($J151)+N($K151))</f>
        <v/>
      </c>
      <c r="M151" s="21">
        <f>IF($B151="","",ROUND(N($H151)*N($L151),0))</f>
        <v/>
      </c>
      <c r="N151" s="6" t="n"/>
    </row>
    <row r="152">
      <c r="A152" s="6" t="n"/>
      <c r="B152" s="6" t="n"/>
      <c r="C152" s="7">
        <f>IF($B152="","",IFERROR(VLOOKUP($B152,단가마스터!$A$4:$H$303,2,FALSE),IFERROR(VLOOKUP($B152,일위대가!$N$4:$T$63,2,FALSE),"⚠️단가 없음")))</f>
        <v/>
      </c>
      <c r="D152" s="7">
        <f>IF($B152="","",IFERROR(VLOOKUP($B152,단가마스터!$A$4:$H$303,3,FALSE),""))</f>
        <v/>
      </c>
      <c r="E152" s="7">
        <f>IF($B152="","",IFERROR(VLOOKUP($B152,단가마스터!$A$4:$H$303,4,FALSE),IFERROR(VLOOKUP($B152,일위대가!$N$4:$T$63,3,FALSE),"")))</f>
        <v/>
      </c>
      <c r="F152" s="24">
        <f>IF($B152="","",SUMIFS(수량산출서!$H$4:$H$253,수량산출서!$A$4:$A$253,"변경",수량산출서!$B$4:$B$253,$B152))</f>
        <v/>
      </c>
      <c r="G152" s="25" t="n"/>
      <c r="H152" s="24">
        <f>IF($B152="","",IF($G152&lt;&gt;"",$G152,N($F152)))</f>
        <v/>
      </c>
      <c r="I152" s="21">
        <f>IF($B152="","",IFERROR(VLOOKUP($B152,단가마스터!$A$4:$H$303,5,FALSE),IFERROR(VLOOKUP($B152,일위대가!$N$4:$T$63,4,FALSE),0)))</f>
        <v/>
      </c>
      <c r="J152" s="21">
        <f>IF($B152="","",IFERROR(VLOOKUP($B152,단가마스터!$A$4:$H$303,6,FALSE),IFERROR(VLOOKUP($B152,일위대가!$N$4:$T$63,5,FALSE),0)))</f>
        <v/>
      </c>
      <c r="K152" s="21">
        <f>IF($B152="","",IFERROR(VLOOKUP($B152,단가마스터!$A$4:$H$303,7,FALSE),IFERROR(VLOOKUP($B152,일위대가!$N$4:$T$63,6,FALSE),0)))</f>
        <v/>
      </c>
      <c r="L152" s="21">
        <f>IF($B152="","",N($I152)+N($J152)+N($K152))</f>
        <v/>
      </c>
      <c r="M152" s="21">
        <f>IF($B152="","",ROUND(N($H152)*N($L152),0))</f>
        <v/>
      </c>
      <c r="N152" s="6" t="n"/>
    </row>
    <row r="153">
      <c r="A153" s="6" t="n"/>
      <c r="B153" s="6" t="n"/>
      <c r="C153" s="7">
        <f>IF($B153="","",IFERROR(VLOOKUP($B153,단가마스터!$A$4:$H$303,2,FALSE),IFERROR(VLOOKUP($B153,일위대가!$N$4:$T$63,2,FALSE),"⚠️단가 없음")))</f>
        <v/>
      </c>
      <c r="D153" s="7">
        <f>IF($B153="","",IFERROR(VLOOKUP($B153,단가마스터!$A$4:$H$303,3,FALSE),""))</f>
        <v/>
      </c>
      <c r="E153" s="7">
        <f>IF($B153="","",IFERROR(VLOOKUP($B153,단가마스터!$A$4:$H$303,4,FALSE),IFERROR(VLOOKUP($B153,일위대가!$N$4:$T$63,3,FALSE),"")))</f>
        <v/>
      </c>
      <c r="F153" s="24">
        <f>IF($B153="","",SUMIFS(수량산출서!$H$4:$H$253,수량산출서!$A$4:$A$253,"변경",수량산출서!$B$4:$B$253,$B153))</f>
        <v/>
      </c>
      <c r="G153" s="25" t="n"/>
      <c r="H153" s="24">
        <f>IF($B153="","",IF($G153&lt;&gt;"",$G153,N($F153)))</f>
        <v/>
      </c>
      <c r="I153" s="21">
        <f>IF($B153="","",IFERROR(VLOOKUP($B153,단가마스터!$A$4:$H$303,5,FALSE),IFERROR(VLOOKUP($B153,일위대가!$N$4:$T$63,4,FALSE),0)))</f>
        <v/>
      </c>
      <c r="J153" s="21">
        <f>IF($B153="","",IFERROR(VLOOKUP($B153,단가마스터!$A$4:$H$303,6,FALSE),IFERROR(VLOOKUP($B153,일위대가!$N$4:$T$63,5,FALSE),0)))</f>
        <v/>
      </c>
      <c r="K153" s="21">
        <f>IF($B153="","",IFERROR(VLOOKUP($B153,단가마스터!$A$4:$H$303,7,FALSE),IFERROR(VLOOKUP($B153,일위대가!$N$4:$T$63,6,FALSE),0)))</f>
        <v/>
      </c>
      <c r="L153" s="21">
        <f>IF($B153="","",N($I153)+N($J153)+N($K153))</f>
        <v/>
      </c>
      <c r="M153" s="21">
        <f>IF($B153="","",ROUND(N($H153)*N($L153),0))</f>
        <v/>
      </c>
      <c r="N153" s="6" t="n"/>
    </row>
    <row r="154">
      <c r="A154" s="6" t="n"/>
      <c r="B154" s="6" t="n"/>
      <c r="C154" s="7">
        <f>IF($B154="","",IFERROR(VLOOKUP($B154,단가마스터!$A$4:$H$303,2,FALSE),IFERROR(VLOOKUP($B154,일위대가!$N$4:$T$63,2,FALSE),"⚠️단가 없음")))</f>
        <v/>
      </c>
      <c r="D154" s="7">
        <f>IF($B154="","",IFERROR(VLOOKUP($B154,단가마스터!$A$4:$H$303,3,FALSE),""))</f>
        <v/>
      </c>
      <c r="E154" s="7">
        <f>IF($B154="","",IFERROR(VLOOKUP($B154,단가마스터!$A$4:$H$303,4,FALSE),IFERROR(VLOOKUP($B154,일위대가!$N$4:$T$63,3,FALSE),"")))</f>
        <v/>
      </c>
      <c r="F154" s="24">
        <f>IF($B154="","",SUMIFS(수량산출서!$H$4:$H$253,수량산출서!$A$4:$A$253,"변경",수량산출서!$B$4:$B$253,$B154))</f>
        <v/>
      </c>
      <c r="G154" s="25" t="n"/>
      <c r="H154" s="24">
        <f>IF($B154="","",IF($G154&lt;&gt;"",$G154,N($F154)))</f>
        <v/>
      </c>
      <c r="I154" s="21">
        <f>IF($B154="","",IFERROR(VLOOKUP($B154,단가마스터!$A$4:$H$303,5,FALSE),IFERROR(VLOOKUP($B154,일위대가!$N$4:$T$63,4,FALSE),0)))</f>
        <v/>
      </c>
      <c r="J154" s="21">
        <f>IF($B154="","",IFERROR(VLOOKUP($B154,단가마스터!$A$4:$H$303,6,FALSE),IFERROR(VLOOKUP($B154,일위대가!$N$4:$T$63,5,FALSE),0)))</f>
        <v/>
      </c>
      <c r="K154" s="21">
        <f>IF($B154="","",IFERROR(VLOOKUP($B154,단가마스터!$A$4:$H$303,7,FALSE),IFERROR(VLOOKUP($B154,일위대가!$N$4:$T$63,6,FALSE),0)))</f>
        <v/>
      </c>
      <c r="L154" s="21">
        <f>IF($B154="","",N($I154)+N($J154)+N($K154))</f>
        <v/>
      </c>
      <c r="M154" s="21">
        <f>IF($B154="","",ROUND(N($H154)*N($L154),0))</f>
        <v/>
      </c>
      <c r="N154" s="6" t="n"/>
    </row>
    <row r="155">
      <c r="A155" s="6" t="n"/>
      <c r="B155" s="6" t="n"/>
      <c r="C155" s="7">
        <f>IF($B155="","",IFERROR(VLOOKUP($B155,단가마스터!$A$4:$H$303,2,FALSE),IFERROR(VLOOKUP($B155,일위대가!$N$4:$T$63,2,FALSE),"⚠️단가 없음")))</f>
        <v/>
      </c>
      <c r="D155" s="7">
        <f>IF($B155="","",IFERROR(VLOOKUP($B155,단가마스터!$A$4:$H$303,3,FALSE),""))</f>
        <v/>
      </c>
      <c r="E155" s="7">
        <f>IF($B155="","",IFERROR(VLOOKUP($B155,단가마스터!$A$4:$H$303,4,FALSE),IFERROR(VLOOKUP($B155,일위대가!$N$4:$T$63,3,FALSE),"")))</f>
        <v/>
      </c>
      <c r="F155" s="24">
        <f>IF($B155="","",SUMIFS(수량산출서!$H$4:$H$253,수량산출서!$A$4:$A$253,"변경",수량산출서!$B$4:$B$253,$B155))</f>
        <v/>
      </c>
      <c r="G155" s="25" t="n"/>
      <c r="H155" s="24">
        <f>IF($B155="","",IF($G155&lt;&gt;"",$G155,N($F155)))</f>
        <v/>
      </c>
      <c r="I155" s="21">
        <f>IF($B155="","",IFERROR(VLOOKUP($B155,단가마스터!$A$4:$H$303,5,FALSE),IFERROR(VLOOKUP($B155,일위대가!$N$4:$T$63,4,FALSE),0)))</f>
        <v/>
      </c>
      <c r="J155" s="21">
        <f>IF($B155="","",IFERROR(VLOOKUP($B155,단가마스터!$A$4:$H$303,6,FALSE),IFERROR(VLOOKUP($B155,일위대가!$N$4:$T$63,5,FALSE),0)))</f>
        <v/>
      </c>
      <c r="K155" s="21">
        <f>IF($B155="","",IFERROR(VLOOKUP($B155,단가마스터!$A$4:$H$303,7,FALSE),IFERROR(VLOOKUP($B155,일위대가!$N$4:$T$63,6,FALSE),0)))</f>
        <v/>
      </c>
      <c r="L155" s="21">
        <f>IF($B155="","",N($I155)+N($J155)+N($K155))</f>
        <v/>
      </c>
      <c r="M155" s="21">
        <f>IF($B155="","",ROUND(N($H155)*N($L155),0))</f>
        <v/>
      </c>
      <c r="N155" s="6" t="n"/>
    </row>
    <row r="156">
      <c r="A156" s="6" t="n"/>
      <c r="B156" s="6" t="n"/>
      <c r="C156" s="7">
        <f>IF($B156="","",IFERROR(VLOOKUP($B156,단가마스터!$A$4:$H$303,2,FALSE),IFERROR(VLOOKUP($B156,일위대가!$N$4:$T$63,2,FALSE),"⚠️단가 없음")))</f>
        <v/>
      </c>
      <c r="D156" s="7">
        <f>IF($B156="","",IFERROR(VLOOKUP($B156,단가마스터!$A$4:$H$303,3,FALSE),""))</f>
        <v/>
      </c>
      <c r="E156" s="7">
        <f>IF($B156="","",IFERROR(VLOOKUP($B156,단가마스터!$A$4:$H$303,4,FALSE),IFERROR(VLOOKUP($B156,일위대가!$N$4:$T$63,3,FALSE),"")))</f>
        <v/>
      </c>
      <c r="F156" s="24">
        <f>IF($B156="","",SUMIFS(수량산출서!$H$4:$H$253,수량산출서!$A$4:$A$253,"변경",수량산출서!$B$4:$B$253,$B156))</f>
        <v/>
      </c>
      <c r="G156" s="25" t="n"/>
      <c r="H156" s="24">
        <f>IF($B156="","",IF($G156&lt;&gt;"",$G156,N($F156)))</f>
        <v/>
      </c>
      <c r="I156" s="21">
        <f>IF($B156="","",IFERROR(VLOOKUP($B156,단가마스터!$A$4:$H$303,5,FALSE),IFERROR(VLOOKUP($B156,일위대가!$N$4:$T$63,4,FALSE),0)))</f>
        <v/>
      </c>
      <c r="J156" s="21">
        <f>IF($B156="","",IFERROR(VLOOKUP($B156,단가마스터!$A$4:$H$303,6,FALSE),IFERROR(VLOOKUP($B156,일위대가!$N$4:$T$63,5,FALSE),0)))</f>
        <v/>
      </c>
      <c r="K156" s="21">
        <f>IF($B156="","",IFERROR(VLOOKUP($B156,단가마스터!$A$4:$H$303,7,FALSE),IFERROR(VLOOKUP($B156,일위대가!$N$4:$T$63,6,FALSE),0)))</f>
        <v/>
      </c>
      <c r="L156" s="21">
        <f>IF($B156="","",N($I156)+N($J156)+N($K156))</f>
        <v/>
      </c>
      <c r="M156" s="21">
        <f>IF($B156="","",ROUND(N($H156)*N($L156),0))</f>
        <v/>
      </c>
      <c r="N156" s="6" t="n"/>
    </row>
    <row r="157">
      <c r="A157" s="6" t="n"/>
      <c r="B157" s="6" t="n"/>
      <c r="C157" s="7">
        <f>IF($B157="","",IFERROR(VLOOKUP($B157,단가마스터!$A$4:$H$303,2,FALSE),IFERROR(VLOOKUP($B157,일위대가!$N$4:$T$63,2,FALSE),"⚠️단가 없음")))</f>
        <v/>
      </c>
      <c r="D157" s="7">
        <f>IF($B157="","",IFERROR(VLOOKUP($B157,단가마스터!$A$4:$H$303,3,FALSE),""))</f>
        <v/>
      </c>
      <c r="E157" s="7">
        <f>IF($B157="","",IFERROR(VLOOKUP($B157,단가마스터!$A$4:$H$303,4,FALSE),IFERROR(VLOOKUP($B157,일위대가!$N$4:$T$63,3,FALSE),"")))</f>
        <v/>
      </c>
      <c r="F157" s="24">
        <f>IF($B157="","",SUMIFS(수량산출서!$H$4:$H$253,수량산출서!$A$4:$A$253,"변경",수량산출서!$B$4:$B$253,$B157))</f>
        <v/>
      </c>
      <c r="G157" s="25" t="n"/>
      <c r="H157" s="24">
        <f>IF($B157="","",IF($G157&lt;&gt;"",$G157,N($F157)))</f>
        <v/>
      </c>
      <c r="I157" s="21">
        <f>IF($B157="","",IFERROR(VLOOKUP($B157,단가마스터!$A$4:$H$303,5,FALSE),IFERROR(VLOOKUP($B157,일위대가!$N$4:$T$63,4,FALSE),0)))</f>
        <v/>
      </c>
      <c r="J157" s="21">
        <f>IF($B157="","",IFERROR(VLOOKUP($B157,단가마스터!$A$4:$H$303,6,FALSE),IFERROR(VLOOKUP($B157,일위대가!$N$4:$T$63,5,FALSE),0)))</f>
        <v/>
      </c>
      <c r="K157" s="21">
        <f>IF($B157="","",IFERROR(VLOOKUP($B157,단가마스터!$A$4:$H$303,7,FALSE),IFERROR(VLOOKUP($B157,일위대가!$N$4:$T$63,6,FALSE),0)))</f>
        <v/>
      </c>
      <c r="L157" s="21">
        <f>IF($B157="","",N($I157)+N($J157)+N($K157))</f>
        <v/>
      </c>
      <c r="M157" s="21">
        <f>IF($B157="","",ROUND(N($H157)*N($L157),0))</f>
        <v/>
      </c>
      <c r="N157" s="6" t="n"/>
    </row>
    <row r="158">
      <c r="A158" s="6" t="n"/>
      <c r="B158" s="6" t="n"/>
      <c r="C158" s="7">
        <f>IF($B158="","",IFERROR(VLOOKUP($B158,단가마스터!$A$4:$H$303,2,FALSE),IFERROR(VLOOKUP($B158,일위대가!$N$4:$T$63,2,FALSE),"⚠️단가 없음")))</f>
        <v/>
      </c>
      <c r="D158" s="7">
        <f>IF($B158="","",IFERROR(VLOOKUP($B158,단가마스터!$A$4:$H$303,3,FALSE),""))</f>
        <v/>
      </c>
      <c r="E158" s="7">
        <f>IF($B158="","",IFERROR(VLOOKUP($B158,단가마스터!$A$4:$H$303,4,FALSE),IFERROR(VLOOKUP($B158,일위대가!$N$4:$T$63,3,FALSE),"")))</f>
        <v/>
      </c>
      <c r="F158" s="24">
        <f>IF($B158="","",SUMIFS(수량산출서!$H$4:$H$253,수량산출서!$A$4:$A$253,"변경",수량산출서!$B$4:$B$253,$B158))</f>
        <v/>
      </c>
      <c r="G158" s="25" t="n"/>
      <c r="H158" s="24">
        <f>IF($B158="","",IF($G158&lt;&gt;"",$G158,N($F158)))</f>
        <v/>
      </c>
      <c r="I158" s="21">
        <f>IF($B158="","",IFERROR(VLOOKUP($B158,단가마스터!$A$4:$H$303,5,FALSE),IFERROR(VLOOKUP($B158,일위대가!$N$4:$T$63,4,FALSE),0)))</f>
        <v/>
      </c>
      <c r="J158" s="21">
        <f>IF($B158="","",IFERROR(VLOOKUP($B158,단가마스터!$A$4:$H$303,6,FALSE),IFERROR(VLOOKUP($B158,일위대가!$N$4:$T$63,5,FALSE),0)))</f>
        <v/>
      </c>
      <c r="K158" s="21">
        <f>IF($B158="","",IFERROR(VLOOKUP($B158,단가마스터!$A$4:$H$303,7,FALSE),IFERROR(VLOOKUP($B158,일위대가!$N$4:$T$63,6,FALSE),0)))</f>
        <v/>
      </c>
      <c r="L158" s="21">
        <f>IF($B158="","",N($I158)+N($J158)+N($K158))</f>
        <v/>
      </c>
      <c r="M158" s="21">
        <f>IF($B158="","",ROUND(N($H158)*N($L158),0))</f>
        <v/>
      </c>
      <c r="N158" s="6" t="n"/>
    </row>
    <row r="159">
      <c r="A159" s="6" t="n"/>
      <c r="B159" s="6" t="n"/>
      <c r="C159" s="7">
        <f>IF($B159="","",IFERROR(VLOOKUP($B159,단가마스터!$A$4:$H$303,2,FALSE),IFERROR(VLOOKUP($B159,일위대가!$N$4:$T$63,2,FALSE),"⚠️단가 없음")))</f>
        <v/>
      </c>
      <c r="D159" s="7">
        <f>IF($B159="","",IFERROR(VLOOKUP($B159,단가마스터!$A$4:$H$303,3,FALSE),""))</f>
        <v/>
      </c>
      <c r="E159" s="7">
        <f>IF($B159="","",IFERROR(VLOOKUP($B159,단가마스터!$A$4:$H$303,4,FALSE),IFERROR(VLOOKUP($B159,일위대가!$N$4:$T$63,3,FALSE),"")))</f>
        <v/>
      </c>
      <c r="F159" s="24">
        <f>IF($B159="","",SUMIFS(수량산출서!$H$4:$H$253,수량산출서!$A$4:$A$253,"변경",수량산출서!$B$4:$B$253,$B159))</f>
        <v/>
      </c>
      <c r="G159" s="25" t="n"/>
      <c r="H159" s="24">
        <f>IF($B159="","",IF($G159&lt;&gt;"",$G159,N($F159)))</f>
        <v/>
      </c>
      <c r="I159" s="21">
        <f>IF($B159="","",IFERROR(VLOOKUP($B159,단가마스터!$A$4:$H$303,5,FALSE),IFERROR(VLOOKUP($B159,일위대가!$N$4:$T$63,4,FALSE),0)))</f>
        <v/>
      </c>
      <c r="J159" s="21">
        <f>IF($B159="","",IFERROR(VLOOKUP($B159,단가마스터!$A$4:$H$303,6,FALSE),IFERROR(VLOOKUP($B159,일위대가!$N$4:$T$63,5,FALSE),0)))</f>
        <v/>
      </c>
      <c r="K159" s="21">
        <f>IF($B159="","",IFERROR(VLOOKUP($B159,단가마스터!$A$4:$H$303,7,FALSE),IFERROR(VLOOKUP($B159,일위대가!$N$4:$T$63,6,FALSE),0)))</f>
        <v/>
      </c>
      <c r="L159" s="21">
        <f>IF($B159="","",N($I159)+N($J159)+N($K159))</f>
        <v/>
      </c>
      <c r="M159" s="21">
        <f>IF($B159="","",ROUND(N($H159)*N($L159),0))</f>
        <v/>
      </c>
      <c r="N159" s="6" t="n"/>
    </row>
    <row r="160">
      <c r="A160" s="6" t="n"/>
      <c r="B160" s="6" t="n"/>
      <c r="C160" s="7">
        <f>IF($B160="","",IFERROR(VLOOKUP($B160,단가마스터!$A$4:$H$303,2,FALSE),IFERROR(VLOOKUP($B160,일위대가!$N$4:$T$63,2,FALSE),"⚠️단가 없음")))</f>
        <v/>
      </c>
      <c r="D160" s="7">
        <f>IF($B160="","",IFERROR(VLOOKUP($B160,단가마스터!$A$4:$H$303,3,FALSE),""))</f>
        <v/>
      </c>
      <c r="E160" s="7">
        <f>IF($B160="","",IFERROR(VLOOKUP($B160,단가마스터!$A$4:$H$303,4,FALSE),IFERROR(VLOOKUP($B160,일위대가!$N$4:$T$63,3,FALSE),"")))</f>
        <v/>
      </c>
      <c r="F160" s="24">
        <f>IF($B160="","",SUMIFS(수량산출서!$H$4:$H$253,수량산출서!$A$4:$A$253,"변경",수량산출서!$B$4:$B$253,$B160))</f>
        <v/>
      </c>
      <c r="G160" s="25" t="n"/>
      <c r="H160" s="24">
        <f>IF($B160="","",IF($G160&lt;&gt;"",$G160,N($F160)))</f>
        <v/>
      </c>
      <c r="I160" s="21">
        <f>IF($B160="","",IFERROR(VLOOKUP($B160,단가마스터!$A$4:$H$303,5,FALSE),IFERROR(VLOOKUP($B160,일위대가!$N$4:$T$63,4,FALSE),0)))</f>
        <v/>
      </c>
      <c r="J160" s="21">
        <f>IF($B160="","",IFERROR(VLOOKUP($B160,단가마스터!$A$4:$H$303,6,FALSE),IFERROR(VLOOKUP($B160,일위대가!$N$4:$T$63,5,FALSE),0)))</f>
        <v/>
      </c>
      <c r="K160" s="21">
        <f>IF($B160="","",IFERROR(VLOOKUP($B160,단가마스터!$A$4:$H$303,7,FALSE),IFERROR(VLOOKUP($B160,일위대가!$N$4:$T$63,6,FALSE),0)))</f>
        <v/>
      </c>
      <c r="L160" s="21">
        <f>IF($B160="","",N($I160)+N($J160)+N($K160))</f>
        <v/>
      </c>
      <c r="M160" s="21">
        <f>IF($B160="","",ROUND(N($H160)*N($L160),0))</f>
        <v/>
      </c>
      <c r="N160" s="6" t="n"/>
    </row>
    <row r="161">
      <c r="A161" s="6" t="n"/>
      <c r="B161" s="6" t="n"/>
      <c r="C161" s="7">
        <f>IF($B161="","",IFERROR(VLOOKUP($B161,단가마스터!$A$4:$H$303,2,FALSE),IFERROR(VLOOKUP($B161,일위대가!$N$4:$T$63,2,FALSE),"⚠️단가 없음")))</f>
        <v/>
      </c>
      <c r="D161" s="7">
        <f>IF($B161="","",IFERROR(VLOOKUP($B161,단가마스터!$A$4:$H$303,3,FALSE),""))</f>
        <v/>
      </c>
      <c r="E161" s="7">
        <f>IF($B161="","",IFERROR(VLOOKUP($B161,단가마스터!$A$4:$H$303,4,FALSE),IFERROR(VLOOKUP($B161,일위대가!$N$4:$T$63,3,FALSE),"")))</f>
        <v/>
      </c>
      <c r="F161" s="24">
        <f>IF($B161="","",SUMIFS(수량산출서!$H$4:$H$253,수량산출서!$A$4:$A$253,"변경",수량산출서!$B$4:$B$253,$B161))</f>
        <v/>
      </c>
      <c r="G161" s="25" t="n"/>
      <c r="H161" s="24">
        <f>IF($B161="","",IF($G161&lt;&gt;"",$G161,N($F161)))</f>
        <v/>
      </c>
      <c r="I161" s="21">
        <f>IF($B161="","",IFERROR(VLOOKUP($B161,단가마스터!$A$4:$H$303,5,FALSE),IFERROR(VLOOKUP($B161,일위대가!$N$4:$T$63,4,FALSE),0)))</f>
        <v/>
      </c>
      <c r="J161" s="21">
        <f>IF($B161="","",IFERROR(VLOOKUP($B161,단가마스터!$A$4:$H$303,6,FALSE),IFERROR(VLOOKUP($B161,일위대가!$N$4:$T$63,5,FALSE),0)))</f>
        <v/>
      </c>
      <c r="K161" s="21">
        <f>IF($B161="","",IFERROR(VLOOKUP($B161,단가마스터!$A$4:$H$303,7,FALSE),IFERROR(VLOOKUP($B161,일위대가!$N$4:$T$63,6,FALSE),0)))</f>
        <v/>
      </c>
      <c r="L161" s="21">
        <f>IF($B161="","",N($I161)+N($J161)+N($K161))</f>
        <v/>
      </c>
      <c r="M161" s="21">
        <f>IF($B161="","",ROUND(N($H161)*N($L161),0))</f>
        <v/>
      </c>
      <c r="N161" s="6" t="n"/>
    </row>
    <row r="162">
      <c r="A162" s="6" t="n"/>
      <c r="B162" s="6" t="n"/>
      <c r="C162" s="7">
        <f>IF($B162="","",IFERROR(VLOOKUP($B162,단가마스터!$A$4:$H$303,2,FALSE),IFERROR(VLOOKUP($B162,일위대가!$N$4:$T$63,2,FALSE),"⚠️단가 없음")))</f>
        <v/>
      </c>
      <c r="D162" s="7">
        <f>IF($B162="","",IFERROR(VLOOKUP($B162,단가마스터!$A$4:$H$303,3,FALSE),""))</f>
        <v/>
      </c>
      <c r="E162" s="7">
        <f>IF($B162="","",IFERROR(VLOOKUP($B162,단가마스터!$A$4:$H$303,4,FALSE),IFERROR(VLOOKUP($B162,일위대가!$N$4:$T$63,3,FALSE),"")))</f>
        <v/>
      </c>
      <c r="F162" s="24">
        <f>IF($B162="","",SUMIFS(수량산출서!$H$4:$H$253,수량산출서!$A$4:$A$253,"변경",수량산출서!$B$4:$B$253,$B162))</f>
        <v/>
      </c>
      <c r="G162" s="25" t="n"/>
      <c r="H162" s="24">
        <f>IF($B162="","",IF($G162&lt;&gt;"",$G162,N($F162)))</f>
        <v/>
      </c>
      <c r="I162" s="21">
        <f>IF($B162="","",IFERROR(VLOOKUP($B162,단가마스터!$A$4:$H$303,5,FALSE),IFERROR(VLOOKUP($B162,일위대가!$N$4:$T$63,4,FALSE),0)))</f>
        <v/>
      </c>
      <c r="J162" s="21">
        <f>IF($B162="","",IFERROR(VLOOKUP($B162,단가마스터!$A$4:$H$303,6,FALSE),IFERROR(VLOOKUP($B162,일위대가!$N$4:$T$63,5,FALSE),0)))</f>
        <v/>
      </c>
      <c r="K162" s="21">
        <f>IF($B162="","",IFERROR(VLOOKUP($B162,단가마스터!$A$4:$H$303,7,FALSE),IFERROR(VLOOKUP($B162,일위대가!$N$4:$T$63,6,FALSE),0)))</f>
        <v/>
      </c>
      <c r="L162" s="21">
        <f>IF($B162="","",N($I162)+N($J162)+N($K162))</f>
        <v/>
      </c>
      <c r="M162" s="21">
        <f>IF($B162="","",ROUND(N($H162)*N($L162),0))</f>
        <v/>
      </c>
      <c r="N162" s="6" t="n"/>
    </row>
    <row r="163">
      <c r="A163" s="6" t="n"/>
      <c r="B163" s="6" t="n"/>
      <c r="C163" s="7">
        <f>IF($B163="","",IFERROR(VLOOKUP($B163,단가마스터!$A$4:$H$303,2,FALSE),IFERROR(VLOOKUP($B163,일위대가!$N$4:$T$63,2,FALSE),"⚠️단가 없음")))</f>
        <v/>
      </c>
      <c r="D163" s="7">
        <f>IF($B163="","",IFERROR(VLOOKUP($B163,단가마스터!$A$4:$H$303,3,FALSE),""))</f>
        <v/>
      </c>
      <c r="E163" s="7">
        <f>IF($B163="","",IFERROR(VLOOKUP($B163,단가마스터!$A$4:$H$303,4,FALSE),IFERROR(VLOOKUP($B163,일위대가!$N$4:$T$63,3,FALSE),"")))</f>
        <v/>
      </c>
      <c r="F163" s="24">
        <f>IF($B163="","",SUMIFS(수량산출서!$H$4:$H$253,수량산출서!$A$4:$A$253,"변경",수량산출서!$B$4:$B$253,$B163))</f>
        <v/>
      </c>
      <c r="G163" s="25" t="n"/>
      <c r="H163" s="24">
        <f>IF($B163="","",IF($G163&lt;&gt;"",$G163,N($F163)))</f>
        <v/>
      </c>
      <c r="I163" s="21">
        <f>IF($B163="","",IFERROR(VLOOKUP($B163,단가마스터!$A$4:$H$303,5,FALSE),IFERROR(VLOOKUP($B163,일위대가!$N$4:$T$63,4,FALSE),0)))</f>
        <v/>
      </c>
      <c r="J163" s="21">
        <f>IF($B163="","",IFERROR(VLOOKUP($B163,단가마스터!$A$4:$H$303,6,FALSE),IFERROR(VLOOKUP($B163,일위대가!$N$4:$T$63,5,FALSE),0)))</f>
        <v/>
      </c>
      <c r="K163" s="21">
        <f>IF($B163="","",IFERROR(VLOOKUP($B163,단가마스터!$A$4:$H$303,7,FALSE),IFERROR(VLOOKUP($B163,일위대가!$N$4:$T$63,6,FALSE),0)))</f>
        <v/>
      </c>
      <c r="L163" s="21">
        <f>IF($B163="","",N($I163)+N($J163)+N($K163))</f>
        <v/>
      </c>
      <c r="M163" s="21">
        <f>IF($B163="","",ROUND(N($H163)*N($L163),0))</f>
        <v/>
      </c>
      <c r="N163" s="6" t="n"/>
    </row>
    <row r="164">
      <c r="A164" s="6" t="n"/>
      <c r="B164" s="6" t="n"/>
      <c r="C164" s="7">
        <f>IF($B164="","",IFERROR(VLOOKUP($B164,단가마스터!$A$4:$H$303,2,FALSE),IFERROR(VLOOKUP($B164,일위대가!$N$4:$T$63,2,FALSE),"⚠️단가 없음")))</f>
        <v/>
      </c>
      <c r="D164" s="7">
        <f>IF($B164="","",IFERROR(VLOOKUP($B164,단가마스터!$A$4:$H$303,3,FALSE),""))</f>
        <v/>
      </c>
      <c r="E164" s="7">
        <f>IF($B164="","",IFERROR(VLOOKUP($B164,단가마스터!$A$4:$H$303,4,FALSE),IFERROR(VLOOKUP($B164,일위대가!$N$4:$T$63,3,FALSE),"")))</f>
        <v/>
      </c>
      <c r="F164" s="24">
        <f>IF($B164="","",SUMIFS(수량산출서!$H$4:$H$253,수량산출서!$A$4:$A$253,"변경",수량산출서!$B$4:$B$253,$B164))</f>
        <v/>
      </c>
      <c r="G164" s="25" t="n"/>
      <c r="H164" s="24">
        <f>IF($B164="","",IF($G164&lt;&gt;"",$G164,N($F164)))</f>
        <v/>
      </c>
      <c r="I164" s="21">
        <f>IF($B164="","",IFERROR(VLOOKUP($B164,단가마스터!$A$4:$H$303,5,FALSE),IFERROR(VLOOKUP($B164,일위대가!$N$4:$T$63,4,FALSE),0)))</f>
        <v/>
      </c>
      <c r="J164" s="21">
        <f>IF($B164="","",IFERROR(VLOOKUP($B164,단가마스터!$A$4:$H$303,6,FALSE),IFERROR(VLOOKUP($B164,일위대가!$N$4:$T$63,5,FALSE),0)))</f>
        <v/>
      </c>
      <c r="K164" s="21">
        <f>IF($B164="","",IFERROR(VLOOKUP($B164,단가마스터!$A$4:$H$303,7,FALSE),IFERROR(VLOOKUP($B164,일위대가!$N$4:$T$63,6,FALSE),0)))</f>
        <v/>
      </c>
      <c r="L164" s="21">
        <f>IF($B164="","",N($I164)+N($J164)+N($K164))</f>
        <v/>
      </c>
      <c r="M164" s="21">
        <f>IF($B164="","",ROUND(N($H164)*N($L164),0))</f>
        <v/>
      </c>
      <c r="N164" s="6" t="n"/>
    </row>
    <row r="165">
      <c r="A165" s="6" t="n"/>
      <c r="B165" s="6" t="n"/>
      <c r="C165" s="7">
        <f>IF($B165="","",IFERROR(VLOOKUP($B165,단가마스터!$A$4:$H$303,2,FALSE),IFERROR(VLOOKUP($B165,일위대가!$N$4:$T$63,2,FALSE),"⚠️단가 없음")))</f>
        <v/>
      </c>
      <c r="D165" s="7">
        <f>IF($B165="","",IFERROR(VLOOKUP($B165,단가마스터!$A$4:$H$303,3,FALSE),""))</f>
        <v/>
      </c>
      <c r="E165" s="7">
        <f>IF($B165="","",IFERROR(VLOOKUP($B165,단가마스터!$A$4:$H$303,4,FALSE),IFERROR(VLOOKUP($B165,일위대가!$N$4:$T$63,3,FALSE),"")))</f>
        <v/>
      </c>
      <c r="F165" s="24">
        <f>IF($B165="","",SUMIFS(수량산출서!$H$4:$H$253,수량산출서!$A$4:$A$253,"변경",수량산출서!$B$4:$B$253,$B165))</f>
        <v/>
      </c>
      <c r="G165" s="25" t="n"/>
      <c r="H165" s="24">
        <f>IF($B165="","",IF($G165&lt;&gt;"",$G165,N($F165)))</f>
        <v/>
      </c>
      <c r="I165" s="21">
        <f>IF($B165="","",IFERROR(VLOOKUP($B165,단가마스터!$A$4:$H$303,5,FALSE),IFERROR(VLOOKUP($B165,일위대가!$N$4:$T$63,4,FALSE),0)))</f>
        <v/>
      </c>
      <c r="J165" s="21">
        <f>IF($B165="","",IFERROR(VLOOKUP($B165,단가마스터!$A$4:$H$303,6,FALSE),IFERROR(VLOOKUP($B165,일위대가!$N$4:$T$63,5,FALSE),0)))</f>
        <v/>
      </c>
      <c r="K165" s="21">
        <f>IF($B165="","",IFERROR(VLOOKUP($B165,단가마스터!$A$4:$H$303,7,FALSE),IFERROR(VLOOKUP($B165,일위대가!$N$4:$T$63,6,FALSE),0)))</f>
        <v/>
      </c>
      <c r="L165" s="21">
        <f>IF($B165="","",N($I165)+N($J165)+N($K165))</f>
        <v/>
      </c>
      <c r="M165" s="21">
        <f>IF($B165="","",ROUND(N($H165)*N($L165),0))</f>
        <v/>
      </c>
      <c r="N165" s="6" t="n"/>
    </row>
    <row r="166">
      <c r="A166" s="6" t="n"/>
      <c r="B166" s="6" t="n"/>
      <c r="C166" s="7">
        <f>IF($B166="","",IFERROR(VLOOKUP($B166,단가마스터!$A$4:$H$303,2,FALSE),IFERROR(VLOOKUP($B166,일위대가!$N$4:$T$63,2,FALSE),"⚠️단가 없음")))</f>
        <v/>
      </c>
      <c r="D166" s="7">
        <f>IF($B166="","",IFERROR(VLOOKUP($B166,단가마스터!$A$4:$H$303,3,FALSE),""))</f>
        <v/>
      </c>
      <c r="E166" s="7">
        <f>IF($B166="","",IFERROR(VLOOKUP($B166,단가마스터!$A$4:$H$303,4,FALSE),IFERROR(VLOOKUP($B166,일위대가!$N$4:$T$63,3,FALSE),"")))</f>
        <v/>
      </c>
      <c r="F166" s="24">
        <f>IF($B166="","",SUMIFS(수량산출서!$H$4:$H$253,수량산출서!$A$4:$A$253,"변경",수량산출서!$B$4:$B$253,$B166))</f>
        <v/>
      </c>
      <c r="G166" s="25" t="n"/>
      <c r="H166" s="24">
        <f>IF($B166="","",IF($G166&lt;&gt;"",$G166,N($F166)))</f>
        <v/>
      </c>
      <c r="I166" s="21">
        <f>IF($B166="","",IFERROR(VLOOKUP($B166,단가마스터!$A$4:$H$303,5,FALSE),IFERROR(VLOOKUP($B166,일위대가!$N$4:$T$63,4,FALSE),0)))</f>
        <v/>
      </c>
      <c r="J166" s="21">
        <f>IF($B166="","",IFERROR(VLOOKUP($B166,단가마스터!$A$4:$H$303,6,FALSE),IFERROR(VLOOKUP($B166,일위대가!$N$4:$T$63,5,FALSE),0)))</f>
        <v/>
      </c>
      <c r="K166" s="21">
        <f>IF($B166="","",IFERROR(VLOOKUP($B166,단가마스터!$A$4:$H$303,7,FALSE),IFERROR(VLOOKUP($B166,일위대가!$N$4:$T$63,6,FALSE),0)))</f>
        <v/>
      </c>
      <c r="L166" s="21">
        <f>IF($B166="","",N($I166)+N($J166)+N($K166))</f>
        <v/>
      </c>
      <c r="M166" s="21">
        <f>IF($B166="","",ROUND(N($H166)*N($L166),0))</f>
        <v/>
      </c>
      <c r="N166" s="6" t="n"/>
    </row>
    <row r="167">
      <c r="A167" s="6" t="n"/>
      <c r="B167" s="6" t="n"/>
      <c r="C167" s="7">
        <f>IF($B167="","",IFERROR(VLOOKUP($B167,단가마스터!$A$4:$H$303,2,FALSE),IFERROR(VLOOKUP($B167,일위대가!$N$4:$T$63,2,FALSE),"⚠️단가 없음")))</f>
        <v/>
      </c>
      <c r="D167" s="7">
        <f>IF($B167="","",IFERROR(VLOOKUP($B167,단가마스터!$A$4:$H$303,3,FALSE),""))</f>
        <v/>
      </c>
      <c r="E167" s="7">
        <f>IF($B167="","",IFERROR(VLOOKUP($B167,단가마스터!$A$4:$H$303,4,FALSE),IFERROR(VLOOKUP($B167,일위대가!$N$4:$T$63,3,FALSE),"")))</f>
        <v/>
      </c>
      <c r="F167" s="24">
        <f>IF($B167="","",SUMIFS(수량산출서!$H$4:$H$253,수량산출서!$A$4:$A$253,"변경",수량산출서!$B$4:$B$253,$B167))</f>
        <v/>
      </c>
      <c r="G167" s="25" t="n"/>
      <c r="H167" s="24">
        <f>IF($B167="","",IF($G167&lt;&gt;"",$G167,N($F167)))</f>
        <v/>
      </c>
      <c r="I167" s="21">
        <f>IF($B167="","",IFERROR(VLOOKUP($B167,단가마스터!$A$4:$H$303,5,FALSE),IFERROR(VLOOKUP($B167,일위대가!$N$4:$T$63,4,FALSE),0)))</f>
        <v/>
      </c>
      <c r="J167" s="21">
        <f>IF($B167="","",IFERROR(VLOOKUP($B167,단가마스터!$A$4:$H$303,6,FALSE),IFERROR(VLOOKUP($B167,일위대가!$N$4:$T$63,5,FALSE),0)))</f>
        <v/>
      </c>
      <c r="K167" s="21">
        <f>IF($B167="","",IFERROR(VLOOKUP($B167,단가마스터!$A$4:$H$303,7,FALSE),IFERROR(VLOOKUP($B167,일위대가!$N$4:$T$63,6,FALSE),0)))</f>
        <v/>
      </c>
      <c r="L167" s="21">
        <f>IF($B167="","",N($I167)+N($J167)+N($K167))</f>
        <v/>
      </c>
      <c r="M167" s="21">
        <f>IF($B167="","",ROUND(N($H167)*N($L167),0))</f>
        <v/>
      </c>
      <c r="N167" s="6" t="n"/>
    </row>
    <row r="168">
      <c r="A168" s="6" t="n"/>
      <c r="B168" s="6" t="n"/>
      <c r="C168" s="7">
        <f>IF($B168="","",IFERROR(VLOOKUP($B168,단가마스터!$A$4:$H$303,2,FALSE),IFERROR(VLOOKUP($B168,일위대가!$N$4:$T$63,2,FALSE),"⚠️단가 없음")))</f>
        <v/>
      </c>
      <c r="D168" s="7">
        <f>IF($B168="","",IFERROR(VLOOKUP($B168,단가마스터!$A$4:$H$303,3,FALSE),""))</f>
        <v/>
      </c>
      <c r="E168" s="7">
        <f>IF($B168="","",IFERROR(VLOOKUP($B168,단가마스터!$A$4:$H$303,4,FALSE),IFERROR(VLOOKUP($B168,일위대가!$N$4:$T$63,3,FALSE),"")))</f>
        <v/>
      </c>
      <c r="F168" s="24">
        <f>IF($B168="","",SUMIFS(수량산출서!$H$4:$H$253,수량산출서!$A$4:$A$253,"변경",수량산출서!$B$4:$B$253,$B168))</f>
        <v/>
      </c>
      <c r="G168" s="25" t="n"/>
      <c r="H168" s="24">
        <f>IF($B168="","",IF($G168&lt;&gt;"",$G168,N($F168)))</f>
        <v/>
      </c>
      <c r="I168" s="21">
        <f>IF($B168="","",IFERROR(VLOOKUP($B168,단가마스터!$A$4:$H$303,5,FALSE),IFERROR(VLOOKUP($B168,일위대가!$N$4:$T$63,4,FALSE),0)))</f>
        <v/>
      </c>
      <c r="J168" s="21">
        <f>IF($B168="","",IFERROR(VLOOKUP($B168,단가마스터!$A$4:$H$303,6,FALSE),IFERROR(VLOOKUP($B168,일위대가!$N$4:$T$63,5,FALSE),0)))</f>
        <v/>
      </c>
      <c r="K168" s="21">
        <f>IF($B168="","",IFERROR(VLOOKUP($B168,단가마스터!$A$4:$H$303,7,FALSE),IFERROR(VLOOKUP($B168,일위대가!$N$4:$T$63,6,FALSE),0)))</f>
        <v/>
      </c>
      <c r="L168" s="21">
        <f>IF($B168="","",N($I168)+N($J168)+N($K168))</f>
        <v/>
      </c>
      <c r="M168" s="21">
        <f>IF($B168="","",ROUND(N($H168)*N($L168),0))</f>
        <v/>
      </c>
      <c r="N168" s="6" t="n"/>
    </row>
    <row r="169">
      <c r="A169" s="6" t="n"/>
      <c r="B169" s="6" t="n"/>
      <c r="C169" s="7">
        <f>IF($B169="","",IFERROR(VLOOKUP($B169,단가마스터!$A$4:$H$303,2,FALSE),IFERROR(VLOOKUP($B169,일위대가!$N$4:$T$63,2,FALSE),"⚠️단가 없음")))</f>
        <v/>
      </c>
      <c r="D169" s="7">
        <f>IF($B169="","",IFERROR(VLOOKUP($B169,단가마스터!$A$4:$H$303,3,FALSE),""))</f>
        <v/>
      </c>
      <c r="E169" s="7">
        <f>IF($B169="","",IFERROR(VLOOKUP($B169,단가마스터!$A$4:$H$303,4,FALSE),IFERROR(VLOOKUP($B169,일위대가!$N$4:$T$63,3,FALSE),"")))</f>
        <v/>
      </c>
      <c r="F169" s="24">
        <f>IF($B169="","",SUMIFS(수량산출서!$H$4:$H$253,수량산출서!$A$4:$A$253,"변경",수량산출서!$B$4:$B$253,$B169))</f>
        <v/>
      </c>
      <c r="G169" s="25" t="n"/>
      <c r="H169" s="24">
        <f>IF($B169="","",IF($G169&lt;&gt;"",$G169,N($F169)))</f>
        <v/>
      </c>
      <c r="I169" s="21">
        <f>IF($B169="","",IFERROR(VLOOKUP($B169,단가마스터!$A$4:$H$303,5,FALSE),IFERROR(VLOOKUP($B169,일위대가!$N$4:$T$63,4,FALSE),0)))</f>
        <v/>
      </c>
      <c r="J169" s="21">
        <f>IF($B169="","",IFERROR(VLOOKUP($B169,단가마스터!$A$4:$H$303,6,FALSE),IFERROR(VLOOKUP($B169,일위대가!$N$4:$T$63,5,FALSE),0)))</f>
        <v/>
      </c>
      <c r="K169" s="21">
        <f>IF($B169="","",IFERROR(VLOOKUP($B169,단가마스터!$A$4:$H$303,7,FALSE),IFERROR(VLOOKUP($B169,일위대가!$N$4:$T$63,6,FALSE),0)))</f>
        <v/>
      </c>
      <c r="L169" s="21">
        <f>IF($B169="","",N($I169)+N($J169)+N($K169))</f>
        <v/>
      </c>
      <c r="M169" s="21">
        <f>IF($B169="","",ROUND(N($H169)*N($L169),0))</f>
        <v/>
      </c>
      <c r="N169" s="6" t="n"/>
    </row>
    <row r="170">
      <c r="A170" s="6" t="n"/>
      <c r="B170" s="6" t="n"/>
      <c r="C170" s="7">
        <f>IF($B170="","",IFERROR(VLOOKUP($B170,단가마스터!$A$4:$H$303,2,FALSE),IFERROR(VLOOKUP($B170,일위대가!$N$4:$T$63,2,FALSE),"⚠️단가 없음")))</f>
        <v/>
      </c>
      <c r="D170" s="7">
        <f>IF($B170="","",IFERROR(VLOOKUP($B170,단가마스터!$A$4:$H$303,3,FALSE),""))</f>
        <v/>
      </c>
      <c r="E170" s="7">
        <f>IF($B170="","",IFERROR(VLOOKUP($B170,단가마스터!$A$4:$H$303,4,FALSE),IFERROR(VLOOKUP($B170,일위대가!$N$4:$T$63,3,FALSE),"")))</f>
        <v/>
      </c>
      <c r="F170" s="24">
        <f>IF($B170="","",SUMIFS(수량산출서!$H$4:$H$253,수량산출서!$A$4:$A$253,"변경",수량산출서!$B$4:$B$253,$B170))</f>
        <v/>
      </c>
      <c r="G170" s="25" t="n"/>
      <c r="H170" s="24">
        <f>IF($B170="","",IF($G170&lt;&gt;"",$G170,N($F170)))</f>
        <v/>
      </c>
      <c r="I170" s="21">
        <f>IF($B170="","",IFERROR(VLOOKUP($B170,단가마스터!$A$4:$H$303,5,FALSE),IFERROR(VLOOKUP($B170,일위대가!$N$4:$T$63,4,FALSE),0)))</f>
        <v/>
      </c>
      <c r="J170" s="21">
        <f>IF($B170="","",IFERROR(VLOOKUP($B170,단가마스터!$A$4:$H$303,6,FALSE),IFERROR(VLOOKUP($B170,일위대가!$N$4:$T$63,5,FALSE),0)))</f>
        <v/>
      </c>
      <c r="K170" s="21">
        <f>IF($B170="","",IFERROR(VLOOKUP($B170,단가마스터!$A$4:$H$303,7,FALSE),IFERROR(VLOOKUP($B170,일위대가!$N$4:$T$63,6,FALSE),0)))</f>
        <v/>
      </c>
      <c r="L170" s="21">
        <f>IF($B170="","",N($I170)+N($J170)+N($K170))</f>
        <v/>
      </c>
      <c r="M170" s="21">
        <f>IF($B170="","",ROUND(N($H170)*N($L170),0))</f>
        <v/>
      </c>
      <c r="N170" s="6" t="n"/>
    </row>
    <row r="171">
      <c r="A171" s="6" t="n"/>
      <c r="B171" s="6" t="n"/>
      <c r="C171" s="7">
        <f>IF($B171="","",IFERROR(VLOOKUP($B171,단가마스터!$A$4:$H$303,2,FALSE),IFERROR(VLOOKUP($B171,일위대가!$N$4:$T$63,2,FALSE),"⚠️단가 없음")))</f>
        <v/>
      </c>
      <c r="D171" s="7">
        <f>IF($B171="","",IFERROR(VLOOKUP($B171,단가마스터!$A$4:$H$303,3,FALSE),""))</f>
        <v/>
      </c>
      <c r="E171" s="7">
        <f>IF($B171="","",IFERROR(VLOOKUP($B171,단가마스터!$A$4:$H$303,4,FALSE),IFERROR(VLOOKUP($B171,일위대가!$N$4:$T$63,3,FALSE),"")))</f>
        <v/>
      </c>
      <c r="F171" s="24">
        <f>IF($B171="","",SUMIFS(수량산출서!$H$4:$H$253,수량산출서!$A$4:$A$253,"변경",수량산출서!$B$4:$B$253,$B171))</f>
        <v/>
      </c>
      <c r="G171" s="25" t="n"/>
      <c r="H171" s="24">
        <f>IF($B171="","",IF($G171&lt;&gt;"",$G171,N($F171)))</f>
        <v/>
      </c>
      <c r="I171" s="21">
        <f>IF($B171="","",IFERROR(VLOOKUP($B171,단가마스터!$A$4:$H$303,5,FALSE),IFERROR(VLOOKUP($B171,일위대가!$N$4:$T$63,4,FALSE),0)))</f>
        <v/>
      </c>
      <c r="J171" s="21">
        <f>IF($B171="","",IFERROR(VLOOKUP($B171,단가마스터!$A$4:$H$303,6,FALSE),IFERROR(VLOOKUP($B171,일위대가!$N$4:$T$63,5,FALSE),0)))</f>
        <v/>
      </c>
      <c r="K171" s="21">
        <f>IF($B171="","",IFERROR(VLOOKUP($B171,단가마스터!$A$4:$H$303,7,FALSE),IFERROR(VLOOKUP($B171,일위대가!$N$4:$T$63,6,FALSE),0)))</f>
        <v/>
      </c>
      <c r="L171" s="21">
        <f>IF($B171="","",N($I171)+N($J171)+N($K171))</f>
        <v/>
      </c>
      <c r="M171" s="21">
        <f>IF($B171="","",ROUND(N($H171)*N($L171),0))</f>
        <v/>
      </c>
      <c r="N171" s="6" t="n"/>
    </row>
    <row r="172">
      <c r="A172" s="6" t="n"/>
      <c r="B172" s="6" t="n"/>
      <c r="C172" s="7">
        <f>IF($B172="","",IFERROR(VLOOKUP($B172,단가마스터!$A$4:$H$303,2,FALSE),IFERROR(VLOOKUP($B172,일위대가!$N$4:$T$63,2,FALSE),"⚠️단가 없음")))</f>
        <v/>
      </c>
      <c r="D172" s="7">
        <f>IF($B172="","",IFERROR(VLOOKUP($B172,단가마스터!$A$4:$H$303,3,FALSE),""))</f>
        <v/>
      </c>
      <c r="E172" s="7">
        <f>IF($B172="","",IFERROR(VLOOKUP($B172,단가마스터!$A$4:$H$303,4,FALSE),IFERROR(VLOOKUP($B172,일위대가!$N$4:$T$63,3,FALSE),"")))</f>
        <v/>
      </c>
      <c r="F172" s="24">
        <f>IF($B172="","",SUMIFS(수량산출서!$H$4:$H$253,수량산출서!$A$4:$A$253,"변경",수량산출서!$B$4:$B$253,$B172))</f>
        <v/>
      </c>
      <c r="G172" s="25" t="n"/>
      <c r="H172" s="24">
        <f>IF($B172="","",IF($G172&lt;&gt;"",$G172,N($F172)))</f>
        <v/>
      </c>
      <c r="I172" s="21">
        <f>IF($B172="","",IFERROR(VLOOKUP($B172,단가마스터!$A$4:$H$303,5,FALSE),IFERROR(VLOOKUP($B172,일위대가!$N$4:$T$63,4,FALSE),0)))</f>
        <v/>
      </c>
      <c r="J172" s="21">
        <f>IF($B172="","",IFERROR(VLOOKUP($B172,단가마스터!$A$4:$H$303,6,FALSE),IFERROR(VLOOKUP($B172,일위대가!$N$4:$T$63,5,FALSE),0)))</f>
        <v/>
      </c>
      <c r="K172" s="21">
        <f>IF($B172="","",IFERROR(VLOOKUP($B172,단가마스터!$A$4:$H$303,7,FALSE),IFERROR(VLOOKUP($B172,일위대가!$N$4:$T$63,6,FALSE),0)))</f>
        <v/>
      </c>
      <c r="L172" s="21">
        <f>IF($B172="","",N($I172)+N($J172)+N($K172))</f>
        <v/>
      </c>
      <c r="M172" s="21">
        <f>IF($B172="","",ROUND(N($H172)*N($L172),0))</f>
        <v/>
      </c>
      <c r="N172" s="6" t="n"/>
    </row>
    <row r="173">
      <c r="A173" s="6" t="n"/>
      <c r="B173" s="6" t="n"/>
      <c r="C173" s="7">
        <f>IF($B173="","",IFERROR(VLOOKUP($B173,단가마스터!$A$4:$H$303,2,FALSE),IFERROR(VLOOKUP($B173,일위대가!$N$4:$T$63,2,FALSE),"⚠️단가 없음")))</f>
        <v/>
      </c>
      <c r="D173" s="7">
        <f>IF($B173="","",IFERROR(VLOOKUP($B173,단가마스터!$A$4:$H$303,3,FALSE),""))</f>
        <v/>
      </c>
      <c r="E173" s="7">
        <f>IF($B173="","",IFERROR(VLOOKUP($B173,단가마스터!$A$4:$H$303,4,FALSE),IFERROR(VLOOKUP($B173,일위대가!$N$4:$T$63,3,FALSE),"")))</f>
        <v/>
      </c>
      <c r="F173" s="24">
        <f>IF($B173="","",SUMIFS(수량산출서!$H$4:$H$253,수량산출서!$A$4:$A$253,"변경",수량산출서!$B$4:$B$253,$B173))</f>
        <v/>
      </c>
      <c r="G173" s="25" t="n"/>
      <c r="H173" s="24">
        <f>IF($B173="","",IF($G173&lt;&gt;"",$G173,N($F173)))</f>
        <v/>
      </c>
      <c r="I173" s="21">
        <f>IF($B173="","",IFERROR(VLOOKUP($B173,단가마스터!$A$4:$H$303,5,FALSE),IFERROR(VLOOKUP($B173,일위대가!$N$4:$T$63,4,FALSE),0)))</f>
        <v/>
      </c>
      <c r="J173" s="21">
        <f>IF($B173="","",IFERROR(VLOOKUP($B173,단가마스터!$A$4:$H$303,6,FALSE),IFERROR(VLOOKUP($B173,일위대가!$N$4:$T$63,5,FALSE),0)))</f>
        <v/>
      </c>
      <c r="K173" s="21">
        <f>IF($B173="","",IFERROR(VLOOKUP($B173,단가마스터!$A$4:$H$303,7,FALSE),IFERROR(VLOOKUP($B173,일위대가!$N$4:$T$63,6,FALSE),0)))</f>
        <v/>
      </c>
      <c r="L173" s="21">
        <f>IF($B173="","",N($I173)+N($J173)+N($K173))</f>
        <v/>
      </c>
      <c r="M173" s="21">
        <f>IF($B173="","",ROUND(N($H173)*N($L173),0))</f>
        <v/>
      </c>
      <c r="N173" s="6" t="n"/>
    </row>
    <row r="174">
      <c r="A174" s="6" t="n"/>
      <c r="B174" s="6" t="n"/>
      <c r="C174" s="7">
        <f>IF($B174="","",IFERROR(VLOOKUP($B174,단가마스터!$A$4:$H$303,2,FALSE),IFERROR(VLOOKUP($B174,일위대가!$N$4:$T$63,2,FALSE),"⚠️단가 없음")))</f>
        <v/>
      </c>
      <c r="D174" s="7">
        <f>IF($B174="","",IFERROR(VLOOKUP($B174,단가마스터!$A$4:$H$303,3,FALSE),""))</f>
        <v/>
      </c>
      <c r="E174" s="7">
        <f>IF($B174="","",IFERROR(VLOOKUP($B174,단가마스터!$A$4:$H$303,4,FALSE),IFERROR(VLOOKUP($B174,일위대가!$N$4:$T$63,3,FALSE),"")))</f>
        <v/>
      </c>
      <c r="F174" s="24">
        <f>IF($B174="","",SUMIFS(수량산출서!$H$4:$H$253,수량산출서!$A$4:$A$253,"변경",수량산출서!$B$4:$B$253,$B174))</f>
        <v/>
      </c>
      <c r="G174" s="25" t="n"/>
      <c r="H174" s="24">
        <f>IF($B174="","",IF($G174&lt;&gt;"",$G174,N($F174)))</f>
        <v/>
      </c>
      <c r="I174" s="21">
        <f>IF($B174="","",IFERROR(VLOOKUP($B174,단가마스터!$A$4:$H$303,5,FALSE),IFERROR(VLOOKUP($B174,일위대가!$N$4:$T$63,4,FALSE),0)))</f>
        <v/>
      </c>
      <c r="J174" s="21">
        <f>IF($B174="","",IFERROR(VLOOKUP($B174,단가마스터!$A$4:$H$303,6,FALSE),IFERROR(VLOOKUP($B174,일위대가!$N$4:$T$63,5,FALSE),0)))</f>
        <v/>
      </c>
      <c r="K174" s="21">
        <f>IF($B174="","",IFERROR(VLOOKUP($B174,단가마스터!$A$4:$H$303,7,FALSE),IFERROR(VLOOKUP($B174,일위대가!$N$4:$T$63,6,FALSE),0)))</f>
        <v/>
      </c>
      <c r="L174" s="21">
        <f>IF($B174="","",N($I174)+N($J174)+N($K174))</f>
        <v/>
      </c>
      <c r="M174" s="21">
        <f>IF($B174="","",ROUND(N($H174)*N($L174),0))</f>
        <v/>
      </c>
      <c r="N174" s="6" t="n"/>
    </row>
    <row r="175">
      <c r="A175" s="6" t="n"/>
      <c r="B175" s="6" t="n"/>
      <c r="C175" s="7">
        <f>IF($B175="","",IFERROR(VLOOKUP($B175,단가마스터!$A$4:$H$303,2,FALSE),IFERROR(VLOOKUP($B175,일위대가!$N$4:$T$63,2,FALSE),"⚠️단가 없음")))</f>
        <v/>
      </c>
      <c r="D175" s="7">
        <f>IF($B175="","",IFERROR(VLOOKUP($B175,단가마스터!$A$4:$H$303,3,FALSE),""))</f>
        <v/>
      </c>
      <c r="E175" s="7">
        <f>IF($B175="","",IFERROR(VLOOKUP($B175,단가마스터!$A$4:$H$303,4,FALSE),IFERROR(VLOOKUP($B175,일위대가!$N$4:$T$63,3,FALSE),"")))</f>
        <v/>
      </c>
      <c r="F175" s="24">
        <f>IF($B175="","",SUMIFS(수량산출서!$H$4:$H$253,수량산출서!$A$4:$A$253,"변경",수량산출서!$B$4:$B$253,$B175))</f>
        <v/>
      </c>
      <c r="G175" s="25" t="n"/>
      <c r="H175" s="24">
        <f>IF($B175="","",IF($G175&lt;&gt;"",$G175,N($F175)))</f>
        <v/>
      </c>
      <c r="I175" s="21">
        <f>IF($B175="","",IFERROR(VLOOKUP($B175,단가마스터!$A$4:$H$303,5,FALSE),IFERROR(VLOOKUP($B175,일위대가!$N$4:$T$63,4,FALSE),0)))</f>
        <v/>
      </c>
      <c r="J175" s="21">
        <f>IF($B175="","",IFERROR(VLOOKUP($B175,단가마스터!$A$4:$H$303,6,FALSE),IFERROR(VLOOKUP($B175,일위대가!$N$4:$T$63,5,FALSE),0)))</f>
        <v/>
      </c>
      <c r="K175" s="21">
        <f>IF($B175="","",IFERROR(VLOOKUP($B175,단가마스터!$A$4:$H$303,7,FALSE),IFERROR(VLOOKUP($B175,일위대가!$N$4:$T$63,6,FALSE),0)))</f>
        <v/>
      </c>
      <c r="L175" s="21">
        <f>IF($B175="","",N($I175)+N($J175)+N($K175))</f>
        <v/>
      </c>
      <c r="M175" s="21">
        <f>IF($B175="","",ROUND(N($H175)*N($L175),0))</f>
        <v/>
      </c>
      <c r="N175" s="6" t="n"/>
    </row>
    <row r="176">
      <c r="A176" s="6" t="n"/>
      <c r="B176" s="6" t="n"/>
      <c r="C176" s="7">
        <f>IF($B176="","",IFERROR(VLOOKUP($B176,단가마스터!$A$4:$H$303,2,FALSE),IFERROR(VLOOKUP($B176,일위대가!$N$4:$T$63,2,FALSE),"⚠️단가 없음")))</f>
        <v/>
      </c>
      <c r="D176" s="7">
        <f>IF($B176="","",IFERROR(VLOOKUP($B176,단가마스터!$A$4:$H$303,3,FALSE),""))</f>
        <v/>
      </c>
      <c r="E176" s="7">
        <f>IF($B176="","",IFERROR(VLOOKUP($B176,단가마스터!$A$4:$H$303,4,FALSE),IFERROR(VLOOKUP($B176,일위대가!$N$4:$T$63,3,FALSE),"")))</f>
        <v/>
      </c>
      <c r="F176" s="24">
        <f>IF($B176="","",SUMIFS(수량산출서!$H$4:$H$253,수량산출서!$A$4:$A$253,"변경",수량산출서!$B$4:$B$253,$B176))</f>
        <v/>
      </c>
      <c r="G176" s="25" t="n"/>
      <c r="H176" s="24">
        <f>IF($B176="","",IF($G176&lt;&gt;"",$G176,N($F176)))</f>
        <v/>
      </c>
      <c r="I176" s="21">
        <f>IF($B176="","",IFERROR(VLOOKUP($B176,단가마스터!$A$4:$H$303,5,FALSE),IFERROR(VLOOKUP($B176,일위대가!$N$4:$T$63,4,FALSE),0)))</f>
        <v/>
      </c>
      <c r="J176" s="21">
        <f>IF($B176="","",IFERROR(VLOOKUP($B176,단가마스터!$A$4:$H$303,6,FALSE),IFERROR(VLOOKUP($B176,일위대가!$N$4:$T$63,5,FALSE),0)))</f>
        <v/>
      </c>
      <c r="K176" s="21">
        <f>IF($B176="","",IFERROR(VLOOKUP($B176,단가마스터!$A$4:$H$303,7,FALSE),IFERROR(VLOOKUP($B176,일위대가!$N$4:$T$63,6,FALSE),0)))</f>
        <v/>
      </c>
      <c r="L176" s="21">
        <f>IF($B176="","",N($I176)+N($J176)+N($K176))</f>
        <v/>
      </c>
      <c r="M176" s="21">
        <f>IF($B176="","",ROUND(N($H176)*N($L176),0))</f>
        <v/>
      </c>
      <c r="N176" s="6" t="n"/>
    </row>
    <row r="177">
      <c r="A177" s="6" t="n"/>
      <c r="B177" s="6" t="n"/>
      <c r="C177" s="7">
        <f>IF($B177="","",IFERROR(VLOOKUP($B177,단가마스터!$A$4:$H$303,2,FALSE),IFERROR(VLOOKUP($B177,일위대가!$N$4:$T$63,2,FALSE),"⚠️단가 없음")))</f>
        <v/>
      </c>
      <c r="D177" s="7">
        <f>IF($B177="","",IFERROR(VLOOKUP($B177,단가마스터!$A$4:$H$303,3,FALSE),""))</f>
        <v/>
      </c>
      <c r="E177" s="7">
        <f>IF($B177="","",IFERROR(VLOOKUP($B177,단가마스터!$A$4:$H$303,4,FALSE),IFERROR(VLOOKUP($B177,일위대가!$N$4:$T$63,3,FALSE),"")))</f>
        <v/>
      </c>
      <c r="F177" s="24">
        <f>IF($B177="","",SUMIFS(수량산출서!$H$4:$H$253,수량산출서!$A$4:$A$253,"변경",수량산출서!$B$4:$B$253,$B177))</f>
        <v/>
      </c>
      <c r="G177" s="25" t="n"/>
      <c r="H177" s="24">
        <f>IF($B177="","",IF($G177&lt;&gt;"",$G177,N($F177)))</f>
        <v/>
      </c>
      <c r="I177" s="21">
        <f>IF($B177="","",IFERROR(VLOOKUP($B177,단가마스터!$A$4:$H$303,5,FALSE),IFERROR(VLOOKUP($B177,일위대가!$N$4:$T$63,4,FALSE),0)))</f>
        <v/>
      </c>
      <c r="J177" s="21">
        <f>IF($B177="","",IFERROR(VLOOKUP($B177,단가마스터!$A$4:$H$303,6,FALSE),IFERROR(VLOOKUP($B177,일위대가!$N$4:$T$63,5,FALSE),0)))</f>
        <v/>
      </c>
      <c r="K177" s="21">
        <f>IF($B177="","",IFERROR(VLOOKUP($B177,단가마스터!$A$4:$H$303,7,FALSE),IFERROR(VLOOKUP($B177,일위대가!$N$4:$T$63,6,FALSE),0)))</f>
        <v/>
      </c>
      <c r="L177" s="21">
        <f>IF($B177="","",N($I177)+N($J177)+N($K177))</f>
        <v/>
      </c>
      <c r="M177" s="21">
        <f>IF($B177="","",ROUND(N($H177)*N($L177),0))</f>
        <v/>
      </c>
      <c r="N177" s="6" t="n"/>
    </row>
    <row r="178">
      <c r="A178" s="6" t="n"/>
      <c r="B178" s="6" t="n"/>
      <c r="C178" s="7">
        <f>IF($B178="","",IFERROR(VLOOKUP($B178,단가마스터!$A$4:$H$303,2,FALSE),IFERROR(VLOOKUP($B178,일위대가!$N$4:$T$63,2,FALSE),"⚠️단가 없음")))</f>
        <v/>
      </c>
      <c r="D178" s="7">
        <f>IF($B178="","",IFERROR(VLOOKUP($B178,단가마스터!$A$4:$H$303,3,FALSE),""))</f>
        <v/>
      </c>
      <c r="E178" s="7">
        <f>IF($B178="","",IFERROR(VLOOKUP($B178,단가마스터!$A$4:$H$303,4,FALSE),IFERROR(VLOOKUP($B178,일위대가!$N$4:$T$63,3,FALSE),"")))</f>
        <v/>
      </c>
      <c r="F178" s="24">
        <f>IF($B178="","",SUMIFS(수량산출서!$H$4:$H$253,수량산출서!$A$4:$A$253,"변경",수량산출서!$B$4:$B$253,$B178))</f>
        <v/>
      </c>
      <c r="G178" s="25" t="n"/>
      <c r="H178" s="24">
        <f>IF($B178="","",IF($G178&lt;&gt;"",$G178,N($F178)))</f>
        <v/>
      </c>
      <c r="I178" s="21">
        <f>IF($B178="","",IFERROR(VLOOKUP($B178,단가마스터!$A$4:$H$303,5,FALSE),IFERROR(VLOOKUP($B178,일위대가!$N$4:$T$63,4,FALSE),0)))</f>
        <v/>
      </c>
      <c r="J178" s="21">
        <f>IF($B178="","",IFERROR(VLOOKUP($B178,단가마스터!$A$4:$H$303,6,FALSE),IFERROR(VLOOKUP($B178,일위대가!$N$4:$T$63,5,FALSE),0)))</f>
        <v/>
      </c>
      <c r="K178" s="21">
        <f>IF($B178="","",IFERROR(VLOOKUP($B178,단가마스터!$A$4:$H$303,7,FALSE),IFERROR(VLOOKUP($B178,일위대가!$N$4:$T$63,6,FALSE),0)))</f>
        <v/>
      </c>
      <c r="L178" s="21">
        <f>IF($B178="","",N($I178)+N($J178)+N($K178))</f>
        <v/>
      </c>
      <c r="M178" s="21">
        <f>IF($B178="","",ROUND(N($H178)*N($L178),0))</f>
        <v/>
      </c>
      <c r="N178" s="6" t="n"/>
    </row>
    <row r="179">
      <c r="A179" s="6" t="n"/>
      <c r="B179" s="6" t="n"/>
      <c r="C179" s="7">
        <f>IF($B179="","",IFERROR(VLOOKUP($B179,단가마스터!$A$4:$H$303,2,FALSE),IFERROR(VLOOKUP($B179,일위대가!$N$4:$T$63,2,FALSE),"⚠️단가 없음")))</f>
        <v/>
      </c>
      <c r="D179" s="7">
        <f>IF($B179="","",IFERROR(VLOOKUP($B179,단가마스터!$A$4:$H$303,3,FALSE),""))</f>
        <v/>
      </c>
      <c r="E179" s="7">
        <f>IF($B179="","",IFERROR(VLOOKUP($B179,단가마스터!$A$4:$H$303,4,FALSE),IFERROR(VLOOKUP($B179,일위대가!$N$4:$T$63,3,FALSE),"")))</f>
        <v/>
      </c>
      <c r="F179" s="24">
        <f>IF($B179="","",SUMIFS(수량산출서!$H$4:$H$253,수량산출서!$A$4:$A$253,"변경",수량산출서!$B$4:$B$253,$B179))</f>
        <v/>
      </c>
      <c r="G179" s="25" t="n"/>
      <c r="H179" s="24">
        <f>IF($B179="","",IF($G179&lt;&gt;"",$G179,N($F179)))</f>
        <v/>
      </c>
      <c r="I179" s="21">
        <f>IF($B179="","",IFERROR(VLOOKUP($B179,단가마스터!$A$4:$H$303,5,FALSE),IFERROR(VLOOKUP($B179,일위대가!$N$4:$T$63,4,FALSE),0)))</f>
        <v/>
      </c>
      <c r="J179" s="21">
        <f>IF($B179="","",IFERROR(VLOOKUP($B179,단가마스터!$A$4:$H$303,6,FALSE),IFERROR(VLOOKUP($B179,일위대가!$N$4:$T$63,5,FALSE),0)))</f>
        <v/>
      </c>
      <c r="K179" s="21">
        <f>IF($B179="","",IFERROR(VLOOKUP($B179,단가마스터!$A$4:$H$303,7,FALSE),IFERROR(VLOOKUP($B179,일위대가!$N$4:$T$63,6,FALSE),0)))</f>
        <v/>
      </c>
      <c r="L179" s="21">
        <f>IF($B179="","",N($I179)+N($J179)+N($K179))</f>
        <v/>
      </c>
      <c r="M179" s="21">
        <f>IF($B179="","",ROUND(N($H179)*N($L179),0))</f>
        <v/>
      </c>
      <c r="N179" s="6" t="n"/>
    </row>
    <row r="180">
      <c r="A180" s="6" t="n"/>
      <c r="B180" s="6" t="n"/>
      <c r="C180" s="7">
        <f>IF($B180="","",IFERROR(VLOOKUP($B180,단가마스터!$A$4:$H$303,2,FALSE),IFERROR(VLOOKUP($B180,일위대가!$N$4:$T$63,2,FALSE),"⚠️단가 없음")))</f>
        <v/>
      </c>
      <c r="D180" s="7">
        <f>IF($B180="","",IFERROR(VLOOKUP($B180,단가마스터!$A$4:$H$303,3,FALSE),""))</f>
        <v/>
      </c>
      <c r="E180" s="7">
        <f>IF($B180="","",IFERROR(VLOOKUP($B180,단가마스터!$A$4:$H$303,4,FALSE),IFERROR(VLOOKUP($B180,일위대가!$N$4:$T$63,3,FALSE),"")))</f>
        <v/>
      </c>
      <c r="F180" s="24">
        <f>IF($B180="","",SUMIFS(수량산출서!$H$4:$H$253,수량산출서!$A$4:$A$253,"변경",수량산출서!$B$4:$B$253,$B180))</f>
        <v/>
      </c>
      <c r="G180" s="25" t="n"/>
      <c r="H180" s="24">
        <f>IF($B180="","",IF($G180&lt;&gt;"",$G180,N($F180)))</f>
        <v/>
      </c>
      <c r="I180" s="21">
        <f>IF($B180="","",IFERROR(VLOOKUP($B180,단가마스터!$A$4:$H$303,5,FALSE),IFERROR(VLOOKUP($B180,일위대가!$N$4:$T$63,4,FALSE),0)))</f>
        <v/>
      </c>
      <c r="J180" s="21">
        <f>IF($B180="","",IFERROR(VLOOKUP($B180,단가마스터!$A$4:$H$303,6,FALSE),IFERROR(VLOOKUP($B180,일위대가!$N$4:$T$63,5,FALSE),0)))</f>
        <v/>
      </c>
      <c r="K180" s="21">
        <f>IF($B180="","",IFERROR(VLOOKUP($B180,단가마스터!$A$4:$H$303,7,FALSE),IFERROR(VLOOKUP($B180,일위대가!$N$4:$T$63,6,FALSE),0)))</f>
        <v/>
      </c>
      <c r="L180" s="21">
        <f>IF($B180="","",N($I180)+N($J180)+N($K180))</f>
        <v/>
      </c>
      <c r="M180" s="21">
        <f>IF($B180="","",ROUND(N($H180)*N($L180),0))</f>
        <v/>
      </c>
      <c r="N180" s="6" t="n"/>
    </row>
    <row r="181">
      <c r="A181" s="6" t="n"/>
      <c r="B181" s="6" t="n"/>
      <c r="C181" s="7">
        <f>IF($B181="","",IFERROR(VLOOKUP($B181,단가마스터!$A$4:$H$303,2,FALSE),IFERROR(VLOOKUP($B181,일위대가!$N$4:$T$63,2,FALSE),"⚠️단가 없음")))</f>
        <v/>
      </c>
      <c r="D181" s="7">
        <f>IF($B181="","",IFERROR(VLOOKUP($B181,단가마스터!$A$4:$H$303,3,FALSE),""))</f>
        <v/>
      </c>
      <c r="E181" s="7">
        <f>IF($B181="","",IFERROR(VLOOKUP($B181,단가마스터!$A$4:$H$303,4,FALSE),IFERROR(VLOOKUP($B181,일위대가!$N$4:$T$63,3,FALSE),"")))</f>
        <v/>
      </c>
      <c r="F181" s="24">
        <f>IF($B181="","",SUMIFS(수량산출서!$H$4:$H$253,수량산출서!$A$4:$A$253,"변경",수량산출서!$B$4:$B$253,$B181))</f>
        <v/>
      </c>
      <c r="G181" s="25" t="n"/>
      <c r="H181" s="24">
        <f>IF($B181="","",IF($G181&lt;&gt;"",$G181,N($F181)))</f>
        <v/>
      </c>
      <c r="I181" s="21">
        <f>IF($B181="","",IFERROR(VLOOKUP($B181,단가마스터!$A$4:$H$303,5,FALSE),IFERROR(VLOOKUP($B181,일위대가!$N$4:$T$63,4,FALSE),0)))</f>
        <v/>
      </c>
      <c r="J181" s="21">
        <f>IF($B181="","",IFERROR(VLOOKUP($B181,단가마스터!$A$4:$H$303,6,FALSE),IFERROR(VLOOKUP($B181,일위대가!$N$4:$T$63,5,FALSE),0)))</f>
        <v/>
      </c>
      <c r="K181" s="21">
        <f>IF($B181="","",IFERROR(VLOOKUP($B181,단가마스터!$A$4:$H$303,7,FALSE),IFERROR(VLOOKUP($B181,일위대가!$N$4:$T$63,6,FALSE),0)))</f>
        <v/>
      </c>
      <c r="L181" s="21">
        <f>IF($B181="","",N($I181)+N($J181)+N($K181))</f>
        <v/>
      </c>
      <c r="M181" s="21">
        <f>IF($B181="","",ROUND(N($H181)*N($L181),0))</f>
        <v/>
      </c>
      <c r="N181" s="6" t="n"/>
    </row>
    <row r="182">
      <c r="A182" s="6" t="n"/>
      <c r="B182" s="6" t="n"/>
      <c r="C182" s="7">
        <f>IF($B182="","",IFERROR(VLOOKUP($B182,단가마스터!$A$4:$H$303,2,FALSE),IFERROR(VLOOKUP($B182,일위대가!$N$4:$T$63,2,FALSE),"⚠️단가 없음")))</f>
        <v/>
      </c>
      <c r="D182" s="7">
        <f>IF($B182="","",IFERROR(VLOOKUP($B182,단가마스터!$A$4:$H$303,3,FALSE),""))</f>
        <v/>
      </c>
      <c r="E182" s="7">
        <f>IF($B182="","",IFERROR(VLOOKUP($B182,단가마스터!$A$4:$H$303,4,FALSE),IFERROR(VLOOKUP($B182,일위대가!$N$4:$T$63,3,FALSE),"")))</f>
        <v/>
      </c>
      <c r="F182" s="24">
        <f>IF($B182="","",SUMIFS(수량산출서!$H$4:$H$253,수량산출서!$A$4:$A$253,"변경",수량산출서!$B$4:$B$253,$B182))</f>
        <v/>
      </c>
      <c r="G182" s="25" t="n"/>
      <c r="H182" s="24">
        <f>IF($B182="","",IF($G182&lt;&gt;"",$G182,N($F182)))</f>
        <v/>
      </c>
      <c r="I182" s="21">
        <f>IF($B182="","",IFERROR(VLOOKUP($B182,단가마스터!$A$4:$H$303,5,FALSE),IFERROR(VLOOKUP($B182,일위대가!$N$4:$T$63,4,FALSE),0)))</f>
        <v/>
      </c>
      <c r="J182" s="21">
        <f>IF($B182="","",IFERROR(VLOOKUP($B182,단가마스터!$A$4:$H$303,6,FALSE),IFERROR(VLOOKUP($B182,일위대가!$N$4:$T$63,5,FALSE),0)))</f>
        <v/>
      </c>
      <c r="K182" s="21">
        <f>IF($B182="","",IFERROR(VLOOKUP($B182,단가마스터!$A$4:$H$303,7,FALSE),IFERROR(VLOOKUP($B182,일위대가!$N$4:$T$63,6,FALSE),0)))</f>
        <v/>
      </c>
      <c r="L182" s="21">
        <f>IF($B182="","",N($I182)+N($J182)+N($K182))</f>
        <v/>
      </c>
      <c r="M182" s="21">
        <f>IF($B182="","",ROUND(N($H182)*N($L182),0))</f>
        <v/>
      </c>
      <c r="N182" s="6" t="n"/>
    </row>
    <row r="183">
      <c r="A183" s="6" t="n"/>
      <c r="B183" s="6" t="n"/>
      <c r="C183" s="7">
        <f>IF($B183="","",IFERROR(VLOOKUP($B183,단가마스터!$A$4:$H$303,2,FALSE),IFERROR(VLOOKUP($B183,일위대가!$N$4:$T$63,2,FALSE),"⚠️단가 없음")))</f>
        <v/>
      </c>
      <c r="D183" s="7">
        <f>IF($B183="","",IFERROR(VLOOKUP($B183,단가마스터!$A$4:$H$303,3,FALSE),""))</f>
        <v/>
      </c>
      <c r="E183" s="7">
        <f>IF($B183="","",IFERROR(VLOOKUP($B183,단가마스터!$A$4:$H$303,4,FALSE),IFERROR(VLOOKUP($B183,일위대가!$N$4:$T$63,3,FALSE),"")))</f>
        <v/>
      </c>
      <c r="F183" s="24">
        <f>IF($B183="","",SUMIFS(수량산출서!$H$4:$H$253,수량산출서!$A$4:$A$253,"변경",수량산출서!$B$4:$B$253,$B183))</f>
        <v/>
      </c>
      <c r="G183" s="25" t="n"/>
      <c r="H183" s="24">
        <f>IF($B183="","",IF($G183&lt;&gt;"",$G183,N($F183)))</f>
        <v/>
      </c>
      <c r="I183" s="21">
        <f>IF($B183="","",IFERROR(VLOOKUP($B183,단가마스터!$A$4:$H$303,5,FALSE),IFERROR(VLOOKUP($B183,일위대가!$N$4:$T$63,4,FALSE),0)))</f>
        <v/>
      </c>
      <c r="J183" s="21">
        <f>IF($B183="","",IFERROR(VLOOKUP($B183,단가마스터!$A$4:$H$303,6,FALSE),IFERROR(VLOOKUP($B183,일위대가!$N$4:$T$63,5,FALSE),0)))</f>
        <v/>
      </c>
      <c r="K183" s="21">
        <f>IF($B183="","",IFERROR(VLOOKUP($B183,단가마스터!$A$4:$H$303,7,FALSE),IFERROR(VLOOKUP($B183,일위대가!$N$4:$T$63,6,FALSE),0)))</f>
        <v/>
      </c>
      <c r="L183" s="21">
        <f>IF($B183="","",N($I183)+N($J183)+N($K183))</f>
        <v/>
      </c>
      <c r="M183" s="21">
        <f>IF($B183="","",ROUND(N($H183)*N($L183),0))</f>
        <v/>
      </c>
      <c r="N183" s="6" t="n"/>
    </row>
    <row r="184">
      <c r="A184" s="6" t="n"/>
      <c r="B184" s="6" t="n"/>
      <c r="C184" s="7">
        <f>IF($B184="","",IFERROR(VLOOKUP($B184,단가마스터!$A$4:$H$303,2,FALSE),IFERROR(VLOOKUP($B184,일위대가!$N$4:$T$63,2,FALSE),"⚠️단가 없음")))</f>
        <v/>
      </c>
      <c r="D184" s="7">
        <f>IF($B184="","",IFERROR(VLOOKUP($B184,단가마스터!$A$4:$H$303,3,FALSE),""))</f>
        <v/>
      </c>
      <c r="E184" s="7">
        <f>IF($B184="","",IFERROR(VLOOKUP($B184,단가마스터!$A$4:$H$303,4,FALSE),IFERROR(VLOOKUP($B184,일위대가!$N$4:$T$63,3,FALSE),"")))</f>
        <v/>
      </c>
      <c r="F184" s="24">
        <f>IF($B184="","",SUMIFS(수량산출서!$H$4:$H$253,수량산출서!$A$4:$A$253,"변경",수량산출서!$B$4:$B$253,$B184))</f>
        <v/>
      </c>
      <c r="G184" s="25" t="n"/>
      <c r="H184" s="24">
        <f>IF($B184="","",IF($G184&lt;&gt;"",$G184,N($F184)))</f>
        <v/>
      </c>
      <c r="I184" s="21">
        <f>IF($B184="","",IFERROR(VLOOKUP($B184,단가마스터!$A$4:$H$303,5,FALSE),IFERROR(VLOOKUP($B184,일위대가!$N$4:$T$63,4,FALSE),0)))</f>
        <v/>
      </c>
      <c r="J184" s="21">
        <f>IF($B184="","",IFERROR(VLOOKUP($B184,단가마스터!$A$4:$H$303,6,FALSE),IFERROR(VLOOKUP($B184,일위대가!$N$4:$T$63,5,FALSE),0)))</f>
        <v/>
      </c>
      <c r="K184" s="21">
        <f>IF($B184="","",IFERROR(VLOOKUP($B184,단가마스터!$A$4:$H$303,7,FALSE),IFERROR(VLOOKUP($B184,일위대가!$N$4:$T$63,6,FALSE),0)))</f>
        <v/>
      </c>
      <c r="L184" s="21">
        <f>IF($B184="","",N($I184)+N($J184)+N($K184))</f>
        <v/>
      </c>
      <c r="M184" s="21">
        <f>IF($B184="","",ROUND(N($H184)*N($L184),0))</f>
        <v/>
      </c>
      <c r="N184" s="6" t="n"/>
    </row>
    <row r="185">
      <c r="A185" s="6" t="n"/>
      <c r="B185" s="6" t="n"/>
      <c r="C185" s="7">
        <f>IF($B185="","",IFERROR(VLOOKUP($B185,단가마스터!$A$4:$H$303,2,FALSE),IFERROR(VLOOKUP($B185,일위대가!$N$4:$T$63,2,FALSE),"⚠️단가 없음")))</f>
        <v/>
      </c>
      <c r="D185" s="7">
        <f>IF($B185="","",IFERROR(VLOOKUP($B185,단가마스터!$A$4:$H$303,3,FALSE),""))</f>
        <v/>
      </c>
      <c r="E185" s="7">
        <f>IF($B185="","",IFERROR(VLOOKUP($B185,단가마스터!$A$4:$H$303,4,FALSE),IFERROR(VLOOKUP($B185,일위대가!$N$4:$T$63,3,FALSE),"")))</f>
        <v/>
      </c>
      <c r="F185" s="24">
        <f>IF($B185="","",SUMIFS(수량산출서!$H$4:$H$253,수량산출서!$A$4:$A$253,"변경",수량산출서!$B$4:$B$253,$B185))</f>
        <v/>
      </c>
      <c r="G185" s="25" t="n"/>
      <c r="H185" s="24">
        <f>IF($B185="","",IF($G185&lt;&gt;"",$G185,N($F185)))</f>
        <v/>
      </c>
      <c r="I185" s="21">
        <f>IF($B185="","",IFERROR(VLOOKUP($B185,단가마스터!$A$4:$H$303,5,FALSE),IFERROR(VLOOKUP($B185,일위대가!$N$4:$T$63,4,FALSE),0)))</f>
        <v/>
      </c>
      <c r="J185" s="21">
        <f>IF($B185="","",IFERROR(VLOOKUP($B185,단가마스터!$A$4:$H$303,6,FALSE),IFERROR(VLOOKUP($B185,일위대가!$N$4:$T$63,5,FALSE),0)))</f>
        <v/>
      </c>
      <c r="K185" s="21">
        <f>IF($B185="","",IFERROR(VLOOKUP($B185,단가마스터!$A$4:$H$303,7,FALSE),IFERROR(VLOOKUP($B185,일위대가!$N$4:$T$63,6,FALSE),0)))</f>
        <v/>
      </c>
      <c r="L185" s="21">
        <f>IF($B185="","",N($I185)+N($J185)+N($K185))</f>
        <v/>
      </c>
      <c r="M185" s="21">
        <f>IF($B185="","",ROUND(N($H185)*N($L185),0))</f>
        <v/>
      </c>
      <c r="N185" s="6" t="n"/>
    </row>
    <row r="186">
      <c r="A186" s="6" t="n"/>
      <c r="B186" s="6" t="n"/>
      <c r="C186" s="7">
        <f>IF($B186="","",IFERROR(VLOOKUP($B186,단가마스터!$A$4:$H$303,2,FALSE),IFERROR(VLOOKUP($B186,일위대가!$N$4:$T$63,2,FALSE),"⚠️단가 없음")))</f>
        <v/>
      </c>
      <c r="D186" s="7">
        <f>IF($B186="","",IFERROR(VLOOKUP($B186,단가마스터!$A$4:$H$303,3,FALSE),""))</f>
        <v/>
      </c>
      <c r="E186" s="7">
        <f>IF($B186="","",IFERROR(VLOOKUP($B186,단가마스터!$A$4:$H$303,4,FALSE),IFERROR(VLOOKUP($B186,일위대가!$N$4:$T$63,3,FALSE),"")))</f>
        <v/>
      </c>
      <c r="F186" s="24">
        <f>IF($B186="","",SUMIFS(수량산출서!$H$4:$H$253,수량산출서!$A$4:$A$253,"변경",수량산출서!$B$4:$B$253,$B186))</f>
        <v/>
      </c>
      <c r="G186" s="25" t="n"/>
      <c r="H186" s="24">
        <f>IF($B186="","",IF($G186&lt;&gt;"",$G186,N($F186)))</f>
        <v/>
      </c>
      <c r="I186" s="21">
        <f>IF($B186="","",IFERROR(VLOOKUP($B186,단가마스터!$A$4:$H$303,5,FALSE),IFERROR(VLOOKUP($B186,일위대가!$N$4:$T$63,4,FALSE),0)))</f>
        <v/>
      </c>
      <c r="J186" s="21">
        <f>IF($B186="","",IFERROR(VLOOKUP($B186,단가마스터!$A$4:$H$303,6,FALSE),IFERROR(VLOOKUP($B186,일위대가!$N$4:$T$63,5,FALSE),0)))</f>
        <v/>
      </c>
      <c r="K186" s="21">
        <f>IF($B186="","",IFERROR(VLOOKUP($B186,단가마스터!$A$4:$H$303,7,FALSE),IFERROR(VLOOKUP($B186,일위대가!$N$4:$T$63,6,FALSE),0)))</f>
        <v/>
      </c>
      <c r="L186" s="21">
        <f>IF($B186="","",N($I186)+N($J186)+N($K186))</f>
        <v/>
      </c>
      <c r="M186" s="21">
        <f>IF($B186="","",ROUND(N($H186)*N($L186),0))</f>
        <v/>
      </c>
      <c r="N186" s="6" t="n"/>
    </row>
    <row r="187">
      <c r="A187" s="6" t="n"/>
      <c r="B187" s="6" t="n"/>
      <c r="C187" s="7">
        <f>IF($B187="","",IFERROR(VLOOKUP($B187,단가마스터!$A$4:$H$303,2,FALSE),IFERROR(VLOOKUP($B187,일위대가!$N$4:$T$63,2,FALSE),"⚠️단가 없음")))</f>
        <v/>
      </c>
      <c r="D187" s="7">
        <f>IF($B187="","",IFERROR(VLOOKUP($B187,단가마스터!$A$4:$H$303,3,FALSE),""))</f>
        <v/>
      </c>
      <c r="E187" s="7">
        <f>IF($B187="","",IFERROR(VLOOKUP($B187,단가마스터!$A$4:$H$303,4,FALSE),IFERROR(VLOOKUP($B187,일위대가!$N$4:$T$63,3,FALSE),"")))</f>
        <v/>
      </c>
      <c r="F187" s="24">
        <f>IF($B187="","",SUMIFS(수량산출서!$H$4:$H$253,수량산출서!$A$4:$A$253,"변경",수량산출서!$B$4:$B$253,$B187))</f>
        <v/>
      </c>
      <c r="G187" s="25" t="n"/>
      <c r="H187" s="24">
        <f>IF($B187="","",IF($G187&lt;&gt;"",$G187,N($F187)))</f>
        <v/>
      </c>
      <c r="I187" s="21">
        <f>IF($B187="","",IFERROR(VLOOKUP($B187,단가마스터!$A$4:$H$303,5,FALSE),IFERROR(VLOOKUP($B187,일위대가!$N$4:$T$63,4,FALSE),0)))</f>
        <v/>
      </c>
      <c r="J187" s="21">
        <f>IF($B187="","",IFERROR(VLOOKUP($B187,단가마스터!$A$4:$H$303,6,FALSE),IFERROR(VLOOKUP($B187,일위대가!$N$4:$T$63,5,FALSE),0)))</f>
        <v/>
      </c>
      <c r="K187" s="21">
        <f>IF($B187="","",IFERROR(VLOOKUP($B187,단가마스터!$A$4:$H$303,7,FALSE),IFERROR(VLOOKUP($B187,일위대가!$N$4:$T$63,6,FALSE),0)))</f>
        <v/>
      </c>
      <c r="L187" s="21">
        <f>IF($B187="","",N($I187)+N($J187)+N($K187))</f>
        <v/>
      </c>
      <c r="M187" s="21">
        <f>IF($B187="","",ROUND(N($H187)*N($L187),0))</f>
        <v/>
      </c>
      <c r="N187" s="6" t="n"/>
    </row>
    <row r="188">
      <c r="A188" s="6" t="n"/>
      <c r="B188" s="6" t="n"/>
      <c r="C188" s="7">
        <f>IF($B188="","",IFERROR(VLOOKUP($B188,단가마스터!$A$4:$H$303,2,FALSE),IFERROR(VLOOKUP($B188,일위대가!$N$4:$T$63,2,FALSE),"⚠️단가 없음")))</f>
        <v/>
      </c>
      <c r="D188" s="7">
        <f>IF($B188="","",IFERROR(VLOOKUP($B188,단가마스터!$A$4:$H$303,3,FALSE),""))</f>
        <v/>
      </c>
      <c r="E188" s="7">
        <f>IF($B188="","",IFERROR(VLOOKUP($B188,단가마스터!$A$4:$H$303,4,FALSE),IFERROR(VLOOKUP($B188,일위대가!$N$4:$T$63,3,FALSE),"")))</f>
        <v/>
      </c>
      <c r="F188" s="24">
        <f>IF($B188="","",SUMIFS(수량산출서!$H$4:$H$253,수량산출서!$A$4:$A$253,"변경",수량산출서!$B$4:$B$253,$B188))</f>
        <v/>
      </c>
      <c r="G188" s="25" t="n"/>
      <c r="H188" s="24">
        <f>IF($B188="","",IF($G188&lt;&gt;"",$G188,N($F188)))</f>
        <v/>
      </c>
      <c r="I188" s="21">
        <f>IF($B188="","",IFERROR(VLOOKUP($B188,단가마스터!$A$4:$H$303,5,FALSE),IFERROR(VLOOKUP($B188,일위대가!$N$4:$T$63,4,FALSE),0)))</f>
        <v/>
      </c>
      <c r="J188" s="21">
        <f>IF($B188="","",IFERROR(VLOOKUP($B188,단가마스터!$A$4:$H$303,6,FALSE),IFERROR(VLOOKUP($B188,일위대가!$N$4:$T$63,5,FALSE),0)))</f>
        <v/>
      </c>
      <c r="K188" s="21">
        <f>IF($B188="","",IFERROR(VLOOKUP($B188,단가마스터!$A$4:$H$303,7,FALSE),IFERROR(VLOOKUP($B188,일위대가!$N$4:$T$63,6,FALSE),0)))</f>
        <v/>
      </c>
      <c r="L188" s="21">
        <f>IF($B188="","",N($I188)+N($J188)+N($K188))</f>
        <v/>
      </c>
      <c r="M188" s="21">
        <f>IF($B188="","",ROUND(N($H188)*N($L188),0))</f>
        <v/>
      </c>
      <c r="N188" s="6" t="n"/>
    </row>
    <row r="189">
      <c r="A189" s="6" t="n"/>
      <c r="B189" s="6" t="n"/>
      <c r="C189" s="7">
        <f>IF($B189="","",IFERROR(VLOOKUP($B189,단가마스터!$A$4:$H$303,2,FALSE),IFERROR(VLOOKUP($B189,일위대가!$N$4:$T$63,2,FALSE),"⚠️단가 없음")))</f>
        <v/>
      </c>
      <c r="D189" s="7">
        <f>IF($B189="","",IFERROR(VLOOKUP($B189,단가마스터!$A$4:$H$303,3,FALSE),""))</f>
        <v/>
      </c>
      <c r="E189" s="7">
        <f>IF($B189="","",IFERROR(VLOOKUP($B189,단가마스터!$A$4:$H$303,4,FALSE),IFERROR(VLOOKUP($B189,일위대가!$N$4:$T$63,3,FALSE),"")))</f>
        <v/>
      </c>
      <c r="F189" s="24">
        <f>IF($B189="","",SUMIFS(수량산출서!$H$4:$H$253,수량산출서!$A$4:$A$253,"변경",수량산출서!$B$4:$B$253,$B189))</f>
        <v/>
      </c>
      <c r="G189" s="25" t="n"/>
      <c r="H189" s="24">
        <f>IF($B189="","",IF($G189&lt;&gt;"",$G189,N($F189)))</f>
        <v/>
      </c>
      <c r="I189" s="21">
        <f>IF($B189="","",IFERROR(VLOOKUP($B189,단가마스터!$A$4:$H$303,5,FALSE),IFERROR(VLOOKUP($B189,일위대가!$N$4:$T$63,4,FALSE),0)))</f>
        <v/>
      </c>
      <c r="J189" s="21">
        <f>IF($B189="","",IFERROR(VLOOKUP($B189,단가마스터!$A$4:$H$303,6,FALSE),IFERROR(VLOOKUP($B189,일위대가!$N$4:$T$63,5,FALSE),0)))</f>
        <v/>
      </c>
      <c r="K189" s="21">
        <f>IF($B189="","",IFERROR(VLOOKUP($B189,단가마스터!$A$4:$H$303,7,FALSE),IFERROR(VLOOKUP($B189,일위대가!$N$4:$T$63,6,FALSE),0)))</f>
        <v/>
      </c>
      <c r="L189" s="21">
        <f>IF($B189="","",N($I189)+N($J189)+N($K189))</f>
        <v/>
      </c>
      <c r="M189" s="21">
        <f>IF($B189="","",ROUND(N($H189)*N($L189),0))</f>
        <v/>
      </c>
      <c r="N189" s="6" t="n"/>
    </row>
    <row r="190">
      <c r="A190" s="6" t="n"/>
      <c r="B190" s="6" t="n"/>
      <c r="C190" s="7">
        <f>IF($B190="","",IFERROR(VLOOKUP($B190,단가마스터!$A$4:$H$303,2,FALSE),IFERROR(VLOOKUP($B190,일위대가!$N$4:$T$63,2,FALSE),"⚠️단가 없음")))</f>
        <v/>
      </c>
      <c r="D190" s="7">
        <f>IF($B190="","",IFERROR(VLOOKUP($B190,단가마스터!$A$4:$H$303,3,FALSE),""))</f>
        <v/>
      </c>
      <c r="E190" s="7">
        <f>IF($B190="","",IFERROR(VLOOKUP($B190,단가마스터!$A$4:$H$303,4,FALSE),IFERROR(VLOOKUP($B190,일위대가!$N$4:$T$63,3,FALSE),"")))</f>
        <v/>
      </c>
      <c r="F190" s="24">
        <f>IF($B190="","",SUMIFS(수량산출서!$H$4:$H$253,수량산출서!$A$4:$A$253,"변경",수량산출서!$B$4:$B$253,$B190))</f>
        <v/>
      </c>
      <c r="G190" s="25" t="n"/>
      <c r="H190" s="24">
        <f>IF($B190="","",IF($G190&lt;&gt;"",$G190,N($F190)))</f>
        <v/>
      </c>
      <c r="I190" s="21">
        <f>IF($B190="","",IFERROR(VLOOKUP($B190,단가마스터!$A$4:$H$303,5,FALSE),IFERROR(VLOOKUP($B190,일위대가!$N$4:$T$63,4,FALSE),0)))</f>
        <v/>
      </c>
      <c r="J190" s="21">
        <f>IF($B190="","",IFERROR(VLOOKUP($B190,단가마스터!$A$4:$H$303,6,FALSE),IFERROR(VLOOKUP($B190,일위대가!$N$4:$T$63,5,FALSE),0)))</f>
        <v/>
      </c>
      <c r="K190" s="21">
        <f>IF($B190="","",IFERROR(VLOOKUP($B190,단가마스터!$A$4:$H$303,7,FALSE),IFERROR(VLOOKUP($B190,일위대가!$N$4:$T$63,6,FALSE),0)))</f>
        <v/>
      </c>
      <c r="L190" s="21">
        <f>IF($B190="","",N($I190)+N($J190)+N($K190))</f>
        <v/>
      </c>
      <c r="M190" s="21">
        <f>IF($B190="","",ROUND(N($H190)*N($L190),0))</f>
        <v/>
      </c>
      <c r="N190" s="6" t="n"/>
    </row>
    <row r="191">
      <c r="A191" s="6" t="n"/>
      <c r="B191" s="6" t="n"/>
      <c r="C191" s="7">
        <f>IF($B191="","",IFERROR(VLOOKUP($B191,단가마스터!$A$4:$H$303,2,FALSE),IFERROR(VLOOKUP($B191,일위대가!$N$4:$T$63,2,FALSE),"⚠️단가 없음")))</f>
        <v/>
      </c>
      <c r="D191" s="7">
        <f>IF($B191="","",IFERROR(VLOOKUP($B191,단가마스터!$A$4:$H$303,3,FALSE),""))</f>
        <v/>
      </c>
      <c r="E191" s="7">
        <f>IF($B191="","",IFERROR(VLOOKUP($B191,단가마스터!$A$4:$H$303,4,FALSE),IFERROR(VLOOKUP($B191,일위대가!$N$4:$T$63,3,FALSE),"")))</f>
        <v/>
      </c>
      <c r="F191" s="24">
        <f>IF($B191="","",SUMIFS(수량산출서!$H$4:$H$253,수량산출서!$A$4:$A$253,"변경",수량산출서!$B$4:$B$253,$B191))</f>
        <v/>
      </c>
      <c r="G191" s="25" t="n"/>
      <c r="H191" s="24">
        <f>IF($B191="","",IF($G191&lt;&gt;"",$G191,N($F191)))</f>
        <v/>
      </c>
      <c r="I191" s="21">
        <f>IF($B191="","",IFERROR(VLOOKUP($B191,단가마스터!$A$4:$H$303,5,FALSE),IFERROR(VLOOKUP($B191,일위대가!$N$4:$T$63,4,FALSE),0)))</f>
        <v/>
      </c>
      <c r="J191" s="21">
        <f>IF($B191="","",IFERROR(VLOOKUP($B191,단가마스터!$A$4:$H$303,6,FALSE),IFERROR(VLOOKUP($B191,일위대가!$N$4:$T$63,5,FALSE),0)))</f>
        <v/>
      </c>
      <c r="K191" s="21">
        <f>IF($B191="","",IFERROR(VLOOKUP($B191,단가마스터!$A$4:$H$303,7,FALSE),IFERROR(VLOOKUP($B191,일위대가!$N$4:$T$63,6,FALSE),0)))</f>
        <v/>
      </c>
      <c r="L191" s="21">
        <f>IF($B191="","",N($I191)+N($J191)+N($K191))</f>
        <v/>
      </c>
      <c r="M191" s="21">
        <f>IF($B191="","",ROUND(N($H191)*N($L191),0))</f>
        <v/>
      </c>
      <c r="N191" s="6" t="n"/>
    </row>
    <row r="192">
      <c r="A192" s="6" t="n"/>
      <c r="B192" s="6" t="n"/>
      <c r="C192" s="7">
        <f>IF($B192="","",IFERROR(VLOOKUP($B192,단가마스터!$A$4:$H$303,2,FALSE),IFERROR(VLOOKUP($B192,일위대가!$N$4:$T$63,2,FALSE),"⚠️단가 없음")))</f>
        <v/>
      </c>
      <c r="D192" s="7">
        <f>IF($B192="","",IFERROR(VLOOKUP($B192,단가마스터!$A$4:$H$303,3,FALSE),""))</f>
        <v/>
      </c>
      <c r="E192" s="7">
        <f>IF($B192="","",IFERROR(VLOOKUP($B192,단가마스터!$A$4:$H$303,4,FALSE),IFERROR(VLOOKUP($B192,일위대가!$N$4:$T$63,3,FALSE),"")))</f>
        <v/>
      </c>
      <c r="F192" s="24">
        <f>IF($B192="","",SUMIFS(수량산출서!$H$4:$H$253,수량산출서!$A$4:$A$253,"변경",수량산출서!$B$4:$B$253,$B192))</f>
        <v/>
      </c>
      <c r="G192" s="25" t="n"/>
      <c r="H192" s="24">
        <f>IF($B192="","",IF($G192&lt;&gt;"",$G192,N($F192)))</f>
        <v/>
      </c>
      <c r="I192" s="21">
        <f>IF($B192="","",IFERROR(VLOOKUP($B192,단가마스터!$A$4:$H$303,5,FALSE),IFERROR(VLOOKUP($B192,일위대가!$N$4:$T$63,4,FALSE),0)))</f>
        <v/>
      </c>
      <c r="J192" s="21">
        <f>IF($B192="","",IFERROR(VLOOKUP($B192,단가마스터!$A$4:$H$303,6,FALSE),IFERROR(VLOOKUP($B192,일위대가!$N$4:$T$63,5,FALSE),0)))</f>
        <v/>
      </c>
      <c r="K192" s="21">
        <f>IF($B192="","",IFERROR(VLOOKUP($B192,단가마스터!$A$4:$H$303,7,FALSE),IFERROR(VLOOKUP($B192,일위대가!$N$4:$T$63,6,FALSE),0)))</f>
        <v/>
      </c>
      <c r="L192" s="21">
        <f>IF($B192="","",N($I192)+N($J192)+N($K192))</f>
        <v/>
      </c>
      <c r="M192" s="21">
        <f>IF($B192="","",ROUND(N($H192)*N($L192),0))</f>
        <v/>
      </c>
      <c r="N192" s="6" t="n"/>
    </row>
    <row r="193">
      <c r="A193" s="6" t="n"/>
      <c r="B193" s="6" t="n"/>
      <c r="C193" s="7">
        <f>IF($B193="","",IFERROR(VLOOKUP($B193,단가마스터!$A$4:$H$303,2,FALSE),IFERROR(VLOOKUP($B193,일위대가!$N$4:$T$63,2,FALSE),"⚠️단가 없음")))</f>
        <v/>
      </c>
      <c r="D193" s="7">
        <f>IF($B193="","",IFERROR(VLOOKUP($B193,단가마스터!$A$4:$H$303,3,FALSE),""))</f>
        <v/>
      </c>
      <c r="E193" s="7">
        <f>IF($B193="","",IFERROR(VLOOKUP($B193,단가마스터!$A$4:$H$303,4,FALSE),IFERROR(VLOOKUP($B193,일위대가!$N$4:$T$63,3,FALSE),"")))</f>
        <v/>
      </c>
      <c r="F193" s="24">
        <f>IF($B193="","",SUMIFS(수량산출서!$H$4:$H$253,수량산출서!$A$4:$A$253,"변경",수량산출서!$B$4:$B$253,$B193))</f>
        <v/>
      </c>
      <c r="G193" s="25" t="n"/>
      <c r="H193" s="24">
        <f>IF($B193="","",IF($G193&lt;&gt;"",$G193,N($F193)))</f>
        <v/>
      </c>
      <c r="I193" s="21">
        <f>IF($B193="","",IFERROR(VLOOKUP($B193,단가마스터!$A$4:$H$303,5,FALSE),IFERROR(VLOOKUP($B193,일위대가!$N$4:$T$63,4,FALSE),0)))</f>
        <v/>
      </c>
      <c r="J193" s="21">
        <f>IF($B193="","",IFERROR(VLOOKUP($B193,단가마스터!$A$4:$H$303,6,FALSE),IFERROR(VLOOKUP($B193,일위대가!$N$4:$T$63,5,FALSE),0)))</f>
        <v/>
      </c>
      <c r="K193" s="21">
        <f>IF($B193="","",IFERROR(VLOOKUP($B193,단가마스터!$A$4:$H$303,7,FALSE),IFERROR(VLOOKUP($B193,일위대가!$N$4:$T$63,6,FALSE),0)))</f>
        <v/>
      </c>
      <c r="L193" s="21">
        <f>IF($B193="","",N($I193)+N($J193)+N($K193))</f>
        <v/>
      </c>
      <c r="M193" s="21">
        <f>IF($B193="","",ROUND(N($H193)*N($L193),0))</f>
        <v/>
      </c>
      <c r="N193" s="6" t="n"/>
    </row>
    <row r="194">
      <c r="A194" s="6" t="n"/>
      <c r="B194" s="6" t="n"/>
      <c r="C194" s="7">
        <f>IF($B194="","",IFERROR(VLOOKUP($B194,단가마스터!$A$4:$H$303,2,FALSE),IFERROR(VLOOKUP($B194,일위대가!$N$4:$T$63,2,FALSE),"⚠️단가 없음")))</f>
        <v/>
      </c>
      <c r="D194" s="7">
        <f>IF($B194="","",IFERROR(VLOOKUP($B194,단가마스터!$A$4:$H$303,3,FALSE),""))</f>
        <v/>
      </c>
      <c r="E194" s="7">
        <f>IF($B194="","",IFERROR(VLOOKUP($B194,단가마스터!$A$4:$H$303,4,FALSE),IFERROR(VLOOKUP($B194,일위대가!$N$4:$T$63,3,FALSE),"")))</f>
        <v/>
      </c>
      <c r="F194" s="24">
        <f>IF($B194="","",SUMIFS(수량산출서!$H$4:$H$253,수량산출서!$A$4:$A$253,"변경",수량산출서!$B$4:$B$253,$B194))</f>
        <v/>
      </c>
      <c r="G194" s="25" t="n"/>
      <c r="H194" s="24">
        <f>IF($B194="","",IF($G194&lt;&gt;"",$G194,N($F194)))</f>
        <v/>
      </c>
      <c r="I194" s="21">
        <f>IF($B194="","",IFERROR(VLOOKUP($B194,단가마스터!$A$4:$H$303,5,FALSE),IFERROR(VLOOKUP($B194,일위대가!$N$4:$T$63,4,FALSE),0)))</f>
        <v/>
      </c>
      <c r="J194" s="21">
        <f>IF($B194="","",IFERROR(VLOOKUP($B194,단가마스터!$A$4:$H$303,6,FALSE),IFERROR(VLOOKUP($B194,일위대가!$N$4:$T$63,5,FALSE),0)))</f>
        <v/>
      </c>
      <c r="K194" s="21">
        <f>IF($B194="","",IFERROR(VLOOKUP($B194,단가마스터!$A$4:$H$303,7,FALSE),IFERROR(VLOOKUP($B194,일위대가!$N$4:$T$63,6,FALSE),0)))</f>
        <v/>
      </c>
      <c r="L194" s="21">
        <f>IF($B194="","",N($I194)+N($J194)+N($K194))</f>
        <v/>
      </c>
      <c r="M194" s="21">
        <f>IF($B194="","",ROUND(N($H194)*N($L194),0))</f>
        <v/>
      </c>
      <c r="N194" s="6" t="n"/>
    </row>
    <row r="195">
      <c r="A195" s="6" t="n"/>
      <c r="B195" s="6" t="n"/>
      <c r="C195" s="7">
        <f>IF($B195="","",IFERROR(VLOOKUP($B195,단가마스터!$A$4:$H$303,2,FALSE),IFERROR(VLOOKUP($B195,일위대가!$N$4:$T$63,2,FALSE),"⚠️단가 없음")))</f>
        <v/>
      </c>
      <c r="D195" s="7">
        <f>IF($B195="","",IFERROR(VLOOKUP($B195,단가마스터!$A$4:$H$303,3,FALSE),""))</f>
        <v/>
      </c>
      <c r="E195" s="7">
        <f>IF($B195="","",IFERROR(VLOOKUP($B195,단가마스터!$A$4:$H$303,4,FALSE),IFERROR(VLOOKUP($B195,일위대가!$N$4:$T$63,3,FALSE),"")))</f>
        <v/>
      </c>
      <c r="F195" s="24">
        <f>IF($B195="","",SUMIFS(수량산출서!$H$4:$H$253,수량산출서!$A$4:$A$253,"변경",수량산출서!$B$4:$B$253,$B195))</f>
        <v/>
      </c>
      <c r="G195" s="25" t="n"/>
      <c r="H195" s="24">
        <f>IF($B195="","",IF($G195&lt;&gt;"",$G195,N($F195)))</f>
        <v/>
      </c>
      <c r="I195" s="21">
        <f>IF($B195="","",IFERROR(VLOOKUP($B195,단가마스터!$A$4:$H$303,5,FALSE),IFERROR(VLOOKUP($B195,일위대가!$N$4:$T$63,4,FALSE),0)))</f>
        <v/>
      </c>
      <c r="J195" s="21">
        <f>IF($B195="","",IFERROR(VLOOKUP($B195,단가마스터!$A$4:$H$303,6,FALSE),IFERROR(VLOOKUP($B195,일위대가!$N$4:$T$63,5,FALSE),0)))</f>
        <v/>
      </c>
      <c r="K195" s="21">
        <f>IF($B195="","",IFERROR(VLOOKUP($B195,단가마스터!$A$4:$H$303,7,FALSE),IFERROR(VLOOKUP($B195,일위대가!$N$4:$T$63,6,FALSE),0)))</f>
        <v/>
      </c>
      <c r="L195" s="21">
        <f>IF($B195="","",N($I195)+N($J195)+N($K195))</f>
        <v/>
      </c>
      <c r="M195" s="21">
        <f>IF($B195="","",ROUND(N($H195)*N($L195),0))</f>
        <v/>
      </c>
      <c r="N195" s="6" t="n"/>
    </row>
    <row r="196">
      <c r="A196" s="6" t="n"/>
      <c r="B196" s="6" t="n"/>
      <c r="C196" s="7">
        <f>IF($B196="","",IFERROR(VLOOKUP($B196,단가마스터!$A$4:$H$303,2,FALSE),IFERROR(VLOOKUP($B196,일위대가!$N$4:$T$63,2,FALSE),"⚠️단가 없음")))</f>
        <v/>
      </c>
      <c r="D196" s="7">
        <f>IF($B196="","",IFERROR(VLOOKUP($B196,단가마스터!$A$4:$H$303,3,FALSE),""))</f>
        <v/>
      </c>
      <c r="E196" s="7">
        <f>IF($B196="","",IFERROR(VLOOKUP($B196,단가마스터!$A$4:$H$303,4,FALSE),IFERROR(VLOOKUP($B196,일위대가!$N$4:$T$63,3,FALSE),"")))</f>
        <v/>
      </c>
      <c r="F196" s="24">
        <f>IF($B196="","",SUMIFS(수량산출서!$H$4:$H$253,수량산출서!$A$4:$A$253,"변경",수량산출서!$B$4:$B$253,$B196))</f>
        <v/>
      </c>
      <c r="G196" s="25" t="n"/>
      <c r="H196" s="24">
        <f>IF($B196="","",IF($G196&lt;&gt;"",$G196,N($F196)))</f>
        <v/>
      </c>
      <c r="I196" s="21">
        <f>IF($B196="","",IFERROR(VLOOKUP($B196,단가마스터!$A$4:$H$303,5,FALSE),IFERROR(VLOOKUP($B196,일위대가!$N$4:$T$63,4,FALSE),0)))</f>
        <v/>
      </c>
      <c r="J196" s="21">
        <f>IF($B196="","",IFERROR(VLOOKUP($B196,단가마스터!$A$4:$H$303,6,FALSE),IFERROR(VLOOKUP($B196,일위대가!$N$4:$T$63,5,FALSE),0)))</f>
        <v/>
      </c>
      <c r="K196" s="21">
        <f>IF($B196="","",IFERROR(VLOOKUP($B196,단가마스터!$A$4:$H$303,7,FALSE),IFERROR(VLOOKUP($B196,일위대가!$N$4:$T$63,6,FALSE),0)))</f>
        <v/>
      </c>
      <c r="L196" s="21">
        <f>IF($B196="","",N($I196)+N($J196)+N($K196))</f>
        <v/>
      </c>
      <c r="M196" s="21">
        <f>IF($B196="","",ROUND(N($H196)*N($L196),0))</f>
        <v/>
      </c>
      <c r="N196" s="6" t="n"/>
    </row>
    <row r="197">
      <c r="A197" s="6" t="n"/>
      <c r="B197" s="6" t="n"/>
      <c r="C197" s="7">
        <f>IF($B197="","",IFERROR(VLOOKUP($B197,단가마스터!$A$4:$H$303,2,FALSE),IFERROR(VLOOKUP($B197,일위대가!$N$4:$T$63,2,FALSE),"⚠️단가 없음")))</f>
        <v/>
      </c>
      <c r="D197" s="7">
        <f>IF($B197="","",IFERROR(VLOOKUP($B197,단가마스터!$A$4:$H$303,3,FALSE),""))</f>
        <v/>
      </c>
      <c r="E197" s="7">
        <f>IF($B197="","",IFERROR(VLOOKUP($B197,단가마스터!$A$4:$H$303,4,FALSE),IFERROR(VLOOKUP($B197,일위대가!$N$4:$T$63,3,FALSE),"")))</f>
        <v/>
      </c>
      <c r="F197" s="24">
        <f>IF($B197="","",SUMIFS(수량산출서!$H$4:$H$253,수량산출서!$A$4:$A$253,"변경",수량산출서!$B$4:$B$253,$B197))</f>
        <v/>
      </c>
      <c r="G197" s="25" t="n"/>
      <c r="H197" s="24">
        <f>IF($B197="","",IF($G197&lt;&gt;"",$G197,N($F197)))</f>
        <v/>
      </c>
      <c r="I197" s="21">
        <f>IF($B197="","",IFERROR(VLOOKUP($B197,단가마스터!$A$4:$H$303,5,FALSE),IFERROR(VLOOKUP($B197,일위대가!$N$4:$T$63,4,FALSE),0)))</f>
        <v/>
      </c>
      <c r="J197" s="21">
        <f>IF($B197="","",IFERROR(VLOOKUP($B197,단가마스터!$A$4:$H$303,6,FALSE),IFERROR(VLOOKUP($B197,일위대가!$N$4:$T$63,5,FALSE),0)))</f>
        <v/>
      </c>
      <c r="K197" s="21">
        <f>IF($B197="","",IFERROR(VLOOKUP($B197,단가마스터!$A$4:$H$303,7,FALSE),IFERROR(VLOOKUP($B197,일위대가!$N$4:$T$63,6,FALSE),0)))</f>
        <v/>
      </c>
      <c r="L197" s="21">
        <f>IF($B197="","",N($I197)+N($J197)+N($K197))</f>
        <v/>
      </c>
      <c r="M197" s="21">
        <f>IF($B197="","",ROUND(N($H197)*N($L197),0))</f>
        <v/>
      </c>
      <c r="N197" s="6" t="n"/>
    </row>
    <row r="198">
      <c r="A198" s="6" t="n"/>
      <c r="B198" s="6" t="n"/>
      <c r="C198" s="7">
        <f>IF($B198="","",IFERROR(VLOOKUP($B198,단가마스터!$A$4:$H$303,2,FALSE),IFERROR(VLOOKUP($B198,일위대가!$N$4:$T$63,2,FALSE),"⚠️단가 없음")))</f>
        <v/>
      </c>
      <c r="D198" s="7">
        <f>IF($B198="","",IFERROR(VLOOKUP($B198,단가마스터!$A$4:$H$303,3,FALSE),""))</f>
        <v/>
      </c>
      <c r="E198" s="7">
        <f>IF($B198="","",IFERROR(VLOOKUP($B198,단가마스터!$A$4:$H$303,4,FALSE),IFERROR(VLOOKUP($B198,일위대가!$N$4:$T$63,3,FALSE),"")))</f>
        <v/>
      </c>
      <c r="F198" s="24">
        <f>IF($B198="","",SUMIFS(수량산출서!$H$4:$H$253,수량산출서!$A$4:$A$253,"변경",수량산출서!$B$4:$B$253,$B198))</f>
        <v/>
      </c>
      <c r="G198" s="25" t="n"/>
      <c r="H198" s="24">
        <f>IF($B198="","",IF($G198&lt;&gt;"",$G198,N($F198)))</f>
        <v/>
      </c>
      <c r="I198" s="21">
        <f>IF($B198="","",IFERROR(VLOOKUP($B198,단가마스터!$A$4:$H$303,5,FALSE),IFERROR(VLOOKUP($B198,일위대가!$N$4:$T$63,4,FALSE),0)))</f>
        <v/>
      </c>
      <c r="J198" s="21">
        <f>IF($B198="","",IFERROR(VLOOKUP($B198,단가마스터!$A$4:$H$303,6,FALSE),IFERROR(VLOOKUP($B198,일위대가!$N$4:$T$63,5,FALSE),0)))</f>
        <v/>
      </c>
      <c r="K198" s="21">
        <f>IF($B198="","",IFERROR(VLOOKUP($B198,단가마스터!$A$4:$H$303,7,FALSE),IFERROR(VLOOKUP($B198,일위대가!$N$4:$T$63,6,FALSE),0)))</f>
        <v/>
      </c>
      <c r="L198" s="21">
        <f>IF($B198="","",N($I198)+N($J198)+N($K198))</f>
        <v/>
      </c>
      <c r="M198" s="21">
        <f>IF($B198="","",ROUND(N($H198)*N($L198),0))</f>
        <v/>
      </c>
      <c r="N198" s="6" t="n"/>
    </row>
    <row r="199">
      <c r="A199" s="6" t="n"/>
      <c r="B199" s="6" t="n"/>
      <c r="C199" s="7">
        <f>IF($B199="","",IFERROR(VLOOKUP($B199,단가마스터!$A$4:$H$303,2,FALSE),IFERROR(VLOOKUP($B199,일위대가!$N$4:$T$63,2,FALSE),"⚠️단가 없음")))</f>
        <v/>
      </c>
      <c r="D199" s="7">
        <f>IF($B199="","",IFERROR(VLOOKUP($B199,단가마스터!$A$4:$H$303,3,FALSE),""))</f>
        <v/>
      </c>
      <c r="E199" s="7">
        <f>IF($B199="","",IFERROR(VLOOKUP($B199,단가마스터!$A$4:$H$303,4,FALSE),IFERROR(VLOOKUP($B199,일위대가!$N$4:$T$63,3,FALSE),"")))</f>
        <v/>
      </c>
      <c r="F199" s="24">
        <f>IF($B199="","",SUMIFS(수량산출서!$H$4:$H$253,수량산출서!$A$4:$A$253,"변경",수량산출서!$B$4:$B$253,$B199))</f>
        <v/>
      </c>
      <c r="G199" s="25" t="n"/>
      <c r="H199" s="24">
        <f>IF($B199="","",IF($G199&lt;&gt;"",$G199,N($F199)))</f>
        <v/>
      </c>
      <c r="I199" s="21">
        <f>IF($B199="","",IFERROR(VLOOKUP($B199,단가마스터!$A$4:$H$303,5,FALSE),IFERROR(VLOOKUP($B199,일위대가!$N$4:$T$63,4,FALSE),0)))</f>
        <v/>
      </c>
      <c r="J199" s="21">
        <f>IF($B199="","",IFERROR(VLOOKUP($B199,단가마스터!$A$4:$H$303,6,FALSE),IFERROR(VLOOKUP($B199,일위대가!$N$4:$T$63,5,FALSE),0)))</f>
        <v/>
      </c>
      <c r="K199" s="21">
        <f>IF($B199="","",IFERROR(VLOOKUP($B199,단가마스터!$A$4:$H$303,7,FALSE),IFERROR(VLOOKUP($B199,일위대가!$N$4:$T$63,6,FALSE),0)))</f>
        <v/>
      </c>
      <c r="L199" s="21">
        <f>IF($B199="","",N($I199)+N($J199)+N($K199))</f>
        <v/>
      </c>
      <c r="M199" s="21">
        <f>IF($B199="","",ROUND(N($H199)*N($L199),0))</f>
        <v/>
      </c>
      <c r="N199" s="6" t="n"/>
    </row>
    <row r="200">
      <c r="A200" s="6" t="n"/>
      <c r="B200" s="6" t="n"/>
      <c r="C200" s="7">
        <f>IF($B200="","",IFERROR(VLOOKUP($B200,단가마스터!$A$4:$H$303,2,FALSE),IFERROR(VLOOKUP($B200,일위대가!$N$4:$T$63,2,FALSE),"⚠️단가 없음")))</f>
        <v/>
      </c>
      <c r="D200" s="7">
        <f>IF($B200="","",IFERROR(VLOOKUP($B200,단가마스터!$A$4:$H$303,3,FALSE),""))</f>
        <v/>
      </c>
      <c r="E200" s="7">
        <f>IF($B200="","",IFERROR(VLOOKUP($B200,단가마스터!$A$4:$H$303,4,FALSE),IFERROR(VLOOKUP($B200,일위대가!$N$4:$T$63,3,FALSE),"")))</f>
        <v/>
      </c>
      <c r="F200" s="24">
        <f>IF($B200="","",SUMIFS(수량산출서!$H$4:$H$253,수량산출서!$A$4:$A$253,"변경",수량산출서!$B$4:$B$253,$B200))</f>
        <v/>
      </c>
      <c r="G200" s="25" t="n"/>
      <c r="H200" s="24">
        <f>IF($B200="","",IF($G200&lt;&gt;"",$G200,N($F200)))</f>
        <v/>
      </c>
      <c r="I200" s="21">
        <f>IF($B200="","",IFERROR(VLOOKUP($B200,단가마스터!$A$4:$H$303,5,FALSE),IFERROR(VLOOKUP($B200,일위대가!$N$4:$T$63,4,FALSE),0)))</f>
        <v/>
      </c>
      <c r="J200" s="21">
        <f>IF($B200="","",IFERROR(VLOOKUP($B200,단가마스터!$A$4:$H$303,6,FALSE),IFERROR(VLOOKUP($B200,일위대가!$N$4:$T$63,5,FALSE),0)))</f>
        <v/>
      </c>
      <c r="K200" s="21">
        <f>IF($B200="","",IFERROR(VLOOKUP($B200,단가마스터!$A$4:$H$303,7,FALSE),IFERROR(VLOOKUP($B200,일위대가!$N$4:$T$63,6,FALSE),0)))</f>
        <v/>
      </c>
      <c r="L200" s="21">
        <f>IF($B200="","",N($I200)+N($J200)+N($K200))</f>
        <v/>
      </c>
      <c r="M200" s="21">
        <f>IF($B200="","",ROUND(N($H200)*N($L200),0))</f>
        <v/>
      </c>
      <c r="N200" s="6" t="n"/>
    </row>
    <row r="201">
      <c r="A201" s="6" t="n"/>
      <c r="B201" s="6" t="n"/>
      <c r="C201" s="7">
        <f>IF($B201="","",IFERROR(VLOOKUP($B201,단가마스터!$A$4:$H$303,2,FALSE),IFERROR(VLOOKUP($B201,일위대가!$N$4:$T$63,2,FALSE),"⚠️단가 없음")))</f>
        <v/>
      </c>
      <c r="D201" s="7">
        <f>IF($B201="","",IFERROR(VLOOKUP($B201,단가마스터!$A$4:$H$303,3,FALSE),""))</f>
        <v/>
      </c>
      <c r="E201" s="7">
        <f>IF($B201="","",IFERROR(VLOOKUP($B201,단가마스터!$A$4:$H$303,4,FALSE),IFERROR(VLOOKUP($B201,일위대가!$N$4:$T$63,3,FALSE),"")))</f>
        <v/>
      </c>
      <c r="F201" s="24">
        <f>IF($B201="","",SUMIFS(수량산출서!$H$4:$H$253,수량산출서!$A$4:$A$253,"변경",수량산출서!$B$4:$B$253,$B201))</f>
        <v/>
      </c>
      <c r="G201" s="25" t="n"/>
      <c r="H201" s="24">
        <f>IF($B201="","",IF($G201&lt;&gt;"",$G201,N($F201)))</f>
        <v/>
      </c>
      <c r="I201" s="21">
        <f>IF($B201="","",IFERROR(VLOOKUP($B201,단가마스터!$A$4:$H$303,5,FALSE),IFERROR(VLOOKUP($B201,일위대가!$N$4:$T$63,4,FALSE),0)))</f>
        <v/>
      </c>
      <c r="J201" s="21">
        <f>IF($B201="","",IFERROR(VLOOKUP($B201,단가마스터!$A$4:$H$303,6,FALSE),IFERROR(VLOOKUP($B201,일위대가!$N$4:$T$63,5,FALSE),0)))</f>
        <v/>
      </c>
      <c r="K201" s="21">
        <f>IF($B201="","",IFERROR(VLOOKUP($B201,단가마스터!$A$4:$H$303,7,FALSE),IFERROR(VLOOKUP($B201,일위대가!$N$4:$T$63,6,FALSE),0)))</f>
        <v/>
      </c>
      <c r="L201" s="21">
        <f>IF($B201="","",N($I201)+N($J201)+N($K201))</f>
        <v/>
      </c>
      <c r="M201" s="21">
        <f>IF($B201="","",ROUND(N($H201)*N($L201),0))</f>
        <v/>
      </c>
      <c r="N201" s="6" t="n"/>
    </row>
    <row r="202">
      <c r="A202" s="6" t="n"/>
      <c r="B202" s="6" t="n"/>
      <c r="C202" s="7">
        <f>IF($B202="","",IFERROR(VLOOKUP($B202,단가마스터!$A$4:$H$303,2,FALSE),IFERROR(VLOOKUP($B202,일위대가!$N$4:$T$63,2,FALSE),"⚠️단가 없음")))</f>
        <v/>
      </c>
      <c r="D202" s="7">
        <f>IF($B202="","",IFERROR(VLOOKUP($B202,단가마스터!$A$4:$H$303,3,FALSE),""))</f>
        <v/>
      </c>
      <c r="E202" s="7">
        <f>IF($B202="","",IFERROR(VLOOKUP($B202,단가마스터!$A$4:$H$303,4,FALSE),IFERROR(VLOOKUP($B202,일위대가!$N$4:$T$63,3,FALSE),"")))</f>
        <v/>
      </c>
      <c r="F202" s="24">
        <f>IF($B202="","",SUMIFS(수량산출서!$H$4:$H$253,수량산출서!$A$4:$A$253,"변경",수량산출서!$B$4:$B$253,$B202))</f>
        <v/>
      </c>
      <c r="G202" s="25" t="n"/>
      <c r="H202" s="24">
        <f>IF($B202="","",IF($G202&lt;&gt;"",$G202,N($F202)))</f>
        <v/>
      </c>
      <c r="I202" s="21">
        <f>IF($B202="","",IFERROR(VLOOKUP($B202,단가마스터!$A$4:$H$303,5,FALSE),IFERROR(VLOOKUP($B202,일위대가!$N$4:$T$63,4,FALSE),0)))</f>
        <v/>
      </c>
      <c r="J202" s="21">
        <f>IF($B202="","",IFERROR(VLOOKUP($B202,단가마스터!$A$4:$H$303,6,FALSE),IFERROR(VLOOKUP($B202,일위대가!$N$4:$T$63,5,FALSE),0)))</f>
        <v/>
      </c>
      <c r="K202" s="21">
        <f>IF($B202="","",IFERROR(VLOOKUP($B202,단가마스터!$A$4:$H$303,7,FALSE),IFERROR(VLOOKUP($B202,일위대가!$N$4:$T$63,6,FALSE),0)))</f>
        <v/>
      </c>
      <c r="L202" s="21">
        <f>IF($B202="","",N($I202)+N($J202)+N($K202))</f>
        <v/>
      </c>
      <c r="M202" s="21">
        <f>IF($B202="","",ROUND(N($H202)*N($L202),0))</f>
        <v/>
      </c>
      <c r="N202" s="6" t="n"/>
    </row>
    <row r="203">
      <c r="A203" s="6" t="n"/>
      <c r="B203" s="6" t="n"/>
      <c r="C203" s="7">
        <f>IF($B203="","",IFERROR(VLOOKUP($B203,단가마스터!$A$4:$H$303,2,FALSE),IFERROR(VLOOKUP($B203,일위대가!$N$4:$T$63,2,FALSE),"⚠️단가 없음")))</f>
        <v/>
      </c>
      <c r="D203" s="7">
        <f>IF($B203="","",IFERROR(VLOOKUP($B203,단가마스터!$A$4:$H$303,3,FALSE),""))</f>
        <v/>
      </c>
      <c r="E203" s="7">
        <f>IF($B203="","",IFERROR(VLOOKUP($B203,단가마스터!$A$4:$H$303,4,FALSE),IFERROR(VLOOKUP($B203,일위대가!$N$4:$T$63,3,FALSE),"")))</f>
        <v/>
      </c>
      <c r="F203" s="24">
        <f>IF($B203="","",SUMIFS(수량산출서!$H$4:$H$253,수량산출서!$A$4:$A$253,"변경",수량산출서!$B$4:$B$253,$B203))</f>
        <v/>
      </c>
      <c r="G203" s="25" t="n"/>
      <c r="H203" s="24">
        <f>IF($B203="","",IF($G203&lt;&gt;"",$G203,N($F203)))</f>
        <v/>
      </c>
      <c r="I203" s="21">
        <f>IF($B203="","",IFERROR(VLOOKUP($B203,단가마스터!$A$4:$H$303,5,FALSE),IFERROR(VLOOKUP($B203,일위대가!$N$4:$T$63,4,FALSE),0)))</f>
        <v/>
      </c>
      <c r="J203" s="21">
        <f>IF($B203="","",IFERROR(VLOOKUP($B203,단가마스터!$A$4:$H$303,6,FALSE),IFERROR(VLOOKUP($B203,일위대가!$N$4:$T$63,5,FALSE),0)))</f>
        <v/>
      </c>
      <c r="K203" s="21">
        <f>IF($B203="","",IFERROR(VLOOKUP($B203,단가마스터!$A$4:$H$303,7,FALSE),IFERROR(VLOOKUP($B203,일위대가!$N$4:$T$63,6,FALSE),0)))</f>
        <v/>
      </c>
      <c r="L203" s="21">
        <f>IF($B203="","",N($I203)+N($J203)+N($K203))</f>
        <v/>
      </c>
      <c r="M203" s="21">
        <f>IF($B203="","",ROUND(N($H203)*N($L203),0))</f>
        <v/>
      </c>
      <c r="N203" s="6" t="n"/>
    </row>
    <row r="204">
      <c r="B204" s="26" t="inlineStr">
        <is>
          <t>합  계</t>
        </is>
      </c>
      <c r="M204" s="27">
        <f>SUM(M4:M203)</f>
        <v/>
      </c>
    </row>
    <row r="206">
      <c r="A206" s="18" t="inlineStr">
        <is>
          <t>공종코드만 넣으면 품명·규격·단위·단가가 단가마스터(없으면 일위대가)에서 따라옵니다. 수량은 수량산출서에서 자동으로 합쳐지고, 직접 넣고 싶으면 «수량(직접)» 칸에 적으세요 — 그 값이 이깁니다. ⚠️ 변경내역은 당초내역과 «같은 줄에 같은 코드» 를 두세요. 증감대비표가 줄끼리 맞춥니다 (신규 비목은 당초내역의 그 줄을 비워 두면 됩니다).</t>
        </is>
      </c>
    </row>
  </sheetData>
  <mergeCells count="3">
    <mergeCell ref="A206:N206"/>
    <mergeCell ref="A2:N2"/>
    <mergeCell ref="A1:N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24" customWidth="1" min="3" max="3"/>
    <col width="14" customWidth="1" min="4" max="4"/>
    <col width="7" customWidth="1" min="5" max="5"/>
    <col width="11" customWidth="1" min="6" max="6"/>
    <col width="12" customWidth="1" min="7" max="7"/>
    <col width="14" customWidth="1" min="8" max="8"/>
    <col width="11" customWidth="1" min="9" max="9"/>
    <col width="12" customWidth="1" min="10" max="10"/>
    <col width="11" customWidth="1" min="11" max="11"/>
    <col width="9" customWidth="1" min="12" max="12"/>
    <col width="9" customWidth="1" min="13" max="13"/>
    <col width="13" customWidth="1" min="14" max="14"/>
    <col width="13" customWidth="1" min="15" max="15"/>
    <col width="15" customWidth="1" min="16" max="16"/>
    <col width="34" customWidth="1" min="17" max="17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증 감 대 비 표</t>
        </is>
      </c>
    </row>
    <row r="3" ht="30" customHeight="1">
      <c r="A3" s="19" t="inlineStr">
        <is>
          <t>번호</t>
        </is>
      </c>
      <c r="B3" s="19" t="inlineStr">
        <is>
          <t>공종코드</t>
        </is>
      </c>
      <c r="C3" s="19" t="inlineStr">
        <is>
          <t>품 명</t>
        </is>
      </c>
      <c r="D3" s="19" t="inlineStr">
        <is>
          <t>규 격</t>
        </is>
      </c>
      <c r="E3" s="19" t="inlineStr">
        <is>
          <t>단위</t>
        </is>
      </c>
      <c r="F3" s="19" t="inlineStr">
        <is>
          <t>당초수량</t>
        </is>
      </c>
      <c r="G3" s="19" t="inlineStr">
        <is>
          <t>계약단가</t>
        </is>
      </c>
      <c r="H3" s="19" t="inlineStr">
        <is>
          <t>당초금액</t>
        </is>
      </c>
      <c r="I3" s="19" t="inlineStr">
        <is>
          <t>변경수량</t>
        </is>
      </c>
      <c r="J3" s="19" t="inlineStr">
        <is>
          <t>당시단가</t>
        </is>
      </c>
      <c r="K3" s="19" t="inlineStr">
        <is>
          <t>증감수량</t>
        </is>
      </c>
      <c r="L3" s="19" t="inlineStr">
        <is>
          <t>구분</t>
        </is>
      </c>
      <c r="M3" s="19" t="inlineStr">
        <is>
          <t>협의(Y)</t>
        </is>
      </c>
      <c r="N3" s="19" t="inlineStr">
        <is>
          <t>예정가격단가</t>
        </is>
      </c>
      <c r="O3" s="19" t="inlineStr">
        <is>
          <t>적용단가</t>
        </is>
      </c>
      <c r="P3" s="19" t="inlineStr">
        <is>
          <t>증감금액</t>
        </is>
      </c>
      <c r="Q3" s="19" t="inlineStr">
        <is>
          <t>단가 근거</t>
        </is>
      </c>
    </row>
    <row r="4">
      <c r="A4" s="7">
        <f>IF($B4="","",ROW()-4+1)</f>
        <v/>
      </c>
      <c r="B4" s="7">
        <f>IF(변경내역!$B4&lt;&gt;"",변경내역!$B4,당초내역!$B4)</f>
        <v/>
      </c>
      <c r="C4" s="7">
        <f>IF($B4="","",IF(변경내역!$C4&lt;&gt;"",변경내역!$C4,당초내역!$C4))</f>
        <v/>
      </c>
      <c r="D4" s="7">
        <f>IF($B4="","",IF(변경내역!$D4&lt;&gt;"",변경내역!$D4,당초내역!$D4))</f>
        <v/>
      </c>
      <c r="E4" s="7">
        <f>IF($B4="","",IF(변경내역!$E4&lt;&gt;"",변경내역!$E4,당초내역!$E4))</f>
        <v/>
      </c>
      <c r="F4" s="24">
        <f>IF($B4="","",N(당초내역!$H4))</f>
        <v/>
      </c>
      <c r="G4" s="21">
        <f>IF($B4="","",N(당초내역!$L4))</f>
        <v/>
      </c>
      <c r="H4" s="21">
        <f>IF($B4="","",N(당초내역!$M4))</f>
        <v/>
      </c>
      <c r="I4" s="24">
        <f>IF($B4="","",N(변경내역!$H4))</f>
        <v/>
      </c>
      <c r="J4" s="21">
        <f>IF($B4="","",N(변경내역!$L4))</f>
        <v/>
      </c>
      <c r="K4" s="24">
        <f>IF($B4="","",N($I4)-N($F4))</f>
        <v/>
      </c>
      <c r="L4" s="28">
        <f>IF($B4="","",IF(당초내역!$B4="","신규",IF($K4&lt;0,"감소",IF($K4&gt;0,"증가","-"))))</f>
        <v/>
      </c>
      <c r="M4" s="29" t="n"/>
      <c r="N4" s="15" t="n"/>
      <c r="O4" s="30">
        <f>IF($B4="","",IF($L4="감소",$G4,IF($L4="증가",IF($M4="Y",ROUND(($J4+$J4*('설정'!$C$15/100))/2,0),IF(AND($N4&lt;&gt;"",$G4&gt;$N4),$N4,$G4)),IF($L4="신규",IF($M4="Y",ROUND(($J4+$J4*('설정'!$C$15/100))/2,0),ROUND($J4*('설정'!$C$15/100),0)),0))))</f>
        <v/>
      </c>
      <c r="P4" s="30">
        <f>IF($B4="","",ROUND(N($K4)*N($O4),0))</f>
        <v/>
      </c>
      <c r="Q4" s="31">
        <f>IF($B4="","",IF($L4="감소","감소분 → 계약단가",IF(AND($M4="Y",OR($L4="증가",$L4="신규")),"발주기관 요구 → 협의 (불성립 시 (당시단가+당시단가×낙찰률)÷2)",IF($L4="증가",IF(AND($N4&lt;&gt;"",$G4&gt;$N4),"증가분 → 계약단가&gt;예정가격단가 이므로 예정가격단가","증가분 → 계약단가 (낙찰률을 곱하지 않습니다)"),IF($L4="신규","신규비목 → 당시단가 × 낙찰률","")))))</f>
        <v/>
      </c>
    </row>
    <row r="5">
      <c r="A5" s="7">
        <f>IF($B5="","",ROW()-4+1)</f>
        <v/>
      </c>
      <c r="B5" s="7">
        <f>IF(변경내역!$B5&lt;&gt;"",변경내역!$B5,당초내역!$B5)</f>
        <v/>
      </c>
      <c r="C5" s="7">
        <f>IF($B5="","",IF(변경내역!$C5&lt;&gt;"",변경내역!$C5,당초내역!$C5))</f>
        <v/>
      </c>
      <c r="D5" s="7">
        <f>IF($B5="","",IF(변경내역!$D5&lt;&gt;"",변경내역!$D5,당초내역!$D5))</f>
        <v/>
      </c>
      <c r="E5" s="7">
        <f>IF($B5="","",IF(변경내역!$E5&lt;&gt;"",변경내역!$E5,당초내역!$E5))</f>
        <v/>
      </c>
      <c r="F5" s="24">
        <f>IF($B5="","",N(당초내역!$H5))</f>
        <v/>
      </c>
      <c r="G5" s="21">
        <f>IF($B5="","",N(당초내역!$L5))</f>
        <v/>
      </c>
      <c r="H5" s="21">
        <f>IF($B5="","",N(당초내역!$M5))</f>
        <v/>
      </c>
      <c r="I5" s="24">
        <f>IF($B5="","",N(변경내역!$H5))</f>
        <v/>
      </c>
      <c r="J5" s="21">
        <f>IF($B5="","",N(변경내역!$L5))</f>
        <v/>
      </c>
      <c r="K5" s="24">
        <f>IF($B5="","",N($I5)-N($F5))</f>
        <v/>
      </c>
      <c r="L5" s="28">
        <f>IF($B5="","",IF(당초내역!$B5="","신규",IF($K5&lt;0,"감소",IF($K5&gt;0,"증가","-"))))</f>
        <v/>
      </c>
      <c r="M5" s="29" t="n"/>
      <c r="N5" s="15" t="n"/>
      <c r="O5" s="30">
        <f>IF($B5="","",IF($L5="감소",$G5,IF($L5="증가",IF($M5="Y",ROUND(($J5+$J5*('설정'!$C$15/100))/2,0),IF(AND($N5&lt;&gt;"",$G5&gt;$N5),$N5,$G5)),IF($L5="신규",IF($M5="Y",ROUND(($J5+$J5*('설정'!$C$15/100))/2,0),ROUND($J5*('설정'!$C$15/100),0)),0))))</f>
        <v/>
      </c>
      <c r="P5" s="30">
        <f>IF($B5="","",ROUND(N($K5)*N($O5),0))</f>
        <v/>
      </c>
      <c r="Q5" s="31">
        <f>IF($B5="","",IF($L5="감소","감소분 → 계약단가",IF(AND($M5="Y",OR($L5="증가",$L5="신규")),"발주기관 요구 → 협의 (불성립 시 (당시단가+당시단가×낙찰률)÷2)",IF($L5="증가",IF(AND($N5&lt;&gt;"",$G5&gt;$N5),"증가분 → 계약단가&gt;예정가격단가 이므로 예정가격단가","증가분 → 계약단가 (낙찰률을 곱하지 않습니다)"),IF($L5="신규","신규비목 → 당시단가 × 낙찰률","")))))</f>
        <v/>
      </c>
    </row>
    <row r="6">
      <c r="A6" s="7">
        <f>IF($B6="","",ROW()-4+1)</f>
        <v/>
      </c>
      <c r="B6" s="7">
        <f>IF(변경내역!$B6&lt;&gt;"",변경내역!$B6,당초내역!$B6)</f>
        <v/>
      </c>
      <c r="C6" s="7">
        <f>IF($B6="","",IF(변경내역!$C6&lt;&gt;"",변경내역!$C6,당초내역!$C6))</f>
        <v/>
      </c>
      <c r="D6" s="7">
        <f>IF($B6="","",IF(변경내역!$D6&lt;&gt;"",변경내역!$D6,당초내역!$D6))</f>
        <v/>
      </c>
      <c r="E6" s="7">
        <f>IF($B6="","",IF(변경내역!$E6&lt;&gt;"",변경내역!$E6,당초내역!$E6))</f>
        <v/>
      </c>
      <c r="F6" s="24">
        <f>IF($B6="","",N(당초내역!$H6))</f>
        <v/>
      </c>
      <c r="G6" s="21">
        <f>IF($B6="","",N(당초내역!$L6))</f>
        <v/>
      </c>
      <c r="H6" s="21">
        <f>IF($B6="","",N(당초내역!$M6))</f>
        <v/>
      </c>
      <c r="I6" s="24">
        <f>IF($B6="","",N(변경내역!$H6))</f>
        <v/>
      </c>
      <c r="J6" s="21">
        <f>IF($B6="","",N(변경내역!$L6))</f>
        <v/>
      </c>
      <c r="K6" s="24">
        <f>IF($B6="","",N($I6)-N($F6))</f>
        <v/>
      </c>
      <c r="L6" s="28">
        <f>IF($B6="","",IF(당초내역!$B6="","신규",IF($K6&lt;0,"감소",IF($K6&gt;0,"증가","-"))))</f>
        <v/>
      </c>
      <c r="M6" s="29" t="n"/>
      <c r="N6" s="15" t="n"/>
      <c r="O6" s="30">
        <f>IF($B6="","",IF($L6="감소",$G6,IF($L6="증가",IF($M6="Y",ROUND(($J6+$J6*('설정'!$C$15/100))/2,0),IF(AND($N6&lt;&gt;"",$G6&gt;$N6),$N6,$G6)),IF($L6="신규",IF($M6="Y",ROUND(($J6+$J6*('설정'!$C$15/100))/2,0),ROUND($J6*('설정'!$C$15/100),0)),0))))</f>
        <v/>
      </c>
      <c r="P6" s="30">
        <f>IF($B6="","",ROUND(N($K6)*N($O6),0))</f>
        <v/>
      </c>
      <c r="Q6" s="31">
        <f>IF($B6="","",IF($L6="감소","감소분 → 계약단가",IF(AND($M6="Y",OR($L6="증가",$L6="신규")),"발주기관 요구 → 협의 (불성립 시 (당시단가+당시단가×낙찰률)÷2)",IF($L6="증가",IF(AND($N6&lt;&gt;"",$G6&gt;$N6),"증가분 → 계약단가&gt;예정가격단가 이므로 예정가격단가","증가분 → 계약단가 (낙찰률을 곱하지 않습니다)"),IF($L6="신규","신규비목 → 당시단가 × 낙찰률","")))))</f>
        <v/>
      </c>
    </row>
    <row r="7">
      <c r="A7" s="7">
        <f>IF($B7="","",ROW()-4+1)</f>
        <v/>
      </c>
      <c r="B7" s="7">
        <f>IF(변경내역!$B7&lt;&gt;"",변경내역!$B7,당초내역!$B7)</f>
        <v/>
      </c>
      <c r="C7" s="7">
        <f>IF($B7="","",IF(변경내역!$C7&lt;&gt;"",변경내역!$C7,당초내역!$C7))</f>
        <v/>
      </c>
      <c r="D7" s="7">
        <f>IF($B7="","",IF(변경내역!$D7&lt;&gt;"",변경내역!$D7,당초내역!$D7))</f>
        <v/>
      </c>
      <c r="E7" s="7">
        <f>IF($B7="","",IF(변경내역!$E7&lt;&gt;"",변경내역!$E7,당초내역!$E7))</f>
        <v/>
      </c>
      <c r="F7" s="24">
        <f>IF($B7="","",N(당초내역!$H7))</f>
        <v/>
      </c>
      <c r="G7" s="21">
        <f>IF($B7="","",N(당초내역!$L7))</f>
        <v/>
      </c>
      <c r="H7" s="21">
        <f>IF($B7="","",N(당초내역!$M7))</f>
        <v/>
      </c>
      <c r="I7" s="24">
        <f>IF($B7="","",N(변경내역!$H7))</f>
        <v/>
      </c>
      <c r="J7" s="21">
        <f>IF($B7="","",N(변경내역!$L7))</f>
        <v/>
      </c>
      <c r="K7" s="24">
        <f>IF($B7="","",N($I7)-N($F7))</f>
        <v/>
      </c>
      <c r="L7" s="28">
        <f>IF($B7="","",IF(당초내역!$B7="","신규",IF($K7&lt;0,"감소",IF($K7&gt;0,"증가","-"))))</f>
        <v/>
      </c>
      <c r="M7" s="29" t="n"/>
      <c r="N7" s="15" t="n"/>
      <c r="O7" s="30">
        <f>IF($B7="","",IF($L7="감소",$G7,IF($L7="증가",IF($M7="Y",ROUND(($J7+$J7*('설정'!$C$15/100))/2,0),IF(AND($N7&lt;&gt;"",$G7&gt;$N7),$N7,$G7)),IF($L7="신규",IF($M7="Y",ROUND(($J7+$J7*('설정'!$C$15/100))/2,0),ROUND($J7*('설정'!$C$15/100),0)),0))))</f>
        <v/>
      </c>
      <c r="P7" s="30">
        <f>IF($B7="","",ROUND(N($K7)*N($O7),0))</f>
        <v/>
      </c>
      <c r="Q7" s="31">
        <f>IF($B7="","",IF($L7="감소","감소분 → 계약단가",IF(AND($M7="Y",OR($L7="증가",$L7="신규")),"발주기관 요구 → 협의 (불성립 시 (당시단가+당시단가×낙찰률)÷2)",IF($L7="증가",IF(AND($N7&lt;&gt;"",$G7&gt;$N7),"증가분 → 계약단가&gt;예정가격단가 이므로 예정가격단가","증가분 → 계약단가 (낙찰률을 곱하지 않습니다)"),IF($L7="신규","신규비목 → 당시단가 × 낙찰률","")))))</f>
        <v/>
      </c>
    </row>
    <row r="8">
      <c r="A8" s="7">
        <f>IF($B8="","",ROW()-4+1)</f>
        <v/>
      </c>
      <c r="B8" s="7">
        <f>IF(변경내역!$B8&lt;&gt;"",변경내역!$B8,당초내역!$B8)</f>
        <v/>
      </c>
      <c r="C8" s="7">
        <f>IF($B8="","",IF(변경내역!$C8&lt;&gt;"",변경내역!$C8,당초내역!$C8))</f>
        <v/>
      </c>
      <c r="D8" s="7">
        <f>IF($B8="","",IF(변경내역!$D8&lt;&gt;"",변경내역!$D8,당초내역!$D8))</f>
        <v/>
      </c>
      <c r="E8" s="7">
        <f>IF($B8="","",IF(변경내역!$E8&lt;&gt;"",변경내역!$E8,당초내역!$E8))</f>
        <v/>
      </c>
      <c r="F8" s="24">
        <f>IF($B8="","",N(당초내역!$H8))</f>
        <v/>
      </c>
      <c r="G8" s="21">
        <f>IF($B8="","",N(당초내역!$L8))</f>
        <v/>
      </c>
      <c r="H8" s="21">
        <f>IF($B8="","",N(당초내역!$M8))</f>
        <v/>
      </c>
      <c r="I8" s="24">
        <f>IF($B8="","",N(변경내역!$H8))</f>
        <v/>
      </c>
      <c r="J8" s="21">
        <f>IF($B8="","",N(변경내역!$L8))</f>
        <v/>
      </c>
      <c r="K8" s="24">
        <f>IF($B8="","",N($I8)-N($F8))</f>
        <v/>
      </c>
      <c r="L8" s="28">
        <f>IF($B8="","",IF(당초내역!$B8="","신규",IF($K8&lt;0,"감소",IF($K8&gt;0,"증가","-"))))</f>
        <v/>
      </c>
      <c r="M8" s="29" t="n"/>
      <c r="N8" s="15" t="n"/>
      <c r="O8" s="30">
        <f>IF($B8="","",IF($L8="감소",$G8,IF($L8="증가",IF($M8="Y",ROUND(($J8+$J8*('설정'!$C$15/100))/2,0),IF(AND($N8&lt;&gt;"",$G8&gt;$N8),$N8,$G8)),IF($L8="신규",IF($M8="Y",ROUND(($J8+$J8*('설정'!$C$15/100))/2,0),ROUND($J8*('설정'!$C$15/100),0)),0))))</f>
        <v/>
      </c>
      <c r="P8" s="30">
        <f>IF($B8="","",ROUND(N($K8)*N($O8),0))</f>
        <v/>
      </c>
      <c r="Q8" s="31">
        <f>IF($B8="","",IF($L8="감소","감소분 → 계약단가",IF(AND($M8="Y",OR($L8="증가",$L8="신규")),"발주기관 요구 → 협의 (불성립 시 (당시단가+당시단가×낙찰률)÷2)",IF($L8="증가",IF(AND($N8&lt;&gt;"",$G8&gt;$N8),"증가분 → 계약단가&gt;예정가격단가 이므로 예정가격단가","증가분 → 계약단가 (낙찰률을 곱하지 않습니다)"),IF($L8="신규","신규비목 → 당시단가 × 낙찰률","")))))</f>
        <v/>
      </c>
    </row>
    <row r="9">
      <c r="A9" s="7">
        <f>IF($B9="","",ROW()-4+1)</f>
        <v/>
      </c>
      <c r="B9" s="7">
        <f>IF(변경내역!$B9&lt;&gt;"",변경내역!$B9,당초내역!$B9)</f>
        <v/>
      </c>
      <c r="C9" s="7">
        <f>IF($B9="","",IF(변경내역!$C9&lt;&gt;"",변경내역!$C9,당초내역!$C9))</f>
        <v/>
      </c>
      <c r="D9" s="7">
        <f>IF($B9="","",IF(변경내역!$D9&lt;&gt;"",변경내역!$D9,당초내역!$D9))</f>
        <v/>
      </c>
      <c r="E9" s="7">
        <f>IF($B9="","",IF(변경내역!$E9&lt;&gt;"",변경내역!$E9,당초내역!$E9))</f>
        <v/>
      </c>
      <c r="F9" s="24">
        <f>IF($B9="","",N(당초내역!$H9))</f>
        <v/>
      </c>
      <c r="G9" s="21">
        <f>IF($B9="","",N(당초내역!$L9))</f>
        <v/>
      </c>
      <c r="H9" s="21">
        <f>IF($B9="","",N(당초내역!$M9))</f>
        <v/>
      </c>
      <c r="I9" s="24">
        <f>IF($B9="","",N(변경내역!$H9))</f>
        <v/>
      </c>
      <c r="J9" s="21">
        <f>IF($B9="","",N(변경내역!$L9))</f>
        <v/>
      </c>
      <c r="K9" s="24">
        <f>IF($B9="","",N($I9)-N($F9))</f>
        <v/>
      </c>
      <c r="L9" s="28">
        <f>IF($B9="","",IF(당초내역!$B9="","신규",IF($K9&lt;0,"감소",IF($K9&gt;0,"증가","-"))))</f>
        <v/>
      </c>
      <c r="M9" s="29" t="n"/>
      <c r="N9" s="15" t="n"/>
      <c r="O9" s="30">
        <f>IF($B9="","",IF($L9="감소",$G9,IF($L9="증가",IF($M9="Y",ROUND(($J9+$J9*('설정'!$C$15/100))/2,0),IF(AND($N9&lt;&gt;"",$G9&gt;$N9),$N9,$G9)),IF($L9="신규",IF($M9="Y",ROUND(($J9+$J9*('설정'!$C$15/100))/2,0),ROUND($J9*('설정'!$C$15/100),0)),0))))</f>
        <v/>
      </c>
      <c r="P9" s="30">
        <f>IF($B9="","",ROUND(N($K9)*N($O9),0))</f>
        <v/>
      </c>
      <c r="Q9" s="31">
        <f>IF($B9="","",IF($L9="감소","감소분 → 계약단가",IF(AND($M9="Y",OR($L9="증가",$L9="신규")),"발주기관 요구 → 협의 (불성립 시 (당시단가+당시단가×낙찰률)÷2)",IF($L9="증가",IF(AND($N9&lt;&gt;"",$G9&gt;$N9),"증가분 → 계약단가&gt;예정가격단가 이므로 예정가격단가","증가분 → 계약단가 (낙찰률을 곱하지 않습니다)"),IF($L9="신규","신규비목 → 당시단가 × 낙찰률","")))))</f>
        <v/>
      </c>
    </row>
    <row r="10">
      <c r="A10" s="7">
        <f>IF($B10="","",ROW()-4+1)</f>
        <v/>
      </c>
      <c r="B10" s="7">
        <f>IF(변경내역!$B10&lt;&gt;"",변경내역!$B10,당초내역!$B10)</f>
        <v/>
      </c>
      <c r="C10" s="7">
        <f>IF($B10="","",IF(변경내역!$C10&lt;&gt;"",변경내역!$C10,당초내역!$C10))</f>
        <v/>
      </c>
      <c r="D10" s="7">
        <f>IF($B10="","",IF(변경내역!$D10&lt;&gt;"",변경내역!$D10,당초내역!$D10))</f>
        <v/>
      </c>
      <c r="E10" s="7">
        <f>IF($B10="","",IF(변경내역!$E10&lt;&gt;"",변경내역!$E10,당초내역!$E10))</f>
        <v/>
      </c>
      <c r="F10" s="24">
        <f>IF($B10="","",N(당초내역!$H10))</f>
        <v/>
      </c>
      <c r="G10" s="21">
        <f>IF($B10="","",N(당초내역!$L10))</f>
        <v/>
      </c>
      <c r="H10" s="21">
        <f>IF($B10="","",N(당초내역!$M10))</f>
        <v/>
      </c>
      <c r="I10" s="24">
        <f>IF($B10="","",N(변경내역!$H10))</f>
        <v/>
      </c>
      <c r="J10" s="21">
        <f>IF($B10="","",N(변경내역!$L10))</f>
        <v/>
      </c>
      <c r="K10" s="24">
        <f>IF($B10="","",N($I10)-N($F10))</f>
        <v/>
      </c>
      <c r="L10" s="28">
        <f>IF($B10="","",IF(당초내역!$B10="","신규",IF($K10&lt;0,"감소",IF($K10&gt;0,"증가","-"))))</f>
        <v/>
      </c>
      <c r="M10" s="29" t="n"/>
      <c r="N10" s="15" t="n"/>
      <c r="O10" s="30">
        <f>IF($B10="","",IF($L10="감소",$G10,IF($L10="증가",IF($M10="Y",ROUND(($J10+$J10*('설정'!$C$15/100))/2,0),IF(AND($N10&lt;&gt;"",$G10&gt;$N10),$N10,$G10)),IF($L10="신규",IF($M10="Y",ROUND(($J10+$J10*('설정'!$C$15/100))/2,0),ROUND($J10*('설정'!$C$15/100),0)),0))))</f>
        <v/>
      </c>
      <c r="P10" s="30">
        <f>IF($B10="","",ROUND(N($K10)*N($O10),0))</f>
        <v/>
      </c>
      <c r="Q10" s="31">
        <f>IF($B10="","",IF($L10="감소","감소분 → 계약단가",IF(AND($M10="Y",OR($L10="증가",$L10="신규")),"발주기관 요구 → 협의 (불성립 시 (당시단가+당시단가×낙찰률)÷2)",IF($L10="증가",IF(AND($N10&lt;&gt;"",$G10&gt;$N10),"증가분 → 계약단가&gt;예정가격단가 이므로 예정가격단가","증가분 → 계약단가 (낙찰률을 곱하지 않습니다)"),IF($L10="신규","신규비목 → 당시단가 × 낙찰률","")))))</f>
        <v/>
      </c>
    </row>
    <row r="11">
      <c r="A11" s="7">
        <f>IF($B11="","",ROW()-4+1)</f>
        <v/>
      </c>
      <c r="B11" s="7">
        <f>IF(변경내역!$B11&lt;&gt;"",변경내역!$B11,당초내역!$B11)</f>
        <v/>
      </c>
      <c r="C11" s="7">
        <f>IF($B11="","",IF(변경내역!$C11&lt;&gt;"",변경내역!$C11,당초내역!$C11))</f>
        <v/>
      </c>
      <c r="D11" s="7">
        <f>IF($B11="","",IF(변경내역!$D11&lt;&gt;"",변경내역!$D11,당초내역!$D11))</f>
        <v/>
      </c>
      <c r="E11" s="7">
        <f>IF($B11="","",IF(변경내역!$E11&lt;&gt;"",변경내역!$E11,당초내역!$E11))</f>
        <v/>
      </c>
      <c r="F11" s="24">
        <f>IF($B11="","",N(당초내역!$H11))</f>
        <v/>
      </c>
      <c r="G11" s="21">
        <f>IF($B11="","",N(당초내역!$L11))</f>
        <v/>
      </c>
      <c r="H11" s="21">
        <f>IF($B11="","",N(당초내역!$M11))</f>
        <v/>
      </c>
      <c r="I11" s="24">
        <f>IF($B11="","",N(변경내역!$H11))</f>
        <v/>
      </c>
      <c r="J11" s="21">
        <f>IF($B11="","",N(변경내역!$L11))</f>
        <v/>
      </c>
      <c r="K11" s="24">
        <f>IF($B11="","",N($I11)-N($F11))</f>
        <v/>
      </c>
      <c r="L11" s="28">
        <f>IF($B11="","",IF(당초내역!$B11="","신규",IF($K11&lt;0,"감소",IF($K11&gt;0,"증가","-"))))</f>
        <v/>
      </c>
      <c r="M11" s="29" t="n"/>
      <c r="N11" s="15" t="n"/>
      <c r="O11" s="30">
        <f>IF($B11="","",IF($L11="감소",$G11,IF($L11="증가",IF($M11="Y",ROUND(($J11+$J11*('설정'!$C$15/100))/2,0),IF(AND($N11&lt;&gt;"",$G11&gt;$N11),$N11,$G11)),IF($L11="신규",IF($M11="Y",ROUND(($J11+$J11*('설정'!$C$15/100))/2,0),ROUND($J11*('설정'!$C$15/100),0)),0))))</f>
        <v/>
      </c>
      <c r="P11" s="30">
        <f>IF($B11="","",ROUND(N($K11)*N($O11),0))</f>
        <v/>
      </c>
      <c r="Q11" s="31">
        <f>IF($B11="","",IF($L11="감소","감소분 → 계약단가",IF(AND($M11="Y",OR($L11="증가",$L11="신규")),"발주기관 요구 → 협의 (불성립 시 (당시단가+당시단가×낙찰률)÷2)",IF($L11="증가",IF(AND($N11&lt;&gt;"",$G11&gt;$N11),"증가분 → 계약단가&gt;예정가격단가 이므로 예정가격단가","증가분 → 계약단가 (낙찰률을 곱하지 않습니다)"),IF($L11="신규","신규비목 → 당시단가 × 낙찰률","")))))</f>
        <v/>
      </c>
    </row>
    <row r="12">
      <c r="A12" s="7">
        <f>IF($B12="","",ROW()-4+1)</f>
        <v/>
      </c>
      <c r="B12" s="7">
        <f>IF(변경내역!$B12&lt;&gt;"",변경내역!$B12,당초내역!$B12)</f>
        <v/>
      </c>
      <c r="C12" s="7">
        <f>IF($B12="","",IF(변경내역!$C12&lt;&gt;"",변경내역!$C12,당초내역!$C12))</f>
        <v/>
      </c>
      <c r="D12" s="7">
        <f>IF($B12="","",IF(변경내역!$D12&lt;&gt;"",변경내역!$D12,당초내역!$D12))</f>
        <v/>
      </c>
      <c r="E12" s="7">
        <f>IF($B12="","",IF(변경내역!$E12&lt;&gt;"",변경내역!$E12,당초내역!$E12))</f>
        <v/>
      </c>
      <c r="F12" s="24">
        <f>IF($B12="","",N(당초내역!$H12))</f>
        <v/>
      </c>
      <c r="G12" s="21">
        <f>IF($B12="","",N(당초내역!$L12))</f>
        <v/>
      </c>
      <c r="H12" s="21">
        <f>IF($B12="","",N(당초내역!$M12))</f>
        <v/>
      </c>
      <c r="I12" s="24">
        <f>IF($B12="","",N(변경내역!$H12))</f>
        <v/>
      </c>
      <c r="J12" s="21">
        <f>IF($B12="","",N(변경내역!$L12))</f>
        <v/>
      </c>
      <c r="K12" s="24">
        <f>IF($B12="","",N($I12)-N($F12))</f>
        <v/>
      </c>
      <c r="L12" s="28">
        <f>IF($B12="","",IF(당초내역!$B12="","신규",IF($K12&lt;0,"감소",IF($K12&gt;0,"증가","-"))))</f>
        <v/>
      </c>
      <c r="M12" s="29" t="n"/>
      <c r="N12" s="15" t="n"/>
      <c r="O12" s="30">
        <f>IF($B12="","",IF($L12="감소",$G12,IF($L12="증가",IF($M12="Y",ROUND(($J12+$J12*('설정'!$C$15/100))/2,0),IF(AND($N12&lt;&gt;"",$G12&gt;$N12),$N12,$G12)),IF($L12="신규",IF($M12="Y",ROUND(($J12+$J12*('설정'!$C$15/100))/2,0),ROUND($J12*('설정'!$C$15/100),0)),0))))</f>
        <v/>
      </c>
      <c r="P12" s="30">
        <f>IF($B12="","",ROUND(N($K12)*N($O12),0))</f>
        <v/>
      </c>
      <c r="Q12" s="31">
        <f>IF($B12="","",IF($L12="감소","감소분 → 계약단가",IF(AND($M12="Y",OR($L12="증가",$L12="신규")),"발주기관 요구 → 협의 (불성립 시 (당시단가+당시단가×낙찰률)÷2)",IF($L12="증가",IF(AND($N12&lt;&gt;"",$G12&gt;$N12),"증가분 → 계약단가&gt;예정가격단가 이므로 예정가격단가","증가분 → 계약단가 (낙찰률을 곱하지 않습니다)"),IF($L12="신규","신규비목 → 당시단가 × 낙찰률","")))))</f>
        <v/>
      </c>
    </row>
    <row r="13">
      <c r="A13" s="7">
        <f>IF($B13="","",ROW()-4+1)</f>
        <v/>
      </c>
      <c r="B13" s="7">
        <f>IF(변경내역!$B13&lt;&gt;"",변경내역!$B13,당초내역!$B13)</f>
        <v/>
      </c>
      <c r="C13" s="7">
        <f>IF($B13="","",IF(변경내역!$C13&lt;&gt;"",변경내역!$C13,당초내역!$C13))</f>
        <v/>
      </c>
      <c r="D13" s="7">
        <f>IF($B13="","",IF(변경내역!$D13&lt;&gt;"",변경내역!$D13,당초내역!$D13))</f>
        <v/>
      </c>
      <c r="E13" s="7">
        <f>IF($B13="","",IF(변경내역!$E13&lt;&gt;"",변경내역!$E13,당초내역!$E13))</f>
        <v/>
      </c>
      <c r="F13" s="24">
        <f>IF($B13="","",N(당초내역!$H13))</f>
        <v/>
      </c>
      <c r="G13" s="21">
        <f>IF($B13="","",N(당초내역!$L13))</f>
        <v/>
      </c>
      <c r="H13" s="21">
        <f>IF($B13="","",N(당초내역!$M13))</f>
        <v/>
      </c>
      <c r="I13" s="24">
        <f>IF($B13="","",N(변경내역!$H13))</f>
        <v/>
      </c>
      <c r="J13" s="21">
        <f>IF($B13="","",N(변경내역!$L13))</f>
        <v/>
      </c>
      <c r="K13" s="24">
        <f>IF($B13="","",N($I13)-N($F13))</f>
        <v/>
      </c>
      <c r="L13" s="28">
        <f>IF($B13="","",IF(당초내역!$B13="","신규",IF($K13&lt;0,"감소",IF($K13&gt;0,"증가","-"))))</f>
        <v/>
      </c>
      <c r="M13" s="29" t="n"/>
      <c r="N13" s="15" t="n"/>
      <c r="O13" s="30">
        <f>IF($B13="","",IF($L13="감소",$G13,IF($L13="증가",IF($M13="Y",ROUND(($J13+$J13*('설정'!$C$15/100))/2,0),IF(AND($N13&lt;&gt;"",$G13&gt;$N13),$N13,$G13)),IF($L13="신규",IF($M13="Y",ROUND(($J13+$J13*('설정'!$C$15/100))/2,0),ROUND($J13*('설정'!$C$15/100),0)),0))))</f>
        <v/>
      </c>
      <c r="P13" s="30">
        <f>IF($B13="","",ROUND(N($K13)*N($O13),0))</f>
        <v/>
      </c>
      <c r="Q13" s="31">
        <f>IF($B13="","",IF($L13="감소","감소분 → 계약단가",IF(AND($M13="Y",OR($L13="증가",$L13="신규")),"발주기관 요구 → 협의 (불성립 시 (당시단가+당시단가×낙찰률)÷2)",IF($L13="증가",IF(AND($N13&lt;&gt;"",$G13&gt;$N13),"증가분 → 계약단가&gt;예정가격단가 이므로 예정가격단가","증가분 → 계약단가 (낙찰률을 곱하지 않습니다)"),IF($L13="신규","신규비목 → 당시단가 × 낙찰률","")))))</f>
        <v/>
      </c>
    </row>
    <row r="14">
      <c r="A14" s="7">
        <f>IF($B14="","",ROW()-4+1)</f>
        <v/>
      </c>
      <c r="B14" s="7">
        <f>IF(변경내역!$B14&lt;&gt;"",변경내역!$B14,당초내역!$B14)</f>
        <v/>
      </c>
      <c r="C14" s="7">
        <f>IF($B14="","",IF(변경내역!$C14&lt;&gt;"",변경내역!$C14,당초내역!$C14))</f>
        <v/>
      </c>
      <c r="D14" s="7">
        <f>IF($B14="","",IF(변경내역!$D14&lt;&gt;"",변경내역!$D14,당초내역!$D14))</f>
        <v/>
      </c>
      <c r="E14" s="7">
        <f>IF($B14="","",IF(변경내역!$E14&lt;&gt;"",변경내역!$E14,당초내역!$E14))</f>
        <v/>
      </c>
      <c r="F14" s="24">
        <f>IF($B14="","",N(당초내역!$H14))</f>
        <v/>
      </c>
      <c r="G14" s="21">
        <f>IF($B14="","",N(당초내역!$L14))</f>
        <v/>
      </c>
      <c r="H14" s="21">
        <f>IF($B14="","",N(당초내역!$M14))</f>
        <v/>
      </c>
      <c r="I14" s="24">
        <f>IF($B14="","",N(변경내역!$H14))</f>
        <v/>
      </c>
      <c r="J14" s="21">
        <f>IF($B14="","",N(변경내역!$L14))</f>
        <v/>
      </c>
      <c r="K14" s="24">
        <f>IF($B14="","",N($I14)-N($F14))</f>
        <v/>
      </c>
      <c r="L14" s="28">
        <f>IF($B14="","",IF(당초내역!$B14="","신규",IF($K14&lt;0,"감소",IF($K14&gt;0,"증가","-"))))</f>
        <v/>
      </c>
      <c r="M14" s="29" t="n"/>
      <c r="N14" s="15" t="n"/>
      <c r="O14" s="30">
        <f>IF($B14="","",IF($L14="감소",$G14,IF($L14="증가",IF($M14="Y",ROUND(($J14+$J14*('설정'!$C$15/100))/2,0),IF(AND($N14&lt;&gt;"",$G14&gt;$N14),$N14,$G14)),IF($L14="신규",IF($M14="Y",ROUND(($J14+$J14*('설정'!$C$15/100))/2,0),ROUND($J14*('설정'!$C$15/100),0)),0))))</f>
        <v/>
      </c>
      <c r="P14" s="30">
        <f>IF($B14="","",ROUND(N($K14)*N($O14),0))</f>
        <v/>
      </c>
      <c r="Q14" s="31">
        <f>IF($B14="","",IF($L14="감소","감소분 → 계약단가",IF(AND($M14="Y",OR($L14="증가",$L14="신규")),"발주기관 요구 → 협의 (불성립 시 (당시단가+당시단가×낙찰률)÷2)",IF($L14="증가",IF(AND($N14&lt;&gt;"",$G14&gt;$N14),"증가분 → 계약단가&gt;예정가격단가 이므로 예정가격단가","증가분 → 계약단가 (낙찰률을 곱하지 않습니다)"),IF($L14="신규","신규비목 → 당시단가 × 낙찰률","")))))</f>
        <v/>
      </c>
    </row>
    <row r="15">
      <c r="A15" s="7">
        <f>IF($B15="","",ROW()-4+1)</f>
        <v/>
      </c>
      <c r="B15" s="7">
        <f>IF(변경내역!$B15&lt;&gt;"",변경내역!$B15,당초내역!$B15)</f>
        <v/>
      </c>
      <c r="C15" s="7">
        <f>IF($B15="","",IF(변경내역!$C15&lt;&gt;"",변경내역!$C15,당초내역!$C15))</f>
        <v/>
      </c>
      <c r="D15" s="7">
        <f>IF($B15="","",IF(변경내역!$D15&lt;&gt;"",변경내역!$D15,당초내역!$D15))</f>
        <v/>
      </c>
      <c r="E15" s="7">
        <f>IF($B15="","",IF(변경내역!$E15&lt;&gt;"",변경내역!$E15,당초내역!$E15))</f>
        <v/>
      </c>
      <c r="F15" s="24">
        <f>IF($B15="","",N(당초내역!$H15))</f>
        <v/>
      </c>
      <c r="G15" s="21">
        <f>IF($B15="","",N(당초내역!$L15))</f>
        <v/>
      </c>
      <c r="H15" s="21">
        <f>IF($B15="","",N(당초내역!$M15))</f>
        <v/>
      </c>
      <c r="I15" s="24">
        <f>IF($B15="","",N(변경내역!$H15))</f>
        <v/>
      </c>
      <c r="J15" s="21">
        <f>IF($B15="","",N(변경내역!$L15))</f>
        <v/>
      </c>
      <c r="K15" s="24">
        <f>IF($B15="","",N($I15)-N($F15))</f>
        <v/>
      </c>
      <c r="L15" s="28">
        <f>IF($B15="","",IF(당초내역!$B15="","신규",IF($K15&lt;0,"감소",IF($K15&gt;0,"증가","-"))))</f>
        <v/>
      </c>
      <c r="M15" s="29" t="n"/>
      <c r="N15" s="15" t="n"/>
      <c r="O15" s="30">
        <f>IF($B15="","",IF($L15="감소",$G15,IF($L15="증가",IF($M15="Y",ROUND(($J15+$J15*('설정'!$C$15/100))/2,0),IF(AND($N15&lt;&gt;"",$G15&gt;$N15),$N15,$G15)),IF($L15="신규",IF($M15="Y",ROUND(($J15+$J15*('설정'!$C$15/100))/2,0),ROUND($J15*('설정'!$C$15/100),0)),0))))</f>
        <v/>
      </c>
      <c r="P15" s="30">
        <f>IF($B15="","",ROUND(N($K15)*N($O15),0))</f>
        <v/>
      </c>
      <c r="Q15" s="31">
        <f>IF($B15="","",IF($L15="감소","감소분 → 계약단가",IF(AND($M15="Y",OR($L15="증가",$L15="신규")),"발주기관 요구 → 협의 (불성립 시 (당시단가+당시단가×낙찰률)÷2)",IF($L15="증가",IF(AND($N15&lt;&gt;"",$G15&gt;$N15),"증가분 → 계약단가&gt;예정가격단가 이므로 예정가격단가","증가분 → 계약단가 (낙찰률을 곱하지 않습니다)"),IF($L15="신규","신규비목 → 당시단가 × 낙찰률","")))))</f>
        <v/>
      </c>
    </row>
    <row r="16">
      <c r="A16" s="7">
        <f>IF($B16="","",ROW()-4+1)</f>
        <v/>
      </c>
      <c r="B16" s="7">
        <f>IF(변경내역!$B16&lt;&gt;"",변경내역!$B16,당초내역!$B16)</f>
        <v/>
      </c>
      <c r="C16" s="7">
        <f>IF($B16="","",IF(변경내역!$C16&lt;&gt;"",변경내역!$C16,당초내역!$C16))</f>
        <v/>
      </c>
      <c r="D16" s="7">
        <f>IF($B16="","",IF(변경내역!$D16&lt;&gt;"",변경내역!$D16,당초내역!$D16))</f>
        <v/>
      </c>
      <c r="E16" s="7">
        <f>IF($B16="","",IF(변경내역!$E16&lt;&gt;"",변경내역!$E16,당초내역!$E16))</f>
        <v/>
      </c>
      <c r="F16" s="24">
        <f>IF($B16="","",N(당초내역!$H16))</f>
        <v/>
      </c>
      <c r="G16" s="21">
        <f>IF($B16="","",N(당초내역!$L16))</f>
        <v/>
      </c>
      <c r="H16" s="21">
        <f>IF($B16="","",N(당초내역!$M16))</f>
        <v/>
      </c>
      <c r="I16" s="24">
        <f>IF($B16="","",N(변경내역!$H16))</f>
        <v/>
      </c>
      <c r="J16" s="21">
        <f>IF($B16="","",N(변경내역!$L16))</f>
        <v/>
      </c>
      <c r="K16" s="24">
        <f>IF($B16="","",N($I16)-N($F16))</f>
        <v/>
      </c>
      <c r="L16" s="28">
        <f>IF($B16="","",IF(당초내역!$B16="","신규",IF($K16&lt;0,"감소",IF($K16&gt;0,"증가","-"))))</f>
        <v/>
      </c>
      <c r="M16" s="29" t="n"/>
      <c r="N16" s="15" t="n"/>
      <c r="O16" s="30">
        <f>IF($B16="","",IF($L16="감소",$G16,IF($L16="증가",IF($M16="Y",ROUND(($J16+$J16*('설정'!$C$15/100))/2,0),IF(AND($N16&lt;&gt;"",$G16&gt;$N16),$N16,$G16)),IF($L16="신규",IF($M16="Y",ROUND(($J16+$J16*('설정'!$C$15/100))/2,0),ROUND($J16*('설정'!$C$15/100),0)),0))))</f>
        <v/>
      </c>
      <c r="P16" s="30">
        <f>IF($B16="","",ROUND(N($K16)*N($O16),0))</f>
        <v/>
      </c>
      <c r="Q16" s="31">
        <f>IF($B16="","",IF($L16="감소","감소분 → 계약단가",IF(AND($M16="Y",OR($L16="증가",$L16="신규")),"발주기관 요구 → 협의 (불성립 시 (당시단가+당시단가×낙찰률)÷2)",IF($L16="증가",IF(AND($N16&lt;&gt;"",$G16&gt;$N16),"증가분 → 계약단가&gt;예정가격단가 이므로 예정가격단가","증가분 → 계약단가 (낙찰률을 곱하지 않습니다)"),IF($L16="신규","신규비목 → 당시단가 × 낙찰률","")))))</f>
        <v/>
      </c>
    </row>
    <row r="17">
      <c r="A17" s="7">
        <f>IF($B17="","",ROW()-4+1)</f>
        <v/>
      </c>
      <c r="B17" s="7">
        <f>IF(변경내역!$B17&lt;&gt;"",변경내역!$B17,당초내역!$B17)</f>
        <v/>
      </c>
      <c r="C17" s="7">
        <f>IF($B17="","",IF(변경내역!$C17&lt;&gt;"",변경내역!$C17,당초내역!$C17))</f>
        <v/>
      </c>
      <c r="D17" s="7">
        <f>IF($B17="","",IF(변경내역!$D17&lt;&gt;"",변경내역!$D17,당초내역!$D17))</f>
        <v/>
      </c>
      <c r="E17" s="7">
        <f>IF($B17="","",IF(변경내역!$E17&lt;&gt;"",변경내역!$E17,당초내역!$E17))</f>
        <v/>
      </c>
      <c r="F17" s="24">
        <f>IF($B17="","",N(당초내역!$H17))</f>
        <v/>
      </c>
      <c r="G17" s="21">
        <f>IF($B17="","",N(당초내역!$L17))</f>
        <v/>
      </c>
      <c r="H17" s="21">
        <f>IF($B17="","",N(당초내역!$M17))</f>
        <v/>
      </c>
      <c r="I17" s="24">
        <f>IF($B17="","",N(변경내역!$H17))</f>
        <v/>
      </c>
      <c r="J17" s="21">
        <f>IF($B17="","",N(변경내역!$L17))</f>
        <v/>
      </c>
      <c r="K17" s="24">
        <f>IF($B17="","",N($I17)-N($F17))</f>
        <v/>
      </c>
      <c r="L17" s="28">
        <f>IF($B17="","",IF(당초내역!$B17="","신규",IF($K17&lt;0,"감소",IF($K17&gt;0,"증가","-"))))</f>
        <v/>
      </c>
      <c r="M17" s="29" t="n"/>
      <c r="N17" s="15" t="n"/>
      <c r="O17" s="30">
        <f>IF($B17="","",IF($L17="감소",$G17,IF($L17="증가",IF($M17="Y",ROUND(($J17+$J17*('설정'!$C$15/100))/2,0),IF(AND($N17&lt;&gt;"",$G17&gt;$N17),$N17,$G17)),IF($L17="신규",IF($M17="Y",ROUND(($J17+$J17*('설정'!$C$15/100))/2,0),ROUND($J17*('설정'!$C$15/100),0)),0))))</f>
        <v/>
      </c>
      <c r="P17" s="30">
        <f>IF($B17="","",ROUND(N($K17)*N($O17),0))</f>
        <v/>
      </c>
      <c r="Q17" s="31">
        <f>IF($B17="","",IF($L17="감소","감소분 → 계약단가",IF(AND($M17="Y",OR($L17="증가",$L17="신규")),"발주기관 요구 → 협의 (불성립 시 (당시단가+당시단가×낙찰률)÷2)",IF($L17="증가",IF(AND($N17&lt;&gt;"",$G17&gt;$N17),"증가분 → 계약단가&gt;예정가격단가 이므로 예정가격단가","증가분 → 계약단가 (낙찰률을 곱하지 않습니다)"),IF($L17="신규","신규비목 → 당시단가 × 낙찰률","")))))</f>
        <v/>
      </c>
    </row>
    <row r="18">
      <c r="A18" s="7">
        <f>IF($B18="","",ROW()-4+1)</f>
        <v/>
      </c>
      <c r="B18" s="7">
        <f>IF(변경내역!$B18&lt;&gt;"",변경내역!$B18,당초내역!$B18)</f>
        <v/>
      </c>
      <c r="C18" s="7">
        <f>IF($B18="","",IF(변경내역!$C18&lt;&gt;"",변경내역!$C18,당초내역!$C18))</f>
        <v/>
      </c>
      <c r="D18" s="7">
        <f>IF($B18="","",IF(변경내역!$D18&lt;&gt;"",변경내역!$D18,당초내역!$D18))</f>
        <v/>
      </c>
      <c r="E18" s="7">
        <f>IF($B18="","",IF(변경내역!$E18&lt;&gt;"",변경내역!$E18,당초내역!$E18))</f>
        <v/>
      </c>
      <c r="F18" s="24">
        <f>IF($B18="","",N(당초내역!$H18))</f>
        <v/>
      </c>
      <c r="G18" s="21">
        <f>IF($B18="","",N(당초내역!$L18))</f>
        <v/>
      </c>
      <c r="H18" s="21">
        <f>IF($B18="","",N(당초내역!$M18))</f>
        <v/>
      </c>
      <c r="I18" s="24">
        <f>IF($B18="","",N(변경내역!$H18))</f>
        <v/>
      </c>
      <c r="J18" s="21">
        <f>IF($B18="","",N(변경내역!$L18))</f>
        <v/>
      </c>
      <c r="K18" s="24">
        <f>IF($B18="","",N($I18)-N($F18))</f>
        <v/>
      </c>
      <c r="L18" s="28">
        <f>IF($B18="","",IF(당초내역!$B18="","신규",IF($K18&lt;0,"감소",IF($K18&gt;0,"증가","-"))))</f>
        <v/>
      </c>
      <c r="M18" s="29" t="n"/>
      <c r="N18" s="15" t="n"/>
      <c r="O18" s="30">
        <f>IF($B18="","",IF($L18="감소",$G18,IF($L18="증가",IF($M18="Y",ROUND(($J18+$J18*('설정'!$C$15/100))/2,0),IF(AND($N18&lt;&gt;"",$G18&gt;$N18),$N18,$G18)),IF($L18="신규",IF($M18="Y",ROUND(($J18+$J18*('설정'!$C$15/100))/2,0),ROUND($J18*('설정'!$C$15/100),0)),0))))</f>
        <v/>
      </c>
      <c r="P18" s="30">
        <f>IF($B18="","",ROUND(N($K18)*N($O18),0))</f>
        <v/>
      </c>
      <c r="Q18" s="31">
        <f>IF($B18="","",IF($L18="감소","감소분 → 계약단가",IF(AND($M18="Y",OR($L18="증가",$L18="신규")),"발주기관 요구 → 협의 (불성립 시 (당시단가+당시단가×낙찰률)÷2)",IF($L18="증가",IF(AND($N18&lt;&gt;"",$G18&gt;$N18),"증가분 → 계약단가&gt;예정가격단가 이므로 예정가격단가","증가분 → 계약단가 (낙찰률을 곱하지 않습니다)"),IF($L18="신규","신규비목 → 당시단가 × 낙찰률","")))))</f>
        <v/>
      </c>
    </row>
    <row r="19">
      <c r="A19" s="7">
        <f>IF($B19="","",ROW()-4+1)</f>
        <v/>
      </c>
      <c r="B19" s="7">
        <f>IF(변경내역!$B19&lt;&gt;"",변경내역!$B19,당초내역!$B19)</f>
        <v/>
      </c>
      <c r="C19" s="7">
        <f>IF($B19="","",IF(변경내역!$C19&lt;&gt;"",변경내역!$C19,당초내역!$C19))</f>
        <v/>
      </c>
      <c r="D19" s="7">
        <f>IF($B19="","",IF(변경내역!$D19&lt;&gt;"",변경내역!$D19,당초내역!$D19))</f>
        <v/>
      </c>
      <c r="E19" s="7">
        <f>IF($B19="","",IF(변경내역!$E19&lt;&gt;"",변경내역!$E19,당초내역!$E19))</f>
        <v/>
      </c>
      <c r="F19" s="24">
        <f>IF($B19="","",N(당초내역!$H19))</f>
        <v/>
      </c>
      <c r="G19" s="21">
        <f>IF($B19="","",N(당초내역!$L19))</f>
        <v/>
      </c>
      <c r="H19" s="21">
        <f>IF($B19="","",N(당초내역!$M19))</f>
        <v/>
      </c>
      <c r="I19" s="24">
        <f>IF($B19="","",N(변경내역!$H19))</f>
        <v/>
      </c>
      <c r="J19" s="21">
        <f>IF($B19="","",N(변경내역!$L19))</f>
        <v/>
      </c>
      <c r="K19" s="24">
        <f>IF($B19="","",N($I19)-N($F19))</f>
        <v/>
      </c>
      <c r="L19" s="28">
        <f>IF($B19="","",IF(당초내역!$B19="","신규",IF($K19&lt;0,"감소",IF($K19&gt;0,"증가","-"))))</f>
        <v/>
      </c>
      <c r="M19" s="29" t="n"/>
      <c r="N19" s="15" t="n"/>
      <c r="O19" s="30">
        <f>IF($B19="","",IF($L19="감소",$G19,IF($L19="증가",IF($M19="Y",ROUND(($J19+$J19*('설정'!$C$15/100))/2,0),IF(AND($N19&lt;&gt;"",$G19&gt;$N19),$N19,$G19)),IF($L19="신규",IF($M19="Y",ROUND(($J19+$J19*('설정'!$C$15/100))/2,0),ROUND($J19*('설정'!$C$15/100),0)),0))))</f>
        <v/>
      </c>
      <c r="P19" s="30">
        <f>IF($B19="","",ROUND(N($K19)*N($O19),0))</f>
        <v/>
      </c>
      <c r="Q19" s="31">
        <f>IF($B19="","",IF($L19="감소","감소분 → 계약단가",IF(AND($M19="Y",OR($L19="증가",$L19="신규")),"발주기관 요구 → 협의 (불성립 시 (당시단가+당시단가×낙찰률)÷2)",IF($L19="증가",IF(AND($N19&lt;&gt;"",$G19&gt;$N19),"증가분 → 계약단가&gt;예정가격단가 이므로 예정가격단가","증가분 → 계약단가 (낙찰률을 곱하지 않습니다)"),IF($L19="신규","신규비목 → 당시단가 × 낙찰률","")))))</f>
        <v/>
      </c>
    </row>
    <row r="20">
      <c r="A20" s="7">
        <f>IF($B20="","",ROW()-4+1)</f>
        <v/>
      </c>
      <c r="B20" s="7">
        <f>IF(변경내역!$B20&lt;&gt;"",변경내역!$B20,당초내역!$B20)</f>
        <v/>
      </c>
      <c r="C20" s="7">
        <f>IF($B20="","",IF(변경내역!$C20&lt;&gt;"",변경내역!$C20,당초내역!$C20))</f>
        <v/>
      </c>
      <c r="D20" s="7">
        <f>IF($B20="","",IF(변경내역!$D20&lt;&gt;"",변경내역!$D20,당초내역!$D20))</f>
        <v/>
      </c>
      <c r="E20" s="7">
        <f>IF($B20="","",IF(변경내역!$E20&lt;&gt;"",변경내역!$E20,당초내역!$E20))</f>
        <v/>
      </c>
      <c r="F20" s="24">
        <f>IF($B20="","",N(당초내역!$H20))</f>
        <v/>
      </c>
      <c r="G20" s="21">
        <f>IF($B20="","",N(당초내역!$L20))</f>
        <v/>
      </c>
      <c r="H20" s="21">
        <f>IF($B20="","",N(당초내역!$M20))</f>
        <v/>
      </c>
      <c r="I20" s="24">
        <f>IF($B20="","",N(변경내역!$H20))</f>
        <v/>
      </c>
      <c r="J20" s="21">
        <f>IF($B20="","",N(변경내역!$L20))</f>
        <v/>
      </c>
      <c r="K20" s="24">
        <f>IF($B20="","",N($I20)-N($F20))</f>
        <v/>
      </c>
      <c r="L20" s="28">
        <f>IF($B20="","",IF(당초내역!$B20="","신규",IF($K20&lt;0,"감소",IF($K20&gt;0,"증가","-"))))</f>
        <v/>
      </c>
      <c r="M20" s="29" t="n"/>
      <c r="N20" s="15" t="n"/>
      <c r="O20" s="30">
        <f>IF($B20="","",IF($L20="감소",$G20,IF($L20="증가",IF($M20="Y",ROUND(($J20+$J20*('설정'!$C$15/100))/2,0),IF(AND($N20&lt;&gt;"",$G20&gt;$N20),$N20,$G20)),IF($L20="신규",IF($M20="Y",ROUND(($J20+$J20*('설정'!$C$15/100))/2,0),ROUND($J20*('설정'!$C$15/100),0)),0))))</f>
        <v/>
      </c>
      <c r="P20" s="30">
        <f>IF($B20="","",ROUND(N($K20)*N($O20),0))</f>
        <v/>
      </c>
      <c r="Q20" s="31">
        <f>IF($B20="","",IF($L20="감소","감소분 → 계약단가",IF(AND($M20="Y",OR($L20="증가",$L20="신규")),"발주기관 요구 → 협의 (불성립 시 (당시단가+당시단가×낙찰률)÷2)",IF($L20="증가",IF(AND($N20&lt;&gt;"",$G20&gt;$N20),"증가분 → 계약단가&gt;예정가격단가 이므로 예정가격단가","증가분 → 계약단가 (낙찰률을 곱하지 않습니다)"),IF($L20="신규","신규비목 → 당시단가 × 낙찰률","")))))</f>
        <v/>
      </c>
    </row>
    <row r="21">
      <c r="A21" s="7">
        <f>IF($B21="","",ROW()-4+1)</f>
        <v/>
      </c>
      <c r="B21" s="7">
        <f>IF(변경내역!$B21&lt;&gt;"",변경내역!$B21,당초내역!$B21)</f>
        <v/>
      </c>
      <c r="C21" s="7">
        <f>IF($B21="","",IF(변경내역!$C21&lt;&gt;"",변경내역!$C21,당초내역!$C21))</f>
        <v/>
      </c>
      <c r="D21" s="7">
        <f>IF($B21="","",IF(변경내역!$D21&lt;&gt;"",변경내역!$D21,당초내역!$D21))</f>
        <v/>
      </c>
      <c r="E21" s="7">
        <f>IF($B21="","",IF(변경내역!$E21&lt;&gt;"",변경내역!$E21,당초내역!$E21))</f>
        <v/>
      </c>
      <c r="F21" s="24">
        <f>IF($B21="","",N(당초내역!$H21))</f>
        <v/>
      </c>
      <c r="G21" s="21">
        <f>IF($B21="","",N(당초내역!$L21))</f>
        <v/>
      </c>
      <c r="H21" s="21">
        <f>IF($B21="","",N(당초내역!$M21))</f>
        <v/>
      </c>
      <c r="I21" s="24">
        <f>IF($B21="","",N(변경내역!$H21))</f>
        <v/>
      </c>
      <c r="J21" s="21">
        <f>IF($B21="","",N(변경내역!$L21))</f>
        <v/>
      </c>
      <c r="K21" s="24">
        <f>IF($B21="","",N($I21)-N($F21))</f>
        <v/>
      </c>
      <c r="L21" s="28">
        <f>IF($B21="","",IF(당초내역!$B21="","신규",IF($K21&lt;0,"감소",IF($K21&gt;0,"증가","-"))))</f>
        <v/>
      </c>
      <c r="M21" s="29" t="n"/>
      <c r="N21" s="15" t="n"/>
      <c r="O21" s="30">
        <f>IF($B21="","",IF($L21="감소",$G21,IF($L21="증가",IF($M21="Y",ROUND(($J21+$J21*('설정'!$C$15/100))/2,0),IF(AND($N21&lt;&gt;"",$G21&gt;$N21),$N21,$G21)),IF($L21="신규",IF($M21="Y",ROUND(($J21+$J21*('설정'!$C$15/100))/2,0),ROUND($J21*('설정'!$C$15/100),0)),0))))</f>
        <v/>
      </c>
      <c r="P21" s="30">
        <f>IF($B21="","",ROUND(N($K21)*N($O21),0))</f>
        <v/>
      </c>
      <c r="Q21" s="31">
        <f>IF($B21="","",IF($L21="감소","감소분 → 계약단가",IF(AND($M21="Y",OR($L21="증가",$L21="신규")),"발주기관 요구 → 협의 (불성립 시 (당시단가+당시단가×낙찰률)÷2)",IF($L21="증가",IF(AND($N21&lt;&gt;"",$G21&gt;$N21),"증가분 → 계약단가&gt;예정가격단가 이므로 예정가격단가","증가분 → 계약단가 (낙찰률을 곱하지 않습니다)"),IF($L21="신규","신규비목 → 당시단가 × 낙찰률","")))))</f>
        <v/>
      </c>
    </row>
    <row r="22">
      <c r="A22" s="7">
        <f>IF($B22="","",ROW()-4+1)</f>
        <v/>
      </c>
      <c r="B22" s="7">
        <f>IF(변경내역!$B22&lt;&gt;"",변경내역!$B22,당초내역!$B22)</f>
        <v/>
      </c>
      <c r="C22" s="7">
        <f>IF($B22="","",IF(변경내역!$C22&lt;&gt;"",변경내역!$C22,당초내역!$C22))</f>
        <v/>
      </c>
      <c r="D22" s="7">
        <f>IF($B22="","",IF(변경내역!$D22&lt;&gt;"",변경내역!$D22,당초내역!$D22))</f>
        <v/>
      </c>
      <c r="E22" s="7">
        <f>IF($B22="","",IF(변경내역!$E22&lt;&gt;"",변경내역!$E22,당초내역!$E22))</f>
        <v/>
      </c>
      <c r="F22" s="24">
        <f>IF($B22="","",N(당초내역!$H22))</f>
        <v/>
      </c>
      <c r="G22" s="21">
        <f>IF($B22="","",N(당초내역!$L22))</f>
        <v/>
      </c>
      <c r="H22" s="21">
        <f>IF($B22="","",N(당초내역!$M22))</f>
        <v/>
      </c>
      <c r="I22" s="24">
        <f>IF($B22="","",N(변경내역!$H22))</f>
        <v/>
      </c>
      <c r="J22" s="21">
        <f>IF($B22="","",N(변경내역!$L22))</f>
        <v/>
      </c>
      <c r="K22" s="24">
        <f>IF($B22="","",N($I22)-N($F22))</f>
        <v/>
      </c>
      <c r="L22" s="28">
        <f>IF($B22="","",IF(당초내역!$B22="","신규",IF($K22&lt;0,"감소",IF($K22&gt;0,"증가","-"))))</f>
        <v/>
      </c>
      <c r="M22" s="29" t="n"/>
      <c r="N22" s="15" t="n"/>
      <c r="O22" s="30">
        <f>IF($B22="","",IF($L22="감소",$G22,IF($L22="증가",IF($M22="Y",ROUND(($J22+$J22*('설정'!$C$15/100))/2,0),IF(AND($N22&lt;&gt;"",$G22&gt;$N22),$N22,$G22)),IF($L22="신규",IF($M22="Y",ROUND(($J22+$J22*('설정'!$C$15/100))/2,0),ROUND($J22*('설정'!$C$15/100),0)),0))))</f>
        <v/>
      </c>
      <c r="P22" s="30">
        <f>IF($B22="","",ROUND(N($K22)*N($O22),0))</f>
        <v/>
      </c>
      <c r="Q22" s="31">
        <f>IF($B22="","",IF($L22="감소","감소분 → 계약단가",IF(AND($M22="Y",OR($L22="증가",$L22="신규")),"발주기관 요구 → 협의 (불성립 시 (당시단가+당시단가×낙찰률)÷2)",IF($L22="증가",IF(AND($N22&lt;&gt;"",$G22&gt;$N22),"증가분 → 계약단가&gt;예정가격단가 이므로 예정가격단가","증가분 → 계약단가 (낙찰률을 곱하지 않습니다)"),IF($L22="신규","신규비목 → 당시단가 × 낙찰률","")))))</f>
        <v/>
      </c>
    </row>
    <row r="23">
      <c r="A23" s="7">
        <f>IF($B23="","",ROW()-4+1)</f>
        <v/>
      </c>
      <c r="B23" s="7">
        <f>IF(변경내역!$B23&lt;&gt;"",변경내역!$B23,당초내역!$B23)</f>
        <v/>
      </c>
      <c r="C23" s="7">
        <f>IF($B23="","",IF(변경내역!$C23&lt;&gt;"",변경내역!$C23,당초내역!$C23))</f>
        <v/>
      </c>
      <c r="D23" s="7">
        <f>IF($B23="","",IF(변경내역!$D23&lt;&gt;"",변경내역!$D23,당초내역!$D23))</f>
        <v/>
      </c>
      <c r="E23" s="7">
        <f>IF($B23="","",IF(변경내역!$E23&lt;&gt;"",변경내역!$E23,당초내역!$E23))</f>
        <v/>
      </c>
      <c r="F23" s="24">
        <f>IF($B23="","",N(당초내역!$H23))</f>
        <v/>
      </c>
      <c r="G23" s="21">
        <f>IF($B23="","",N(당초내역!$L23))</f>
        <v/>
      </c>
      <c r="H23" s="21">
        <f>IF($B23="","",N(당초내역!$M23))</f>
        <v/>
      </c>
      <c r="I23" s="24">
        <f>IF($B23="","",N(변경내역!$H23))</f>
        <v/>
      </c>
      <c r="J23" s="21">
        <f>IF($B23="","",N(변경내역!$L23))</f>
        <v/>
      </c>
      <c r="K23" s="24">
        <f>IF($B23="","",N($I23)-N($F23))</f>
        <v/>
      </c>
      <c r="L23" s="28">
        <f>IF($B23="","",IF(당초내역!$B23="","신규",IF($K23&lt;0,"감소",IF($K23&gt;0,"증가","-"))))</f>
        <v/>
      </c>
      <c r="M23" s="29" t="n"/>
      <c r="N23" s="15" t="n"/>
      <c r="O23" s="30">
        <f>IF($B23="","",IF($L23="감소",$G23,IF($L23="증가",IF($M23="Y",ROUND(($J23+$J23*('설정'!$C$15/100))/2,0),IF(AND($N23&lt;&gt;"",$G23&gt;$N23),$N23,$G23)),IF($L23="신규",IF($M23="Y",ROUND(($J23+$J23*('설정'!$C$15/100))/2,0),ROUND($J23*('설정'!$C$15/100),0)),0))))</f>
        <v/>
      </c>
      <c r="P23" s="30">
        <f>IF($B23="","",ROUND(N($K23)*N($O23),0))</f>
        <v/>
      </c>
      <c r="Q23" s="31">
        <f>IF($B23="","",IF($L23="감소","감소분 → 계약단가",IF(AND($M23="Y",OR($L23="증가",$L23="신규")),"발주기관 요구 → 협의 (불성립 시 (당시단가+당시단가×낙찰률)÷2)",IF($L23="증가",IF(AND($N23&lt;&gt;"",$G23&gt;$N23),"증가분 → 계약단가&gt;예정가격단가 이므로 예정가격단가","증가분 → 계약단가 (낙찰률을 곱하지 않습니다)"),IF($L23="신규","신규비목 → 당시단가 × 낙찰률","")))))</f>
        <v/>
      </c>
    </row>
    <row r="24">
      <c r="A24" s="7">
        <f>IF($B24="","",ROW()-4+1)</f>
        <v/>
      </c>
      <c r="B24" s="7">
        <f>IF(변경내역!$B24&lt;&gt;"",변경내역!$B24,당초내역!$B24)</f>
        <v/>
      </c>
      <c r="C24" s="7">
        <f>IF($B24="","",IF(변경내역!$C24&lt;&gt;"",변경내역!$C24,당초내역!$C24))</f>
        <v/>
      </c>
      <c r="D24" s="7">
        <f>IF($B24="","",IF(변경내역!$D24&lt;&gt;"",변경내역!$D24,당초내역!$D24))</f>
        <v/>
      </c>
      <c r="E24" s="7">
        <f>IF($B24="","",IF(변경내역!$E24&lt;&gt;"",변경내역!$E24,당초내역!$E24))</f>
        <v/>
      </c>
      <c r="F24" s="24">
        <f>IF($B24="","",N(당초내역!$H24))</f>
        <v/>
      </c>
      <c r="G24" s="21">
        <f>IF($B24="","",N(당초내역!$L24))</f>
        <v/>
      </c>
      <c r="H24" s="21">
        <f>IF($B24="","",N(당초내역!$M24))</f>
        <v/>
      </c>
      <c r="I24" s="24">
        <f>IF($B24="","",N(변경내역!$H24))</f>
        <v/>
      </c>
      <c r="J24" s="21">
        <f>IF($B24="","",N(변경내역!$L24))</f>
        <v/>
      </c>
      <c r="K24" s="24">
        <f>IF($B24="","",N($I24)-N($F24))</f>
        <v/>
      </c>
      <c r="L24" s="28">
        <f>IF($B24="","",IF(당초내역!$B24="","신규",IF($K24&lt;0,"감소",IF($K24&gt;0,"증가","-"))))</f>
        <v/>
      </c>
      <c r="M24" s="29" t="n"/>
      <c r="N24" s="15" t="n"/>
      <c r="O24" s="30">
        <f>IF($B24="","",IF($L24="감소",$G24,IF($L24="증가",IF($M24="Y",ROUND(($J24+$J24*('설정'!$C$15/100))/2,0),IF(AND($N24&lt;&gt;"",$G24&gt;$N24),$N24,$G24)),IF($L24="신규",IF($M24="Y",ROUND(($J24+$J24*('설정'!$C$15/100))/2,0),ROUND($J24*('설정'!$C$15/100),0)),0))))</f>
        <v/>
      </c>
      <c r="P24" s="30">
        <f>IF($B24="","",ROUND(N($K24)*N($O24),0))</f>
        <v/>
      </c>
      <c r="Q24" s="31">
        <f>IF($B24="","",IF($L24="감소","감소분 → 계약단가",IF(AND($M24="Y",OR($L24="증가",$L24="신규")),"발주기관 요구 → 협의 (불성립 시 (당시단가+당시단가×낙찰률)÷2)",IF($L24="증가",IF(AND($N24&lt;&gt;"",$G24&gt;$N24),"증가분 → 계약단가&gt;예정가격단가 이므로 예정가격단가","증가분 → 계약단가 (낙찰률을 곱하지 않습니다)"),IF($L24="신규","신규비목 → 당시단가 × 낙찰률","")))))</f>
        <v/>
      </c>
    </row>
    <row r="25">
      <c r="A25" s="7">
        <f>IF($B25="","",ROW()-4+1)</f>
        <v/>
      </c>
      <c r="B25" s="7">
        <f>IF(변경내역!$B25&lt;&gt;"",변경내역!$B25,당초내역!$B25)</f>
        <v/>
      </c>
      <c r="C25" s="7">
        <f>IF($B25="","",IF(변경내역!$C25&lt;&gt;"",변경내역!$C25,당초내역!$C25))</f>
        <v/>
      </c>
      <c r="D25" s="7">
        <f>IF($B25="","",IF(변경내역!$D25&lt;&gt;"",변경내역!$D25,당초내역!$D25))</f>
        <v/>
      </c>
      <c r="E25" s="7">
        <f>IF($B25="","",IF(변경내역!$E25&lt;&gt;"",변경내역!$E25,당초내역!$E25))</f>
        <v/>
      </c>
      <c r="F25" s="24">
        <f>IF($B25="","",N(당초내역!$H25))</f>
        <v/>
      </c>
      <c r="G25" s="21">
        <f>IF($B25="","",N(당초내역!$L25))</f>
        <v/>
      </c>
      <c r="H25" s="21">
        <f>IF($B25="","",N(당초내역!$M25))</f>
        <v/>
      </c>
      <c r="I25" s="24">
        <f>IF($B25="","",N(변경내역!$H25))</f>
        <v/>
      </c>
      <c r="J25" s="21">
        <f>IF($B25="","",N(변경내역!$L25))</f>
        <v/>
      </c>
      <c r="K25" s="24">
        <f>IF($B25="","",N($I25)-N($F25))</f>
        <v/>
      </c>
      <c r="L25" s="28">
        <f>IF($B25="","",IF(당초내역!$B25="","신규",IF($K25&lt;0,"감소",IF($K25&gt;0,"증가","-"))))</f>
        <v/>
      </c>
      <c r="M25" s="29" t="n"/>
      <c r="N25" s="15" t="n"/>
      <c r="O25" s="30">
        <f>IF($B25="","",IF($L25="감소",$G25,IF($L25="증가",IF($M25="Y",ROUND(($J25+$J25*('설정'!$C$15/100))/2,0),IF(AND($N25&lt;&gt;"",$G25&gt;$N25),$N25,$G25)),IF($L25="신규",IF($M25="Y",ROUND(($J25+$J25*('설정'!$C$15/100))/2,0),ROUND($J25*('설정'!$C$15/100),0)),0))))</f>
        <v/>
      </c>
      <c r="P25" s="30">
        <f>IF($B25="","",ROUND(N($K25)*N($O25),0))</f>
        <v/>
      </c>
      <c r="Q25" s="31">
        <f>IF($B25="","",IF($L25="감소","감소분 → 계약단가",IF(AND($M25="Y",OR($L25="증가",$L25="신규")),"발주기관 요구 → 협의 (불성립 시 (당시단가+당시단가×낙찰률)÷2)",IF($L25="증가",IF(AND($N25&lt;&gt;"",$G25&gt;$N25),"증가분 → 계약단가&gt;예정가격단가 이므로 예정가격단가","증가분 → 계약단가 (낙찰률을 곱하지 않습니다)"),IF($L25="신규","신규비목 → 당시단가 × 낙찰률","")))))</f>
        <v/>
      </c>
    </row>
    <row r="26">
      <c r="A26" s="7">
        <f>IF($B26="","",ROW()-4+1)</f>
        <v/>
      </c>
      <c r="B26" s="7">
        <f>IF(변경내역!$B26&lt;&gt;"",변경내역!$B26,당초내역!$B26)</f>
        <v/>
      </c>
      <c r="C26" s="7">
        <f>IF($B26="","",IF(변경내역!$C26&lt;&gt;"",변경내역!$C26,당초내역!$C26))</f>
        <v/>
      </c>
      <c r="D26" s="7">
        <f>IF($B26="","",IF(변경내역!$D26&lt;&gt;"",변경내역!$D26,당초내역!$D26))</f>
        <v/>
      </c>
      <c r="E26" s="7">
        <f>IF($B26="","",IF(변경내역!$E26&lt;&gt;"",변경내역!$E26,당초내역!$E26))</f>
        <v/>
      </c>
      <c r="F26" s="24">
        <f>IF($B26="","",N(당초내역!$H26))</f>
        <v/>
      </c>
      <c r="G26" s="21">
        <f>IF($B26="","",N(당초내역!$L26))</f>
        <v/>
      </c>
      <c r="H26" s="21">
        <f>IF($B26="","",N(당초내역!$M26))</f>
        <v/>
      </c>
      <c r="I26" s="24">
        <f>IF($B26="","",N(변경내역!$H26))</f>
        <v/>
      </c>
      <c r="J26" s="21">
        <f>IF($B26="","",N(변경내역!$L26))</f>
        <v/>
      </c>
      <c r="K26" s="24">
        <f>IF($B26="","",N($I26)-N($F26))</f>
        <v/>
      </c>
      <c r="L26" s="28">
        <f>IF($B26="","",IF(당초내역!$B26="","신규",IF($K26&lt;0,"감소",IF($K26&gt;0,"증가","-"))))</f>
        <v/>
      </c>
      <c r="M26" s="29" t="n"/>
      <c r="N26" s="15" t="n"/>
      <c r="O26" s="30">
        <f>IF($B26="","",IF($L26="감소",$G26,IF($L26="증가",IF($M26="Y",ROUND(($J26+$J26*('설정'!$C$15/100))/2,0),IF(AND($N26&lt;&gt;"",$G26&gt;$N26),$N26,$G26)),IF($L26="신규",IF($M26="Y",ROUND(($J26+$J26*('설정'!$C$15/100))/2,0),ROUND($J26*('설정'!$C$15/100),0)),0))))</f>
        <v/>
      </c>
      <c r="P26" s="30">
        <f>IF($B26="","",ROUND(N($K26)*N($O26),0))</f>
        <v/>
      </c>
      <c r="Q26" s="31">
        <f>IF($B26="","",IF($L26="감소","감소분 → 계약단가",IF(AND($M26="Y",OR($L26="증가",$L26="신규")),"발주기관 요구 → 협의 (불성립 시 (당시단가+당시단가×낙찰률)÷2)",IF($L26="증가",IF(AND($N26&lt;&gt;"",$G26&gt;$N26),"증가분 → 계약단가&gt;예정가격단가 이므로 예정가격단가","증가분 → 계약단가 (낙찰률을 곱하지 않습니다)"),IF($L26="신규","신규비목 → 당시단가 × 낙찰률","")))))</f>
        <v/>
      </c>
    </row>
    <row r="27">
      <c r="A27" s="7">
        <f>IF($B27="","",ROW()-4+1)</f>
        <v/>
      </c>
      <c r="B27" s="7">
        <f>IF(변경내역!$B27&lt;&gt;"",변경내역!$B27,당초내역!$B27)</f>
        <v/>
      </c>
      <c r="C27" s="7">
        <f>IF($B27="","",IF(변경내역!$C27&lt;&gt;"",변경내역!$C27,당초내역!$C27))</f>
        <v/>
      </c>
      <c r="D27" s="7">
        <f>IF($B27="","",IF(변경내역!$D27&lt;&gt;"",변경내역!$D27,당초내역!$D27))</f>
        <v/>
      </c>
      <c r="E27" s="7">
        <f>IF($B27="","",IF(변경내역!$E27&lt;&gt;"",변경내역!$E27,당초내역!$E27))</f>
        <v/>
      </c>
      <c r="F27" s="24">
        <f>IF($B27="","",N(당초내역!$H27))</f>
        <v/>
      </c>
      <c r="G27" s="21">
        <f>IF($B27="","",N(당초내역!$L27))</f>
        <v/>
      </c>
      <c r="H27" s="21">
        <f>IF($B27="","",N(당초내역!$M27))</f>
        <v/>
      </c>
      <c r="I27" s="24">
        <f>IF($B27="","",N(변경내역!$H27))</f>
        <v/>
      </c>
      <c r="J27" s="21">
        <f>IF($B27="","",N(변경내역!$L27))</f>
        <v/>
      </c>
      <c r="K27" s="24">
        <f>IF($B27="","",N($I27)-N($F27))</f>
        <v/>
      </c>
      <c r="L27" s="28">
        <f>IF($B27="","",IF(당초내역!$B27="","신규",IF($K27&lt;0,"감소",IF($K27&gt;0,"증가","-"))))</f>
        <v/>
      </c>
      <c r="M27" s="29" t="n"/>
      <c r="N27" s="15" t="n"/>
      <c r="O27" s="30">
        <f>IF($B27="","",IF($L27="감소",$G27,IF($L27="증가",IF($M27="Y",ROUND(($J27+$J27*('설정'!$C$15/100))/2,0),IF(AND($N27&lt;&gt;"",$G27&gt;$N27),$N27,$G27)),IF($L27="신규",IF($M27="Y",ROUND(($J27+$J27*('설정'!$C$15/100))/2,0),ROUND($J27*('설정'!$C$15/100),0)),0))))</f>
        <v/>
      </c>
      <c r="P27" s="30">
        <f>IF($B27="","",ROUND(N($K27)*N($O27),0))</f>
        <v/>
      </c>
      <c r="Q27" s="31">
        <f>IF($B27="","",IF($L27="감소","감소분 → 계약단가",IF(AND($M27="Y",OR($L27="증가",$L27="신규")),"발주기관 요구 → 협의 (불성립 시 (당시단가+당시단가×낙찰률)÷2)",IF($L27="증가",IF(AND($N27&lt;&gt;"",$G27&gt;$N27),"증가분 → 계약단가&gt;예정가격단가 이므로 예정가격단가","증가분 → 계약단가 (낙찰률을 곱하지 않습니다)"),IF($L27="신규","신규비목 → 당시단가 × 낙찰률","")))))</f>
        <v/>
      </c>
    </row>
    <row r="28">
      <c r="A28" s="7">
        <f>IF($B28="","",ROW()-4+1)</f>
        <v/>
      </c>
      <c r="B28" s="7">
        <f>IF(변경내역!$B28&lt;&gt;"",변경내역!$B28,당초내역!$B28)</f>
        <v/>
      </c>
      <c r="C28" s="7">
        <f>IF($B28="","",IF(변경내역!$C28&lt;&gt;"",변경내역!$C28,당초내역!$C28))</f>
        <v/>
      </c>
      <c r="D28" s="7">
        <f>IF($B28="","",IF(변경내역!$D28&lt;&gt;"",변경내역!$D28,당초내역!$D28))</f>
        <v/>
      </c>
      <c r="E28" s="7">
        <f>IF($B28="","",IF(변경내역!$E28&lt;&gt;"",변경내역!$E28,당초내역!$E28))</f>
        <v/>
      </c>
      <c r="F28" s="24">
        <f>IF($B28="","",N(당초내역!$H28))</f>
        <v/>
      </c>
      <c r="G28" s="21">
        <f>IF($B28="","",N(당초내역!$L28))</f>
        <v/>
      </c>
      <c r="H28" s="21">
        <f>IF($B28="","",N(당초내역!$M28))</f>
        <v/>
      </c>
      <c r="I28" s="24">
        <f>IF($B28="","",N(변경내역!$H28))</f>
        <v/>
      </c>
      <c r="J28" s="21">
        <f>IF($B28="","",N(변경내역!$L28))</f>
        <v/>
      </c>
      <c r="K28" s="24">
        <f>IF($B28="","",N($I28)-N($F28))</f>
        <v/>
      </c>
      <c r="L28" s="28">
        <f>IF($B28="","",IF(당초내역!$B28="","신규",IF($K28&lt;0,"감소",IF($K28&gt;0,"증가","-"))))</f>
        <v/>
      </c>
      <c r="M28" s="29" t="n"/>
      <c r="N28" s="15" t="n"/>
      <c r="O28" s="30">
        <f>IF($B28="","",IF($L28="감소",$G28,IF($L28="증가",IF($M28="Y",ROUND(($J28+$J28*('설정'!$C$15/100))/2,0),IF(AND($N28&lt;&gt;"",$G28&gt;$N28),$N28,$G28)),IF($L28="신규",IF($M28="Y",ROUND(($J28+$J28*('설정'!$C$15/100))/2,0),ROUND($J28*('설정'!$C$15/100),0)),0))))</f>
        <v/>
      </c>
      <c r="P28" s="30">
        <f>IF($B28="","",ROUND(N($K28)*N($O28),0))</f>
        <v/>
      </c>
      <c r="Q28" s="31">
        <f>IF($B28="","",IF($L28="감소","감소분 → 계약단가",IF(AND($M28="Y",OR($L28="증가",$L28="신규")),"발주기관 요구 → 협의 (불성립 시 (당시단가+당시단가×낙찰률)÷2)",IF($L28="증가",IF(AND($N28&lt;&gt;"",$G28&gt;$N28),"증가분 → 계약단가&gt;예정가격단가 이므로 예정가격단가","증가분 → 계약단가 (낙찰률을 곱하지 않습니다)"),IF($L28="신규","신규비목 → 당시단가 × 낙찰률","")))))</f>
        <v/>
      </c>
    </row>
    <row r="29">
      <c r="A29" s="7">
        <f>IF($B29="","",ROW()-4+1)</f>
        <v/>
      </c>
      <c r="B29" s="7">
        <f>IF(변경내역!$B29&lt;&gt;"",변경내역!$B29,당초내역!$B29)</f>
        <v/>
      </c>
      <c r="C29" s="7">
        <f>IF($B29="","",IF(변경내역!$C29&lt;&gt;"",변경내역!$C29,당초내역!$C29))</f>
        <v/>
      </c>
      <c r="D29" s="7">
        <f>IF($B29="","",IF(변경내역!$D29&lt;&gt;"",변경내역!$D29,당초내역!$D29))</f>
        <v/>
      </c>
      <c r="E29" s="7">
        <f>IF($B29="","",IF(변경내역!$E29&lt;&gt;"",변경내역!$E29,당초내역!$E29))</f>
        <v/>
      </c>
      <c r="F29" s="24">
        <f>IF($B29="","",N(당초내역!$H29))</f>
        <v/>
      </c>
      <c r="G29" s="21">
        <f>IF($B29="","",N(당초내역!$L29))</f>
        <v/>
      </c>
      <c r="H29" s="21">
        <f>IF($B29="","",N(당초내역!$M29))</f>
        <v/>
      </c>
      <c r="I29" s="24">
        <f>IF($B29="","",N(변경내역!$H29))</f>
        <v/>
      </c>
      <c r="J29" s="21">
        <f>IF($B29="","",N(변경내역!$L29))</f>
        <v/>
      </c>
      <c r="K29" s="24">
        <f>IF($B29="","",N($I29)-N($F29))</f>
        <v/>
      </c>
      <c r="L29" s="28">
        <f>IF($B29="","",IF(당초내역!$B29="","신규",IF($K29&lt;0,"감소",IF($K29&gt;0,"증가","-"))))</f>
        <v/>
      </c>
      <c r="M29" s="29" t="n"/>
      <c r="N29" s="15" t="n"/>
      <c r="O29" s="30">
        <f>IF($B29="","",IF($L29="감소",$G29,IF($L29="증가",IF($M29="Y",ROUND(($J29+$J29*('설정'!$C$15/100))/2,0),IF(AND($N29&lt;&gt;"",$G29&gt;$N29),$N29,$G29)),IF($L29="신규",IF($M29="Y",ROUND(($J29+$J29*('설정'!$C$15/100))/2,0),ROUND($J29*('설정'!$C$15/100),0)),0))))</f>
        <v/>
      </c>
      <c r="P29" s="30">
        <f>IF($B29="","",ROUND(N($K29)*N($O29),0))</f>
        <v/>
      </c>
      <c r="Q29" s="31">
        <f>IF($B29="","",IF($L29="감소","감소분 → 계약단가",IF(AND($M29="Y",OR($L29="증가",$L29="신규")),"발주기관 요구 → 협의 (불성립 시 (당시단가+당시단가×낙찰률)÷2)",IF($L29="증가",IF(AND($N29&lt;&gt;"",$G29&gt;$N29),"증가분 → 계약단가&gt;예정가격단가 이므로 예정가격단가","증가분 → 계약단가 (낙찰률을 곱하지 않습니다)"),IF($L29="신규","신규비목 → 당시단가 × 낙찰률","")))))</f>
        <v/>
      </c>
    </row>
    <row r="30">
      <c r="A30" s="7">
        <f>IF($B30="","",ROW()-4+1)</f>
        <v/>
      </c>
      <c r="B30" s="7">
        <f>IF(변경내역!$B30&lt;&gt;"",변경내역!$B30,당초내역!$B30)</f>
        <v/>
      </c>
      <c r="C30" s="7">
        <f>IF($B30="","",IF(변경내역!$C30&lt;&gt;"",변경내역!$C30,당초내역!$C30))</f>
        <v/>
      </c>
      <c r="D30" s="7">
        <f>IF($B30="","",IF(변경내역!$D30&lt;&gt;"",변경내역!$D30,당초내역!$D30))</f>
        <v/>
      </c>
      <c r="E30" s="7">
        <f>IF($B30="","",IF(변경내역!$E30&lt;&gt;"",변경내역!$E30,당초내역!$E30))</f>
        <v/>
      </c>
      <c r="F30" s="24">
        <f>IF($B30="","",N(당초내역!$H30))</f>
        <v/>
      </c>
      <c r="G30" s="21">
        <f>IF($B30="","",N(당초내역!$L30))</f>
        <v/>
      </c>
      <c r="H30" s="21">
        <f>IF($B30="","",N(당초내역!$M30))</f>
        <v/>
      </c>
      <c r="I30" s="24">
        <f>IF($B30="","",N(변경내역!$H30))</f>
        <v/>
      </c>
      <c r="J30" s="21">
        <f>IF($B30="","",N(변경내역!$L30))</f>
        <v/>
      </c>
      <c r="K30" s="24">
        <f>IF($B30="","",N($I30)-N($F30))</f>
        <v/>
      </c>
      <c r="L30" s="28">
        <f>IF($B30="","",IF(당초내역!$B30="","신규",IF($K30&lt;0,"감소",IF($K30&gt;0,"증가","-"))))</f>
        <v/>
      </c>
      <c r="M30" s="29" t="n"/>
      <c r="N30" s="15" t="n"/>
      <c r="O30" s="30">
        <f>IF($B30="","",IF($L30="감소",$G30,IF($L30="증가",IF($M30="Y",ROUND(($J30+$J30*('설정'!$C$15/100))/2,0),IF(AND($N30&lt;&gt;"",$G30&gt;$N30),$N30,$G30)),IF($L30="신규",IF($M30="Y",ROUND(($J30+$J30*('설정'!$C$15/100))/2,0),ROUND($J30*('설정'!$C$15/100),0)),0))))</f>
        <v/>
      </c>
      <c r="P30" s="30">
        <f>IF($B30="","",ROUND(N($K30)*N($O30),0))</f>
        <v/>
      </c>
      <c r="Q30" s="31">
        <f>IF($B30="","",IF($L30="감소","감소분 → 계약단가",IF(AND($M30="Y",OR($L30="증가",$L30="신규")),"발주기관 요구 → 협의 (불성립 시 (당시단가+당시단가×낙찰률)÷2)",IF($L30="증가",IF(AND($N30&lt;&gt;"",$G30&gt;$N30),"증가분 → 계약단가&gt;예정가격단가 이므로 예정가격단가","증가분 → 계약단가 (낙찰률을 곱하지 않습니다)"),IF($L30="신규","신규비목 → 당시단가 × 낙찰률","")))))</f>
        <v/>
      </c>
    </row>
    <row r="31">
      <c r="A31" s="7">
        <f>IF($B31="","",ROW()-4+1)</f>
        <v/>
      </c>
      <c r="B31" s="7">
        <f>IF(변경내역!$B31&lt;&gt;"",변경내역!$B31,당초내역!$B31)</f>
        <v/>
      </c>
      <c r="C31" s="7">
        <f>IF($B31="","",IF(변경내역!$C31&lt;&gt;"",변경내역!$C31,당초내역!$C31))</f>
        <v/>
      </c>
      <c r="D31" s="7">
        <f>IF($B31="","",IF(변경내역!$D31&lt;&gt;"",변경내역!$D31,당초내역!$D31))</f>
        <v/>
      </c>
      <c r="E31" s="7">
        <f>IF($B31="","",IF(변경내역!$E31&lt;&gt;"",변경내역!$E31,당초내역!$E31))</f>
        <v/>
      </c>
      <c r="F31" s="24">
        <f>IF($B31="","",N(당초내역!$H31))</f>
        <v/>
      </c>
      <c r="G31" s="21">
        <f>IF($B31="","",N(당초내역!$L31))</f>
        <v/>
      </c>
      <c r="H31" s="21">
        <f>IF($B31="","",N(당초내역!$M31))</f>
        <v/>
      </c>
      <c r="I31" s="24">
        <f>IF($B31="","",N(변경내역!$H31))</f>
        <v/>
      </c>
      <c r="J31" s="21">
        <f>IF($B31="","",N(변경내역!$L31))</f>
        <v/>
      </c>
      <c r="K31" s="24">
        <f>IF($B31="","",N($I31)-N($F31))</f>
        <v/>
      </c>
      <c r="L31" s="28">
        <f>IF($B31="","",IF(당초내역!$B31="","신규",IF($K31&lt;0,"감소",IF($K31&gt;0,"증가","-"))))</f>
        <v/>
      </c>
      <c r="M31" s="29" t="n"/>
      <c r="N31" s="15" t="n"/>
      <c r="O31" s="30">
        <f>IF($B31="","",IF($L31="감소",$G31,IF($L31="증가",IF($M31="Y",ROUND(($J31+$J31*('설정'!$C$15/100))/2,0),IF(AND($N31&lt;&gt;"",$G31&gt;$N31),$N31,$G31)),IF($L31="신규",IF($M31="Y",ROUND(($J31+$J31*('설정'!$C$15/100))/2,0),ROUND($J31*('설정'!$C$15/100),0)),0))))</f>
        <v/>
      </c>
      <c r="P31" s="30">
        <f>IF($B31="","",ROUND(N($K31)*N($O31),0))</f>
        <v/>
      </c>
      <c r="Q31" s="31">
        <f>IF($B31="","",IF($L31="감소","감소분 → 계약단가",IF(AND($M31="Y",OR($L31="증가",$L31="신규")),"발주기관 요구 → 협의 (불성립 시 (당시단가+당시단가×낙찰률)÷2)",IF($L31="증가",IF(AND($N31&lt;&gt;"",$G31&gt;$N31),"증가분 → 계약단가&gt;예정가격단가 이므로 예정가격단가","증가분 → 계약단가 (낙찰률을 곱하지 않습니다)"),IF($L31="신규","신규비목 → 당시단가 × 낙찰률","")))))</f>
        <v/>
      </c>
    </row>
    <row r="32">
      <c r="A32" s="7">
        <f>IF($B32="","",ROW()-4+1)</f>
        <v/>
      </c>
      <c r="B32" s="7">
        <f>IF(변경내역!$B32&lt;&gt;"",변경내역!$B32,당초내역!$B32)</f>
        <v/>
      </c>
      <c r="C32" s="7">
        <f>IF($B32="","",IF(변경내역!$C32&lt;&gt;"",변경내역!$C32,당초내역!$C32))</f>
        <v/>
      </c>
      <c r="D32" s="7">
        <f>IF($B32="","",IF(변경내역!$D32&lt;&gt;"",변경내역!$D32,당초내역!$D32))</f>
        <v/>
      </c>
      <c r="E32" s="7">
        <f>IF($B32="","",IF(변경내역!$E32&lt;&gt;"",변경내역!$E32,당초내역!$E32))</f>
        <v/>
      </c>
      <c r="F32" s="24">
        <f>IF($B32="","",N(당초내역!$H32))</f>
        <v/>
      </c>
      <c r="G32" s="21">
        <f>IF($B32="","",N(당초내역!$L32))</f>
        <v/>
      </c>
      <c r="H32" s="21">
        <f>IF($B32="","",N(당초내역!$M32))</f>
        <v/>
      </c>
      <c r="I32" s="24">
        <f>IF($B32="","",N(변경내역!$H32))</f>
        <v/>
      </c>
      <c r="J32" s="21">
        <f>IF($B32="","",N(변경내역!$L32))</f>
        <v/>
      </c>
      <c r="K32" s="24">
        <f>IF($B32="","",N($I32)-N($F32))</f>
        <v/>
      </c>
      <c r="L32" s="28">
        <f>IF($B32="","",IF(당초내역!$B32="","신규",IF($K32&lt;0,"감소",IF($K32&gt;0,"증가","-"))))</f>
        <v/>
      </c>
      <c r="M32" s="29" t="n"/>
      <c r="N32" s="15" t="n"/>
      <c r="O32" s="30">
        <f>IF($B32="","",IF($L32="감소",$G32,IF($L32="증가",IF($M32="Y",ROUND(($J32+$J32*('설정'!$C$15/100))/2,0),IF(AND($N32&lt;&gt;"",$G32&gt;$N32),$N32,$G32)),IF($L32="신규",IF($M32="Y",ROUND(($J32+$J32*('설정'!$C$15/100))/2,0),ROUND($J32*('설정'!$C$15/100),0)),0))))</f>
        <v/>
      </c>
      <c r="P32" s="30">
        <f>IF($B32="","",ROUND(N($K32)*N($O32),0))</f>
        <v/>
      </c>
      <c r="Q32" s="31">
        <f>IF($B32="","",IF($L32="감소","감소분 → 계약단가",IF(AND($M32="Y",OR($L32="증가",$L32="신규")),"발주기관 요구 → 협의 (불성립 시 (당시단가+당시단가×낙찰률)÷2)",IF($L32="증가",IF(AND($N32&lt;&gt;"",$G32&gt;$N32),"증가분 → 계약단가&gt;예정가격단가 이므로 예정가격단가","증가분 → 계약단가 (낙찰률을 곱하지 않습니다)"),IF($L32="신규","신규비목 → 당시단가 × 낙찰률","")))))</f>
        <v/>
      </c>
    </row>
    <row r="33">
      <c r="A33" s="7">
        <f>IF($B33="","",ROW()-4+1)</f>
        <v/>
      </c>
      <c r="B33" s="7">
        <f>IF(변경내역!$B33&lt;&gt;"",변경내역!$B33,당초내역!$B33)</f>
        <v/>
      </c>
      <c r="C33" s="7">
        <f>IF($B33="","",IF(변경내역!$C33&lt;&gt;"",변경내역!$C33,당초내역!$C33))</f>
        <v/>
      </c>
      <c r="D33" s="7">
        <f>IF($B33="","",IF(변경내역!$D33&lt;&gt;"",변경내역!$D33,당초내역!$D33))</f>
        <v/>
      </c>
      <c r="E33" s="7">
        <f>IF($B33="","",IF(변경내역!$E33&lt;&gt;"",변경내역!$E33,당초내역!$E33))</f>
        <v/>
      </c>
      <c r="F33" s="24">
        <f>IF($B33="","",N(당초내역!$H33))</f>
        <v/>
      </c>
      <c r="G33" s="21">
        <f>IF($B33="","",N(당초내역!$L33))</f>
        <v/>
      </c>
      <c r="H33" s="21">
        <f>IF($B33="","",N(당초내역!$M33))</f>
        <v/>
      </c>
      <c r="I33" s="24">
        <f>IF($B33="","",N(변경내역!$H33))</f>
        <v/>
      </c>
      <c r="J33" s="21">
        <f>IF($B33="","",N(변경내역!$L33))</f>
        <v/>
      </c>
      <c r="K33" s="24">
        <f>IF($B33="","",N($I33)-N($F33))</f>
        <v/>
      </c>
      <c r="L33" s="28">
        <f>IF($B33="","",IF(당초내역!$B33="","신규",IF($K33&lt;0,"감소",IF($K33&gt;0,"증가","-"))))</f>
        <v/>
      </c>
      <c r="M33" s="29" t="n"/>
      <c r="N33" s="15" t="n"/>
      <c r="O33" s="30">
        <f>IF($B33="","",IF($L33="감소",$G33,IF($L33="증가",IF($M33="Y",ROUND(($J33+$J33*('설정'!$C$15/100))/2,0),IF(AND($N33&lt;&gt;"",$G33&gt;$N33),$N33,$G33)),IF($L33="신규",IF($M33="Y",ROUND(($J33+$J33*('설정'!$C$15/100))/2,0),ROUND($J33*('설정'!$C$15/100),0)),0))))</f>
        <v/>
      </c>
      <c r="P33" s="30">
        <f>IF($B33="","",ROUND(N($K33)*N($O33),0))</f>
        <v/>
      </c>
      <c r="Q33" s="31">
        <f>IF($B33="","",IF($L33="감소","감소분 → 계약단가",IF(AND($M33="Y",OR($L33="증가",$L33="신규")),"발주기관 요구 → 협의 (불성립 시 (당시단가+당시단가×낙찰률)÷2)",IF($L33="증가",IF(AND($N33&lt;&gt;"",$G33&gt;$N33),"증가분 → 계약단가&gt;예정가격단가 이므로 예정가격단가","증가분 → 계약단가 (낙찰률을 곱하지 않습니다)"),IF($L33="신규","신규비목 → 당시단가 × 낙찰률","")))))</f>
        <v/>
      </c>
    </row>
    <row r="34">
      <c r="A34" s="7">
        <f>IF($B34="","",ROW()-4+1)</f>
        <v/>
      </c>
      <c r="B34" s="7">
        <f>IF(변경내역!$B34&lt;&gt;"",변경내역!$B34,당초내역!$B34)</f>
        <v/>
      </c>
      <c r="C34" s="7">
        <f>IF($B34="","",IF(변경내역!$C34&lt;&gt;"",변경내역!$C34,당초내역!$C34))</f>
        <v/>
      </c>
      <c r="D34" s="7">
        <f>IF($B34="","",IF(변경내역!$D34&lt;&gt;"",변경내역!$D34,당초내역!$D34))</f>
        <v/>
      </c>
      <c r="E34" s="7">
        <f>IF($B34="","",IF(변경내역!$E34&lt;&gt;"",변경내역!$E34,당초내역!$E34))</f>
        <v/>
      </c>
      <c r="F34" s="24">
        <f>IF($B34="","",N(당초내역!$H34))</f>
        <v/>
      </c>
      <c r="G34" s="21">
        <f>IF($B34="","",N(당초내역!$L34))</f>
        <v/>
      </c>
      <c r="H34" s="21">
        <f>IF($B34="","",N(당초내역!$M34))</f>
        <v/>
      </c>
      <c r="I34" s="24">
        <f>IF($B34="","",N(변경내역!$H34))</f>
        <v/>
      </c>
      <c r="J34" s="21">
        <f>IF($B34="","",N(변경내역!$L34))</f>
        <v/>
      </c>
      <c r="K34" s="24">
        <f>IF($B34="","",N($I34)-N($F34))</f>
        <v/>
      </c>
      <c r="L34" s="28">
        <f>IF($B34="","",IF(당초내역!$B34="","신규",IF($K34&lt;0,"감소",IF($K34&gt;0,"증가","-"))))</f>
        <v/>
      </c>
      <c r="M34" s="29" t="n"/>
      <c r="N34" s="15" t="n"/>
      <c r="O34" s="30">
        <f>IF($B34="","",IF($L34="감소",$G34,IF($L34="증가",IF($M34="Y",ROUND(($J34+$J34*('설정'!$C$15/100))/2,0),IF(AND($N34&lt;&gt;"",$G34&gt;$N34),$N34,$G34)),IF($L34="신규",IF($M34="Y",ROUND(($J34+$J34*('설정'!$C$15/100))/2,0),ROUND($J34*('설정'!$C$15/100),0)),0))))</f>
        <v/>
      </c>
      <c r="P34" s="30">
        <f>IF($B34="","",ROUND(N($K34)*N($O34),0))</f>
        <v/>
      </c>
      <c r="Q34" s="31">
        <f>IF($B34="","",IF($L34="감소","감소분 → 계약단가",IF(AND($M34="Y",OR($L34="증가",$L34="신규")),"발주기관 요구 → 협의 (불성립 시 (당시단가+당시단가×낙찰률)÷2)",IF($L34="증가",IF(AND($N34&lt;&gt;"",$G34&gt;$N34),"증가분 → 계약단가&gt;예정가격단가 이므로 예정가격단가","증가분 → 계약단가 (낙찰률을 곱하지 않습니다)"),IF($L34="신규","신규비목 → 당시단가 × 낙찰률","")))))</f>
        <v/>
      </c>
    </row>
    <row r="35">
      <c r="A35" s="7">
        <f>IF($B35="","",ROW()-4+1)</f>
        <v/>
      </c>
      <c r="B35" s="7">
        <f>IF(변경내역!$B35&lt;&gt;"",변경내역!$B35,당초내역!$B35)</f>
        <v/>
      </c>
      <c r="C35" s="7">
        <f>IF($B35="","",IF(변경내역!$C35&lt;&gt;"",변경내역!$C35,당초내역!$C35))</f>
        <v/>
      </c>
      <c r="D35" s="7">
        <f>IF($B35="","",IF(변경내역!$D35&lt;&gt;"",변경내역!$D35,당초내역!$D35))</f>
        <v/>
      </c>
      <c r="E35" s="7">
        <f>IF($B35="","",IF(변경내역!$E35&lt;&gt;"",변경내역!$E35,당초내역!$E35))</f>
        <v/>
      </c>
      <c r="F35" s="24">
        <f>IF($B35="","",N(당초내역!$H35))</f>
        <v/>
      </c>
      <c r="G35" s="21">
        <f>IF($B35="","",N(당초내역!$L35))</f>
        <v/>
      </c>
      <c r="H35" s="21">
        <f>IF($B35="","",N(당초내역!$M35))</f>
        <v/>
      </c>
      <c r="I35" s="24">
        <f>IF($B35="","",N(변경내역!$H35))</f>
        <v/>
      </c>
      <c r="J35" s="21">
        <f>IF($B35="","",N(변경내역!$L35))</f>
        <v/>
      </c>
      <c r="K35" s="24">
        <f>IF($B35="","",N($I35)-N($F35))</f>
        <v/>
      </c>
      <c r="L35" s="28">
        <f>IF($B35="","",IF(당초내역!$B35="","신규",IF($K35&lt;0,"감소",IF($K35&gt;0,"증가","-"))))</f>
        <v/>
      </c>
      <c r="M35" s="29" t="n"/>
      <c r="N35" s="15" t="n"/>
      <c r="O35" s="30">
        <f>IF($B35="","",IF($L35="감소",$G35,IF($L35="증가",IF($M35="Y",ROUND(($J35+$J35*('설정'!$C$15/100))/2,0),IF(AND($N35&lt;&gt;"",$G35&gt;$N35),$N35,$G35)),IF($L35="신규",IF($M35="Y",ROUND(($J35+$J35*('설정'!$C$15/100))/2,0),ROUND($J35*('설정'!$C$15/100),0)),0))))</f>
        <v/>
      </c>
      <c r="P35" s="30">
        <f>IF($B35="","",ROUND(N($K35)*N($O35),0))</f>
        <v/>
      </c>
      <c r="Q35" s="31">
        <f>IF($B35="","",IF($L35="감소","감소분 → 계약단가",IF(AND($M35="Y",OR($L35="증가",$L35="신규")),"발주기관 요구 → 협의 (불성립 시 (당시단가+당시단가×낙찰률)÷2)",IF($L35="증가",IF(AND($N35&lt;&gt;"",$G35&gt;$N35),"증가분 → 계약단가&gt;예정가격단가 이므로 예정가격단가","증가분 → 계약단가 (낙찰률을 곱하지 않습니다)"),IF($L35="신규","신규비목 → 당시단가 × 낙찰률","")))))</f>
        <v/>
      </c>
    </row>
    <row r="36">
      <c r="A36" s="7">
        <f>IF($B36="","",ROW()-4+1)</f>
        <v/>
      </c>
      <c r="B36" s="7">
        <f>IF(변경내역!$B36&lt;&gt;"",변경내역!$B36,당초내역!$B36)</f>
        <v/>
      </c>
      <c r="C36" s="7">
        <f>IF($B36="","",IF(변경내역!$C36&lt;&gt;"",변경내역!$C36,당초내역!$C36))</f>
        <v/>
      </c>
      <c r="D36" s="7">
        <f>IF($B36="","",IF(변경내역!$D36&lt;&gt;"",변경내역!$D36,당초내역!$D36))</f>
        <v/>
      </c>
      <c r="E36" s="7">
        <f>IF($B36="","",IF(변경내역!$E36&lt;&gt;"",변경내역!$E36,당초내역!$E36))</f>
        <v/>
      </c>
      <c r="F36" s="24">
        <f>IF($B36="","",N(당초내역!$H36))</f>
        <v/>
      </c>
      <c r="G36" s="21">
        <f>IF($B36="","",N(당초내역!$L36))</f>
        <v/>
      </c>
      <c r="H36" s="21">
        <f>IF($B36="","",N(당초내역!$M36))</f>
        <v/>
      </c>
      <c r="I36" s="24">
        <f>IF($B36="","",N(변경내역!$H36))</f>
        <v/>
      </c>
      <c r="J36" s="21">
        <f>IF($B36="","",N(변경내역!$L36))</f>
        <v/>
      </c>
      <c r="K36" s="24">
        <f>IF($B36="","",N($I36)-N($F36))</f>
        <v/>
      </c>
      <c r="L36" s="28">
        <f>IF($B36="","",IF(당초내역!$B36="","신규",IF($K36&lt;0,"감소",IF($K36&gt;0,"증가","-"))))</f>
        <v/>
      </c>
      <c r="M36" s="29" t="n"/>
      <c r="N36" s="15" t="n"/>
      <c r="O36" s="30">
        <f>IF($B36="","",IF($L36="감소",$G36,IF($L36="증가",IF($M36="Y",ROUND(($J36+$J36*('설정'!$C$15/100))/2,0),IF(AND($N36&lt;&gt;"",$G36&gt;$N36),$N36,$G36)),IF($L36="신규",IF($M36="Y",ROUND(($J36+$J36*('설정'!$C$15/100))/2,0),ROUND($J36*('설정'!$C$15/100),0)),0))))</f>
        <v/>
      </c>
      <c r="P36" s="30">
        <f>IF($B36="","",ROUND(N($K36)*N($O36),0))</f>
        <v/>
      </c>
      <c r="Q36" s="31">
        <f>IF($B36="","",IF($L36="감소","감소분 → 계약단가",IF(AND($M36="Y",OR($L36="증가",$L36="신규")),"발주기관 요구 → 협의 (불성립 시 (당시단가+당시단가×낙찰률)÷2)",IF($L36="증가",IF(AND($N36&lt;&gt;"",$G36&gt;$N36),"증가분 → 계약단가&gt;예정가격단가 이므로 예정가격단가","증가분 → 계약단가 (낙찰률을 곱하지 않습니다)"),IF($L36="신규","신규비목 → 당시단가 × 낙찰률","")))))</f>
        <v/>
      </c>
    </row>
    <row r="37">
      <c r="A37" s="7">
        <f>IF($B37="","",ROW()-4+1)</f>
        <v/>
      </c>
      <c r="B37" s="7">
        <f>IF(변경내역!$B37&lt;&gt;"",변경내역!$B37,당초내역!$B37)</f>
        <v/>
      </c>
      <c r="C37" s="7">
        <f>IF($B37="","",IF(변경내역!$C37&lt;&gt;"",변경내역!$C37,당초내역!$C37))</f>
        <v/>
      </c>
      <c r="D37" s="7">
        <f>IF($B37="","",IF(변경내역!$D37&lt;&gt;"",변경내역!$D37,당초내역!$D37))</f>
        <v/>
      </c>
      <c r="E37" s="7">
        <f>IF($B37="","",IF(변경내역!$E37&lt;&gt;"",변경내역!$E37,당초내역!$E37))</f>
        <v/>
      </c>
      <c r="F37" s="24">
        <f>IF($B37="","",N(당초내역!$H37))</f>
        <v/>
      </c>
      <c r="G37" s="21">
        <f>IF($B37="","",N(당초내역!$L37))</f>
        <v/>
      </c>
      <c r="H37" s="21">
        <f>IF($B37="","",N(당초내역!$M37))</f>
        <v/>
      </c>
      <c r="I37" s="24">
        <f>IF($B37="","",N(변경내역!$H37))</f>
        <v/>
      </c>
      <c r="J37" s="21">
        <f>IF($B37="","",N(변경내역!$L37))</f>
        <v/>
      </c>
      <c r="K37" s="24">
        <f>IF($B37="","",N($I37)-N($F37))</f>
        <v/>
      </c>
      <c r="L37" s="28">
        <f>IF($B37="","",IF(당초내역!$B37="","신규",IF($K37&lt;0,"감소",IF($K37&gt;0,"증가","-"))))</f>
        <v/>
      </c>
      <c r="M37" s="29" t="n"/>
      <c r="N37" s="15" t="n"/>
      <c r="O37" s="30">
        <f>IF($B37="","",IF($L37="감소",$G37,IF($L37="증가",IF($M37="Y",ROUND(($J37+$J37*('설정'!$C$15/100))/2,0),IF(AND($N37&lt;&gt;"",$G37&gt;$N37),$N37,$G37)),IF($L37="신규",IF($M37="Y",ROUND(($J37+$J37*('설정'!$C$15/100))/2,0),ROUND($J37*('설정'!$C$15/100),0)),0))))</f>
        <v/>
      </c>
      <c r="P37" s="30">
        <f>IF($B37="","",ROUND(N($K37)*N($O37),0))</f>
        <v/>
      </c>
      <c r="Q37" s="31">
        <f>IF($B37="","",IF($L37="감소","감소분 → 계약단가",IF(AND($M37="Y",OR($L37="증가",$L37="신규")),"발주기관 요구 → 협의 (불성립 시 (당시단가+당시단가×낙찰률)÷2)",IF($L37="증가",IF(AND($N37&lt;&gt;"",$G37&gt;$N37),"증가분 → 계약단가&gt;예정가격단가 이므로 예정가격단가","증가분 → 계약단가 (낙찰률을 곱하지 않습니다)"),IF($L37="신규","신규비목 → 당시단가 × 낙찰률","")))))</f>
        <v/>
      </c>
    </row>
    <row r="38">
      <c r="A38" s="7">
        <f>IF($B38="","",ROW()-4+1)</f>
        <v/>
      </c>
      <c r="B38" s="7">
        <f>IF(변경내역!$B38&lt;&gt;"",변경내역!$B38,당초내역!$B38)</f>
        <v/>
      </c>
      <c r="C38" s="7">
        <f>IF($B38="","",IF(변경내역!$C38&lt;&gt;"",변경내역!$C38,당초내역!$C38))</f>
        <v/>
      </c>
      <c r="D38" s="7">
        <f>IF($B38="","",IF(변경내역!$D38&lt;&gt;"",변경내역!$D38,당초내역!$D38))</f>
        <v/>
      </c>
      <c r="E38" s="7">
        <f>IF($B38="","",IF(변경내역!$E38&lt;&gt;"",변경내역!$E38,당초내역!$E38))</f>
        <v/>
      </c>
      <c r="F38" s="24">
        <f>IF($B38="","",N(당초내역!$H38))</f>
        <v/>
      </c>
      <c r="G38" s="21">
        <f>IF($B38="","",N(당초내역!$L38))</f>
        <v/>
      </c>
      <c r="H38" s="21">
        <f>IF($B38="","",N(당초내역!$M38))</f>
        <v/>
      </c>
      <c r="I38" s="24">
        <f>IF($B38="","",N(변경내역!$H38))</f>
        <v/>
      </c>
      <c r="J38" s="21">
        <f>IF($B38="","",N(변경내역!$L38))</f>
        <v/>
      </c>
      <c r="K38" s="24">
        <f>IF($B38="","",N($I38)-N($F38))</f>
        <v/>
      </c>
      <c r="L38" s="28">
        <f>IF($B38="","",IF(당초내역!$B38="","신규",IF($K38&lt;0,"감소",IF($K38&gt;0,"증가","-"))))</f>
        <v/>
      </c>
      <c r="M38" s="29" t="n"/>
      <c r="N38" s="15" t="n"/>
      <c r="O38" s="30">
        <f>IF($B38="","",IF($L38="감소",$G38,IF($L38="증가",IF($M38="Y",ROUND(($J38+$J38*('설정'!$C$15/100))/2,0),IF(AND($N38&lt;&gt;"",$G38&gt;$N38),$N38,$G38)),IF($L38="신규",IF($M38="Y",ROUND(($J38+$J38*('설정'!$C$15/100))/2,0),ROUND($J38*('설정'!$C$15/100),0)),0))))</f>
        <v/>
      </c>
      <c r="P38" s="30">
        <f>IF($B38="","",ROUND(N($K38)*N($O38),0))</f>
        <v/>
      </c>
      <c r="Q38" s="31">
        <f>IF($B38="","",IF($L38="감소","감소분 → 계약단가",IF(AND($M38="Y",OR($L38="증가",$L38="신규")),"발주기관 요구 → 협의 (불성립 시 (당시단가+당시단가×낙찰률)÷2)",IF($L38="증가",IF(AND($N38&lt;&gt;"",$G38&gt;$N38),"증가분 → 계약단가&gt;예정가격단가 이므로 예정가격단가","증가분 → 계약단가 (낙찰률을 곱하지 않습니다)"),IF($L38="신규","신규비목 → 당시단가 × 낙찰률","")))))</f>
        <v/>
      </c>
    </row>
    <row r="39">
      <c r="A39" s="7">
        <f>IF($B39="","",ROW()-4+1)</f>
        <v/>
      </c>
      <c r="B39" s="7">
        <f>IF(변경내역!$B39&lt;&gt;"",변경내역!$B39,당초내역!$B39)</f>
        <v/>
      </c>
      <c r="C39" s="7">
        <f>IF($B39="","",IF(변경내역!$C39&lt;&gt;"",변경내역!$C39,당초내역!$C39))</f>
        <v/>
      </c>
      <c r="D39" s="7">
        <f>IF($B39="","",IF(변경내역!$D39&lt;&gt;"",변경내역!$D39,당초내역!$D39))</f>
        <v/>
      </c>
      <c r="E39" s="7">
        <f>IF($B39="","",IF(변경내역!$E39&lt;&gt;"",변경내역!$E39,당초내역!$E39))</f>
        <v/>
      </c>
      <c r="F39" s="24">
        <f>IF($B39="","",N(당초내역!$H39))</f>
        <v/>
      </c>
      <c r="G39" s="21">
        <f>IF($B39="","",N(당초내역!$L39))</f>
        <v/>
      </c>
      <c r="H39" s="21">
        <f>IF($B39="","",N(당초내역!$M39))</f>
        <v/>
      </c>
      <c r="I39" s="24">
        <f>IF($B39="","",N(변경내역!$H39))</f>
        <v/>
      </c>
      <c r="J39" s="21">
        <f>IF($B39="","",N(변경내역!$L39))</f>
        <v/>
      </c>
      <c r="K39" s="24">
        <f>IF($B39="","",N($I39)-N($F39))</f>
        <v/>
      </c>
      <c r="L39" s="28">
        <f>IF($B39="","",IF(당초내역!$B39="","신규",IF($K39&lt;0,"감소",IF($K39&gt;0,"증가","-"))))</f>
        <v/>
      </c>
      <c r="M39" s="29" t="n"/>
      <c r="N39" s="15" t="n"/>
      <c r="O39" s="30">
        <f>IF($B39="","",IF($L39="감소",$G39,IF($L39="증가",IF($M39="Y",ROUND(($J39+$J39*('설정'!$C$15/100))/2,0),IF(AND($N39&lt;&gt;"",$G39&gt;$N39),$N39,$G39)),IF($L39="신규",IF($M39="Y",ROUND(($J39+$J39*('설정'!$C$15/100))/2,0),ROUND($J39*('설정'!$C$15/100),0)),0))))</f>
        <v/>
      </c>
      <c r="P39" s="30">
        <f>IF($B39="","",ROUND(N($K39)*N($O39),0))</f>
        <v/>
      </c>
      <c r="Q39" s="31">
        <f>IF($B39="","",IF($L39="감소","감소분 → 계약단가",IF(AND($M39="Y",OR($L39="증가",$L39="신규")),"발주기관 요구 → 협의 (불성립 시 (당시단가+당시단가×낙찰률)÷2)",IF($L39="증가",IF(AND($N39&lt;&gt;"",$G39&gt;$N39),"증가분 → 계약단가&gt;예정가격단가 이므로 예정가격단가","증가분 → 계약단가 (낙찰률을 곱하지 않습니다)"),IF($L39="신규","신규비목 → 당시단가 × 낙찰률","")))))</f>
        <v/>
      </c>
    </row>
    <row r="40">
      <c r="A40" s="7">
        <f>IF($B40="","",ROW()-4+1)</f>
        <v/>
      </c>
      <c r="B40" s="7">
        <f>IF(변경내역!$B40&lt;&gt;"",변경내역!$B40,당초내역!$B40)</f>
        <v/>
      </c>
      <c r="C40" s="7">
        <f>IF($B40="","",IF(변경내역!$C40&lt;&gt;"",변경내역!$C40,당초내역!$C40))</f>
        <v/>
      </c>
      <c r="D40" s="7">
        <f>IF($B40="","",IF(변경내역!$D40&lt;&gt;"",변경내역!$D40,당초내역!$D40))</f>
        <v/>
      </c>
      <c r="E40" s="7">
        <f>IF($B40="","",IF(변경내역!$E40&lt;&gt;"",변경내역!$E40,당초내역!$E40))</f>
        <v/>
      </c>
      <c r="F40" s="24">
        <f>IF($B40="","",N(당초내역!$H40))</f>
        <v/>
      </c>
      <c r="G40" s="21">
        <f>IF($B40="","",N(당초내역!$L40))</f>
        <v/>
      </c>
      <c r="H40" s="21">
        <f>IF($B40="","",N(당초내역!$M40))</f>
        <v/>
      </c>
      <c r="I40" s="24">
        <f>IF($B40="","",N(변경내역!$H40))</f>
        <v/>
      </c>
      <c r="J40" s="21">
        <f>IF($B40="","",N(변경내역!$L40))</f>
        <v/>
      </c>
      <c r="K40" s="24">
        <f>IF($B40="","",N($I40)-N($F40))</f>
        <v/>
      </c>
      <c r="L40" s="28">
        <f>IF($B40="","",IF(당초내역!$B40="","신규",IF($K40&lt;0,"감소",IF($K40&gt;0,"증가","-"))))</f>
        <v/>
      </c>
      <c r="M40" s="29" t="n"/>
      <c r="N40" s="15" t="n"/>
      <c r="O40" s="30">
        <f>IF($B40="","",IF($L40="감소",$G40,IF($L40="증가",IF($M40="Y",ROUND(($J40+$J40*('설정'!$C$15/100))/2,0),IF(AND($N40&lt;&gt;"",$G40&gt;$N40),$N40,$G40)),IF($L40="신규",IF($M40="Y",ROUND(($J40+$J40*('설정'!$C$15/100))/2,0),ROUND($J40*('설정'!$C$15/100),0)),0))))</f>
        <v/>
      </c>
      <c r="P40" s="30">
        <f>IF($B40="","",ROUND(N($K40)*N($O40),0))</f>
        <v/>
      </c>
      <c r="Q40" s="31">
        <f>IF($B40="","",IF($L40="감소","감소분 → 계약단가",IF(AND($M40="Y",OR($L40="증가",$L40="신규")),"발주기관 요구 → 협의 (불성립 시 (당시단가+당시단가×낙찰률)÷2)",IF($L40="증가",IF(AND($N40&lt;&gt;"",$G40&gt;$N40),"증가분 → 계약단가&gt;예정가격단가 이므로 예정가격단가","증가분 → 계약단가 (낙찰률을 곱하지 않습니다)"),IF($L40="신규","신규비목 → 당시단가 × 낙찰률","")))))</f>
        <v/>
      </c>
    </row>
    <row r="41">
      <c r="A41" s="7">
        <f>IF($B41="","",ROW()-4+1)</f>
        <v/>
      </c>
      <c r="B41" s="7">
        <f>IF(변경내역!$B41&lt;&gt;"",변경내역!$B41,당초내역!$B41)</f>
        <v/>
      </c>
      <c r="C41" s="7">
        <f>IF($B41="","",IF(변경내역!$C41&lt;&gt;"",변경내역!$C41,당초내역!$C41))</f>
        <v/>
      </c>
      <c r="D41" s="7">
        <f>IF($B41="","",IF(변경내역!$D41&lt;&gt;"",변경내역!$D41,당초내역!$D41))</f>
        <v/>
      </c>
      <c r="E41" s="7">
        <f>IF($B41="","",IF(변경내역!$E41&lt;&gt;"",변경내역!$E41,당초내역!$E41))</f>
        <v/>
      </c>
      <c r="F41" s="24">
        <f>IF($B41="","",N(당초내역!$H41))</f>
        <v/>
      </c>
      <c r="G41" s="21">
        <f>IF($B41="","",N(당초내역!$L41))</f>
        <v/>
      </c>
      <c r="H41" s="21">
        <f>IF($B41="","",N(당초내역!$M41))</f>
        <v/>
      </c>
      <c r="I41" s="24">
        <f>IF($B41="","",N(변경내역!$H41))</f>
        <v/>
      </c>
      <c r="J41" s="21">
        <f>IF($B41="","",N(변경내역!$L41))</f>
        <v/>
      </c>
      <c r="K41" s="24">
        <f>IF($B41="","",N($I41)-N($F41))</f>
        <v/>
      </c>
      <c r="L41" s="28">
        <f>IF($B41="","",IF(당초내역!$B41="","신규",IF($K41&lt;0,"감소",IF($K41&gt;0,"증가","-"))))</f>
        <v/>
      </c>
      <c r="M41" s="29" t="n"/>
      <c r="N41" s="15" t="n"/>
      <c r="O41" s="30">
        <f>IF($B41="","",IF($L41="감소",$G41,IF($L41="증가",IF($M41="Y",ROUND(($J41+$J41*('설정'!$C$15/100))/2,0),IF(AND($N41&lt;&gt;"",$G41&gt;$N41),$N41,$G41)),IF($L41="신규",IF($M41="Y",ROUND(($J41+$J41*('설정'!$C$15/100))/2,0),ROUND($J41*('설정'!$C$15/100),0)),0))))</f>
        <v/>
      </c>
      <c r="P41" s="30">
        <f>IF($B41="","",ROUND(N($K41)*N($O41),0))</f>
        <v/>
      </c>
      <c r="Q41" s="31">
        <f>IF($B41="","",IF($L41="감소","감소분 → 계약단가",IF(AND($M41="Y",OR($L41="증가",$L41="신규")),"발주기관 요구 → 협의 (불성립 시 (당시단가+당시단가×낙찰률)÷2)",IF($L41="증가",IF(AND($N41&lt;&gt;"",$G41&gt;$N41),"증가분 → 계약단가&gt;예정가격단가 이므로 예정가격단가","증가분 → 계약단가 (낙찰률을 곱하지 않습니다)"),IF($L41="신규","신규비목 → 당시단가 × 낙찰률","")))))</f>
        <v/>
      </c>
    </row>
    <row r="42">
      <c r="A42" s="7">
        <f>IF($B42="","",ROW()-4+1)</f>
        <v/>
      </c>
      <c r="B42" s="7">
        <f>IF(변경내역!$B42&lt;&gt;"",변경내역!$B42,당초내역!$B42)</f>
        <v/>
      </c>
      <c r="C42" s="7">
        <f>IF($B42="","",IF(변경내역!$C42&lt;&gt;"",변경내역!$C42,당초내역!$C42))</f>
        <v/>
      </c>
      <c r="D42" s="7">
        <f>IF($B42="","",IF(변경내역!$D42&lt;&gt;"",변경내역!$D42,당초내역!$D42))</f>
        <v/>
      </c>
      <c r="E42" s="7">
        <f>IF($B42="","",IF(변경내역!$E42&lt;&gt;"",변경내역!$E42,당초내역!$E42))</f>
        <v/>
      </c>
      <c r="F42" s="24">
        <f>IF($B42="","",N(당초내역!$H42))</f>
        <v/>
      </c>
      <c r="G42" s="21">
        <f>IF($B42="","",N(당초내역!$L42))</f>
        <v/>
      </c>
      <c r="H42" s="21">
        <f>IF($B42="","",N(당초내역!$M42))</f>
        <v/>
      </c>
      <c r="I42" s="24">
        <f>IF($B42="","",N(변경내역!$H42))</f>
        <v/>
      </c>
      <c r="J42" s="21">
        <f>IF($B42="","",N(변경내역!$L42))</f>
        <v/>
      </c>
      <c r="K42" s="24">
        <f>IF($B42="","",N($I42)-N($F42))</f>
        <v/>
      </c>
      <c r="L42" s="28">
        <f>IF($B42="","",IF(당초내역!$B42="","신규",IF($K42&lt;0,"감소",IF($K42&gt;0,"증가","-"))))</f>
        <v/>
      </c>
      <c r="M42" s="29" t="n"/>
      <c r="N42" s="15" t="n"/>
      <c r="O42" s="30">
        <f>IF($B42="","",IF($L42="감소",$G42,IF($L42="증가",IF($M42="Y",ROUND(($J42+$J42*('설정'!$C$15/100))/2,0),IF(AND($N42&lt;&gt;"",$G42&gt;$N42),$N42,$G42)),IF($L42="신규",IF($M42="Y",ROUND(($J42+$J42*('설정'!$C$15/100))/2,0),ROUND($J42*('설정'!$C$15/100),0)),0))))</f>
        <v/>
      </c>
      <c r="P42" s="30">
        <f>IF($B42="","",ROUND(N($K42)*N($O42),0))</f>
        <v/>
      </c>
      <c r="Q42" s="31">
        <f>IF($B42="","",IF($L42="감소","감소분 → 계약단가",IF(AND($M42="Y",OR($L42="증가",$L42="신규")),"발주기관 요구 → 협의 (불성립 시 (당시단가+당시단가×낙찰률)÷2)",IF($L42="증가",IF(AND($N42&lt;&gt;"",$G42&gt;$N42),"증가분 → 계약단가&gt;예정가격단가 이므로 예정가격단가","증가분 → 계약단가 (낙찰률을 곱하지 않습니다)"),IF($L42="신규","신규비목 → 당시단가 × 낙찰률","")))))</f>
        <v/>
      </c>
    </row>
    <row r="43">
      <c r="A43" s="7">
        <f>IF($B43="","",ROW()-4+1)</f>
        <v/>
      </c>
      <c r="B43" s="7">
        <f>IF(변경내역!$B43&lt;&gt;"",변경내역!$B43,당초내역!$B43)</f>
        <v/>
      </c>
      <c r="C43" s="7">
        <f>IF($B43="","",IF(변경내역!$C43&lt;&gt;"",변경내역!$C43,당초내역!$C43))</f>
        <v/>
      </c>
      <c r="D43" s="7">
        <f>IF($B43="","",IF(변경내역!$D43&lt;&gt;"",변경내역!$D43,당초내역!$D43))</f>
        <v/>
      </c>
      <c r="E43" s="7">
        <f>IF($B43="","",IF(변경내역!$E43&lt;&gt;"",변경내역!$E43,당초내역!$E43))</f>
        <v/>
      </c>
      <c r="F43" s="24">
        <f>IF($B43="","",N(당초내역!$H43))</f>
        <v/>
      </c>
      <c r="G43" s="21">
        <f>IF($B43="","",N(당초내역!$L43))</f>
        <v/>
      </c>
      <c r="H43" s="21">
        <f>IF($B43="","",N(당초내역!$M43))</f>
        <v/>
      </c>
      <c r="I43" s="24">
        <f>IF($B43="","",N(변경내역!$H43))</f>
        <v/>
      </c>
      <c r="J43" s="21">
        <f>IF($B43="","",N(변경내역!$L43))</f>
        <v/>
      </c>
      <c r="K43" s="24">
        <f>IF($B43="","",N($I43)-N($F43))</f>
        <v/>
      </c>
      <c r="L43" s="28">
        <f>IF($B43="","",IF(당초내역!$B43="","신규",IF($K43&lt;0,"감소",IF($K43&gt;0,"증가","-"))))</f>
        <v/>
      </c>
      <c r="M43" s="29" t="n"/>
      <c r="N43" s="15" t="n"/>
      <c r="O43" s="30">
        <f>IF($B43="","",IF($L43="감소",$G43,IF($L43="증가",IF($M43="Y",ROUND(($J43+$J43*('설정'!$C$15/100))/2,0),IF(AND($N43&lt;&gt;"",$G43&gt;$N43),$N43,$G43)),IF($L43="신규",IF($M43="Y",ROUND(($J43+$J43*('설정'!$C$15/100))/2,0),ROUND($J43*('설정'!$C$15/100),0)),0))))</f>
        <v/>
      </c>
      <c r="P43" s="30">
        <f>IF($B43="","",ROUND(N($K43)*N($O43),0))</f>
        <v/>
      </c>
      <c r="Q43" s="31">
        <f>IF($B43="","",IF($L43="감소","감소분 → 계약단가",IF(AND($M43="Y",OR($L43="증가",$L43="신규")),"발주기관 요구 → 협의 (불성립 시 (당시단가+당시단가×낙찰률)÷2)",IF($L43="증가",IF(AND($N43&lt;&gt;"",$G43&gt;$N43),"증가분 → 계약단가&gt;예정가격단가 이므로 예정가격단가","증가분 → 계약단가 (낙찰률을 곱하지 않습니다)"),IF($L43="신규","신규비목 → 당시단가 × 낙찰률","")))))</f>
        <v/>
      </c>
    </row>
    <row r="44">
      <c r="A44" s="7">
        <f>IF($B44="","",ROW()-4+1)</f>
        <v/>
      </c>
      <c r="B44" s="7">
        <f>IF(변경내역!$B44&lt;&gt;"",변경내역!$B44,당초내역!$B44)</f>
        <v/>
      </c>
      <c r="C44" s="7">
        <f>IF($B44="","",IF(변경내역!$C44&lt;&gt;"",변경내역!$C44,당초내역!$C44))</f>
        <v/>
      </c>
      <c r="D44" s="7">
        <f>IF($B44="","",IF(변경내역!$D44&lt;&gt;"",변경내역!$D44,당초내역!$D44))</f>
        <v/>
      </c>
      <c r="E44" s="7">
        <f>IF($B44="","",IF(변경내역!$E44&lt;&gt;"",변경내역!$E44,당초내역!$E44))</f>
        <v/>
      </c>
      <c r="F44" s="24">
        <f>IF($B44="","",N(당초내역!$H44))</f>
        <v/>
      </c>
      <c r="G44" s="21">
        <f>IF($B44="","",N(당초내역!$L44))</f>
        <v/>
      </c>
      <c r="H44" s="21">
        <f>IF($B44="","",N(당초내역!$M44))</f>
        <v/>
      </c>
      <c r="I44" s="24">
        <f>IF($B44="","",N(변경내역!$H44))</f>
        <v/>
      </c>
      <c r="J44" s="21">
        <f>IF($B44="","",N(변경내역!$L44))</f>
        <v/>
      </c>
      <c r="K44" s="24">
        <f>IF($B44="","",N($I44)-N($F44))</f>
        <v/>
      </c>
      <c r="L44" s="28">
        <f>IF($B44="","",IF(당초내역!$B44="","신규",IF($K44&lt;0,"감소",IF($K44&gt;0,"증가","-"))))</f>
        <v/>
      </c>
      <c r="M44" s="29" t="n"/>
      <c r="N44" s="15" t="n"/>
      <c r="O44" s="30">
        <f>IF($B44="","",IF($L44="감소",$G44,IF($L44="증가",IF($M44="Y",ROUND(($J44+$J44*('설정'!$C$15/100))/2,0),IF(AND($N44&lt;&gt;"",$G44&gt;$N44),$N44,$G44)),IF($L44="신규",IF($M44="Y",ROUND(($J44+$J44*('설정'!$C$15/100))/2,0),ROUND($J44*('설정'!$C$15/100),0)),0))))</f>
        <v/>
      </c>
      <c r="P44" s="30">
        <f>IF($B44="","",ROUND(N($K44)*N($O44),0))</f>
        <v/>
      </c>
      <c r="Q44" s="31">
        <f>IF($B44="","",IF($L44="감소","감소분 → 계약단가",IF(AND($M44="Y",OR($L44="증가",$L44="신규")),"발주기관 요구 → 협의 (불성립 시 (당시단가+당시단가×낙찰률)÷2)",IF($L44="증가",IF(AND($N44&lt;&gt;"",$G44&gt;$N44),"증가분 → 계약단가&gt;예정가격단가 이므로 예정가격단가","증가분 → 계약단가 (낙찰률을 곱하지 않습니다)"),IF($L44="신규","신규비목 → 당시단가 × 낙찰률","")))))</f>
        <v/>
      </c>
    </row>
    <row r="45">
      <c r="A45" s="7">
        <f>IF($B45="","",ROW()-4+1)</f>
        <v/>
      </c>
      <c r="B45" s="7">
        <f>IF(변경내역!$B45&lt;&gt;"",변경내역!$B45,당초내역!$B45)</f>
        <v/>
      </c>
      <c r="C45" s="7">
        <f>IF($B45="","",IF(변경내역!$C45&lt;&gt;"",변경내역!$C45,당초내역!$C45))</f>
        <v/>
      </c>
      <c r="D45" s="7">
        <f>IF($B45="","",IF(변경내역!$D45&lt;&gt;"",변경내역!$D45,당초내역!$D45))</f>
        <v/>
      </c>
      <c r="E45" s="7">
        <f>IF($B45="","",IF(변경내역!$E45&lt;&gt;"",변경내역!$E45,당초내역!$E45))</f>
        <v/>
      </c>
      <c r="F45" s="24">
        <f>IF($B45="","",N(당초내역!$H45))</f>
        <v/>
      </c>
      <c r="G45" s="21">
        <f>IF($B45="","",N(당초내역!$L45))</f>
        <v/>
      </c>
      <c r="H45" s="21">
        <f>IF($B45="","",N(당초내역!$M45))</f>
        <v/>
      </c>
      <c r="I45" s="24">
        <f>IF($B45="","",N(변경내역!$H45))</f>
        <v/>
      </c>
      <c r="J45" s="21">
        <f>IF($B45="","",N(변경내역!$L45))</f>
        <v/>
      </c>
      <c r="K45" s="24">
        <f>IF($B45="","",N($I45)-N($F45))</f>
        <v/>
      </c>
      <c r="L45" s="28">
        <f>IF($B45="","",IF(당초내역!$B45="","신규",IF($K45&lt;0,"감소",IF($K45&gt;0,"증가","-"))))</f>
        <v/>
      </c>
      <c r="M45" s="29" t="n"/>
      <c r="N45" s="15" t="n"/>
      <c r="O45" s="30">
        <f>IF($B45="","",IF($L45="감소",$G45,IF($L45="증가",IF($M45="Y",ROUND(($J45+$J45*('설정'!$C$15/100))/2,0),IF(AND($N45&lt;&gt;"",$G45&gt;$N45),$N45,$G45)),IF($L45="신규",IF($M45="Y",ROUND(($J45+$J45*('설정'!$C$15/100))/2,0),ROUND($J45*('설정'!$C$15/100),0)),0))))</f>
        <v/>
      </c>
      <c r="P45" s="30">
        <f>IF($B45="","",ROUND(N($K45)*N($O45),0))</f>
        <v/>
      </c>
      <c r="Q45" s="31">
        <f>IF($B45="","",IF($L45="감소","감소분 → 계약단가",IF(AND($M45="Y",OR($L45="증가",$L45="신규")),"발주기관 요구 → 협의 (불성립 시 (당시단가+당시단가×낙찰률)÷2)",IF($L45="증가",IF(AND($N45&lt;&gt;"",$G45&gt;$N45),"증가분 → 계약단가&gt;예정가격단가 이므로 예정가격단가","증가분 → 계약단가 (낙찰률을 곱하지 않습니다)"),IF($L45="신규","신규비목 → 당시단가 × 낙찰률","")))))</f>
        <v/>
      </c>
    </row>
    <row r="46">
      <c r="A46" s="7">
        <f>IF($B46="","",ROW()-4+1)</f>
        <v/>
      </c>
      <c r="B46" s="7">
        <f>IF(변경내역!$B46&lt;&gt;"",변경내역!$B46,당초내역!$B46)</f>
        <v/>
      </c>
      <c r="C46" s="7">
        <f>IF($B46="","",IF(변경내역!$C46&lt;&gt;"",변경내역!$C46,당초내역!$C46))</f>
        <v/>
      </c>
      <c r="D46" s="7">
        <f>IF($B46="","",IF(변경내역!$D46&lt;&gt;"",변경내역!$D46,당초내역!$D46))</f>
        <v/>
      </c>
      <c r="E46" s="7">
        <f>IF($B46="","",IF(변경내역!$E46&lt;&gt;"",변경내역!$E46,당초내역!$E46))</f>
        <v/>
      </c>
      <c r="F46" s="24">
        <f>IF($B46="","",N(당초내역!$H46))</f>
        <v/>
      </c>
      <c r="G46" s="21">
        <f>IF($B46="","",N(당초내역!$L46))</f>
        <v/>
      </c>
      <c r="H46" s="21">
        <f>IF($B46="","",N(당초내역!$M46))</f>
        <v/>
      </c>
      <c r="I46" s="24">
        <f>IF($B46="","",N(변경내역!$H46))</f>
        <v/>
      </c>
      <c r="J46" s="21">
        <f>IF($B46="","",N(변경내역!$L46))</f>
        <v/>
      </c>
      <c r="K46" s="24">
        <f>IF($B46="","",N($I46)-N($F46))</f>
        <v/>
      </c>
      <c r="L46" s="28">
        <f>IF($B46="","",IF(당초내역!$B46="","신규",IF($K46&lt;0,"감소",IF($K46&gt;0,"증가","-"))))</f>
        <v/>
      </c>
      <c r="M46" s="29" t="n"/>
      <c r="N46" s="15" t="n"/>
      <c r="O46" s="30">
        <f>IF($B46="","",IF($L46="감소",$G46,IF($L46="증가",IF($M46="Y",ROUND(($J46+$J46*('설정'!$C$15/100))/2,0),IF(AND($N46&lt;&gt;"",$G46&gt;$N46),$N46,$G46)),IF($L46="신규",IF($M46="Y",ROUND(($J46+$J46*('설정'!$C$15/100))/2,0),ROUND($J46*('설정'!$C$15/100),0)),0))))</f>
        <v/>
      </c>
      <c r="P46" s="30">
        <f>IF($B46="","",ROUND(N($K46)*N($O46),0))</f>
        <v/>
      </c>
      <c r="Q46" s="31">
        <f>IF($B46="","",IF($L46="감소","감소분 → 계약단가",IF(AND($M46="Y",OR($L46="증가",$L46="신규")),"발주기관 요구 → 협의 (불성립 시 (당시단가+당시단가×낙찰률)÷2)",IF($L46="증가",IF(AND($N46&lt;&gt;"",$G46&gt;$N46),"증가분 → 계약단가&gt;예정가격단가 이므로 예정가격단가","증가분 → 계약단가 (낙찰률을 곱하지 않습니다)"),IF($L46="신규","신규비목 → 당시단가 × 낙찰률","")))))</f>
        <v/>
      </c>
    </row>
    <row r="47">
      <c r="A47" s="7">
        <f>IF($B47="","",ROW()-4+1)</f>
        <v/>
      </c>
      <c r="B47" s="7">
        <f>IF(변경내역!$B47&lt;&gt;"",변경내역!$B47,당초내역!$B47)</f>
        <v/>
      </c>
      <c r="C47" s="7">
        <f>IF($B47="","",IF(변경내역!$C47&lt;&gt;"",변경내역!$C47,당초내역!$C47))</f>
        <v/>
      </c>
      <c r="D47" s="7">
        <f>IF($B47="","",IF(변경내역!$D47&lt;&gt;"",변경내역!$D47,당초내역!$D47))</f>
        <v/>
      </c>
      <c r="E47" s="7">
        <f>IF($B47="","",IF(변경내역!$E47&lt;&gt;"",변경내역!$E47,당초내역!$E47))</f>
        <v/>
      </c>
      <c r="F47" s="24">
        <f>IF($B47="","",N(당초내역!$H47))</f>
        <v/>
      </c>
      <c r="G47" s="21">
        <f>IF($B47="","",N(당초내역!$L47))</f>
        <v/>
      </c>
      <c r="H47" s="21">
        <f>IF($B47="","",N(당초내역!$M47))</f>
        <v/>
      </c>
      <c r="I47" s="24">
        <f>IF($B47="","",N(변경내역!$H47))</f>
        <v/>
      </c>
      <c r="J47" s="21">
        <f>IF($B47="","",N(변경내역!$L47))</f>
        <v/>
      </c>
      <c r="K47" s="24">
        <f>IF($B47="","",N($I47)-N($F47))</f>
        <v/>
      </c>
      <c r="L47" s="28">
        <f>IF($B47="","",IF(당초내역!$B47="","신규",IF($K47&lt;0,"감소",IF($K47&gt;0,"증가","-"))))</f>
        <v/>
      </c>
      <c r="M47" s="29" t="n"/>
      <c r="N47" s="15" t="n"/>
      <c r="O47" s="30">
        <f>IF($B47="","",IF($L47="감소",$G47,IF($L47="증가",IF($M47="Y",ROUND(($J47+$J47*('설정'!$C$15/100))/2,0),IF(AND($N47&lt;&gt;"",$G47&gt;$N47),$N47,$G47)),IF($L47="신규",IF($M47="Y",ROUND(($J47+$J47*('설정'!$C$15/100))/2,0),ROUND($J47*('설정'!$C$15/100),0)),0))))</f>
        <v/>
      </c>
      <c r="P47" s="30">
        <f>IF($B47="","",ROUND(N($K47)*N($O47),0))</f>
        <v/>
      </c>
      <c r="Q47" s="31">
        <f>IF($B47="","",IF($L47="감소","감소분 → 계약단가",IF(AND($M47="Y",OR($L47="증가",$L47="신규")),"발주기관 요구 → 협의 (불성립 시 (당시단가+당시단가×낙찰률)÷2)",IF($L47="증가",IF(AND($N47&lt;&gt;"",$G47&gt;$N47),"증가분 → 계약단가&gt;예정가격단가 이므로 예정가격단가","증가분 → 계약단가 (낙찰률을 곱하지 않습니다)"),IF($L47="신규","신규비목 → 당시단가 × 낙찰률","")))))</f>
        <v/>
      </c>
    </row>
    <row r="48">
      <c r="A48" s="7">
        <f>IF($B48="","",ROW()-4+1)</f>
        <v/>
      </c>
      <c r="B48" s="7">
        <f>IF(변경내역!$B48&lt;&gt;"",변경내역!$B48,당초내역!$B48)</f>
        <v/>
      </c>
      <c r="C48" s="7">
        <f>IF($B48="","",IF(변경내역!$C48&lt;&gt;"",변경내역!$C48,당초내역!$C48))</f>
        <v/>
      </c>
      <c r="D48" s="7">
        <f>IF($B48="","",IF(변경내역!$D48&lt;&gt;"",변경내역!$D48,당초내역!$D48))</f>
        <v/>
      </c>
      <c r="E48" s="7">
        <f>IF($B48="","",IF(변경내역!$E48&lt;&gt;"",변경내역!$E48,당초내역!$E48))</f>
        <v/>
      </c>
      <c r="F48" s="24">
        <f>IF($B48="","",N(당초내역!$H48))</f>
        <v/>
      </c>
      <c r="G48" s="21">
        <f>IF($B48="","",N(당초내역!$L48))</f>
        <v/>
      </c>
      <c r="H48" s="21">
        <f>IF($B48="","",N(당초내역!$M48))</f>
        <v/>
      </c>
      <c r="I48" s="24">
        <f>IF($B48="","",N(변경내역!$H48))</f>
        <v/>
      </c>
      <c r="J48" s="21">
        <f>IF($B48="","",N(변경내역!$L48))</f>
        <v/>
      </c>
      <c r="K48" s="24">
        <f>IF($B48="","",N($I48)-N($F48))</f>
        <v/>
      </c>
      <c r="L48" s="28">
        <f>IF($B48="","",IF(당초내역!$B48="","신규",IF($K48&lt;0,"감소",IF($K48&gt;0,"증가","-"))))</f>
        <v/>
      </c>
      <c r="M48" s="29" t="n"/>
      <c r="N48" s="15" t="n"/>
      <c r="O48" s="30">
        <f>IF($B48="","",IF($L48="감소",$G48,IF($L48="증가",IF($M48="Y",ROUND(($J48+$J48*('설정'!$C$15/100))/2,0),IF(AND($N48&lt;&gt;"",$G48&gt;$N48),$N48,$G48)),IF($L48="신규",IF($M48="Y",ROUND(($J48+$J48*('설정'!$C$15/100))/2,0),ROUND($J48*('설정'!$C$15/100),0)),0))))</f>
        <v/>
      </c>
      <c r="P48" s="30">
        <f>IF($B48="","",ROUND(N($K48)*N($O48),0))</f>
        <v/>
      </c>
      <c r="Q48" s="31">
        <f>IF($B48="","",IF($L48="감소","감소분 → 계약단가",IF(AND($M48="Y",OR($L48="증가",$L48="신규")),"발주기관 요구 → 협의 (불성립 시 (당시단가+당시단가×낙찰률)÷2)",IF($L48="증가",IF(AND($N48&lt;&gt;"",$G48&gt;$N48),"증가분 → 계약단가&gt;예정가격단가 이므로 예정가격단가","증가분 → 계약단가 (낙찰률을 곱하지 않습니다)"),IF($L48="신규","신규비목 → 당시단가 × 낙찰률","")))))</f>
        <v/>
      </c>
    </row>
    <row r="49">
      <c r="A49" s="7">
        <f>IF($B49="","",ROW()-4+1)</f>
        <v/>
      </c>
      <c r="B49" s="7">
        <f>IF(변경내역!$B49&lt;&gt;"",변경내역!$B49,당초내역!$B49)</f>
        <v/>
      </c>
      <c r="C49" s="7">
        <f>IF($B49="","",IF(변경내역!$C49&lt;&gt;"",변경내역!$C49,당초내역!$C49))</f>
        <v/>
      </c>
      <c r="D49" s="7">
        <f>IF($B49="","",IF(변경내역!$D49&lt;&gt;"",변경내역!$D49,당초내역!$D49))</f>
        <v/>
      </c>
      <c r="E49" s="7">
        <f>IF($B49="","",IF(변경내역!$E49&lt;&gt;"",변경내역!$E49,당초내역!$E49))</f>
        <v/>
      </c>
      <c r="F49" s="24">
        <f>IF($B49="","",N(당초내역!$H49))</f>
        <v/>
      </c>
      <c r="G49" s="21">
        <f>IF($B49="","",N(당초내역!$L49))</f>
        <v/>
      </c>
      <c r="H49" s="21">
        <f>IF($B49="","",N(당초내역!$M49))</f>
        <v/>
      </c>
      <c r="I49" s="24">
        <f>IF($B49="","",N(변경내역!$H49))</f>
        <v/>
      </c>
      <c r="J49" s="21">
        <f>IF($B49="","",N(변경내역!$L49))</f>
        <v/>
      </c>
      <c r="K49" s="24">
        <f>IF($B49="","",N($I49)-N($F49))</f>
        <v/>
      </c>
      <c r="L49" s="28">
        <f>IF($B49="","",IF(당초내역!$B49="","신규",IF($K49&lt;0,"감소",IF($K49&gt;0,"증가","-"))))</f>
        <v/>
      </c>
      <c r="M49" s="29" t="n"/>
      <c r="N49" s="15" t="n"/>
      <c r="O49" s="30">
        <f>IF($B49="","",IF($L49="감소",$G49,IF($L49="증가",IF($M49="Y",ROUND(($J49+$J49*('설정'!$C$15/100))/2,0),IF(AND($N49&lt;&gt;"",$G49&gt;$N49),$N49,$G49)),IF($L49="신규",IF($M49="Y",ROUND(($J49+$J49*('설정'!$C$15/100))/2,0),ROUND($J49*('설정'!$C$15/100),0)),0))))</f>
        <v/>
      </c>
      <c r="P49" s="30">
        <f>IF($B49="","",ROUND(N($K49)*N($O49),0))</f>
        <v/>
      </c>
      <c r="Q49" s="31">
        <f>IF($B49="","",IF($L49="감소","감소분 → 계약단가",IF(AND($M49="Y",OR($L49="증가",$L49="신규")),"발주기관 요구 → 협의 (불성립 시 (당시단가+당시단가×낙찰률)÷2)",IF($L49="증가",IF(AND($N49&lt;&gt;"",$G49&gt;$N49),"증가분 → 계약단가&gt;예정가격단가 이므로 예정가격단가","증가분 → 계약단가 (낙찰률을 곱하지 않습니다)"),IF($L49="신규","신규비목 → 당시단가 × 낙찰률","")))))</f>
        <v/>
      </c>
    </row>
    <row r="50">
      <c r="A50" s="7">
        <f>IF($B50="","",ROW()-4+1)</f>
        <v/>
      </c>
      <c r="B50" s="7">
        <f>IF(변경내역!$B50&lt;&gt;"",변경내역!$B50,당초내역!$B50)</f>
        <v/>
      </c>
      <c r="C50" s="7">
        <f>IF($B50="","",IF(변경내역!$C50&lt;&gt;"",변경내역!$C50,당초내역!$C50))</f>
        <v/>
      </c>
      <c r="D50" s="7">
        <f>IF($B50="","",IF(변경내역!$D50&lt;&gt;"",변경내역!$D50,당초내역!$D50))</f>
        <v/>
      </c>
      <c r="E50" s="7">
        <f>IF($B50="","",IF(변경내역!$E50&lt;&gt;"",변경내역!$E50,당초내역!$E50))</f>
        <v/>
      </c>
      <c r="F50" s="24">
        <f>IF($B50="","",N(당초내역!$H50))</f>
        <v/>
      </c>
      <c r="G50" s="21">
        <f>IF($B50="","",N(당초내역!$L50))</f>
        <v/>
      </c>
      <c r="H50" s="21">
        <f>IF($B50="","",N(당초내역!$M50))</f>
        <v/>
      </c>
      <c r="I50" s="24">
        <f>IF($B50="","",N(변경내역!$H50))</f>
        <v/>
      </c>
      <c r="J50" s="21">
        <f>IF($B50="","",N(변경내역!$L50))</f>
        <v/>
      </c>
      <c r="K50" s="24">
        <f>IF($B50="","",N($I50)-N($F50))</f>
        <v/>
      </c>
      <c r="L50" s="28">
        <f>IF($B50="","",IF(당초내역!$B50="","신규",IF($K50&lt;0,"감소",IF($K50&gt;0,"증가","-"))))</f>
        <v/>
      </c>
      <c r="M50" s="29" t="n"/>
      <c r="N50" s="15" t="n"/>
      <c r="O50" s="30">
        <f>IF($B50="","",IF($L50="감소",$G50,IF($L50="증가",IF($M50="Y",ROUND(($J50+$J50*('설정'!$C$15/100))/2,0),IF(AND($N50&lt;&gt;"",$G50&gt;$N50),$N50,$G50)),IF($L50="신규",IF($M50="Y",ROUND(($J50+$J50*('설정'!$C$15/100))/2,0),ROUND($J50*('설정'!$C$15/100),0)),0))))</f>
        <v/>
      </c>
      <c r="P50" s="30">
        <f>IF($B50="","",ROUND(N($K50)*N($O50),0))</f>
        <v/>
      </c>
      <c r="Q50" s="31">
        <f>IF($B50="","",IF($L50="감소","감소분 → 계약단가",IF(AND($M50="Y",OR($L50="증가",$L50="신규")),"발주기관 요구 → 협의 (불성립 시 (당시단가+당시단가×낙찰률)÷2)",IF($L50="증가",IF(AND($N50&lt;&gt;"",$G50&gt;$N50),"증가분 → 계약단가&gt;예정가격단가 이므로 예정가격단가","증가분 → 계약단가 (낙찰률을 곱하지 않습니다)"),IF($L50="신규","신규비목 → 당시단가 × 낙찰률","")))))</f>
        <v/>
      </c>
    </row>
    <row r="51">
      <c r="A51" s="7">
        <f>IF($B51="","",ROW()-4+1)</f>
        <v/>
      </c>
      <c r="B51" s="7">
        <f>IF(변경내역!$B51&lt;&gt;"",변경내역!$B51,당초내역!$B51)</f>
        <v/>
      </c>
      <c r="C51" s="7">
        <f>IF($B51="","",IF(변경내역!$C51&lt;&gt;"",변경내역!$C51,당초내역!$C51))</f>
        <v/>
      </c>
      <c r="D51" s="7">
        <f>IF($B51="","",IF(변경내역!$D51&lt;&gt;"",변경내역!$D51,당초내역!$D51))</f>
        <v/>
      </c>
      <c r="E51" s="7">
        <f>IF($B51="","",IF(변경내역!$E51&lt;&gt;"",변경내역!$E51,당초내역!$E51))</f>
        <v/>
      </c>
      <c r="F51" s="24">
        <f>IF($B51="","",N(당초내역!$H51))</f>
        <v/>
      </c>
      <c r="G51" s="21">
        <f>IF($B51="","",N(당초내역!$L51))</f>
        <v/>
      </c>
      <c r="H51" s="21">
        <f>IF($B51="","",N(당초내역!$M51))</f>
        <v/>
      </c>
      <c r="I51" s="24">
        <f>IF($B51="","",N(변경내역!$H51))</f>
        <v/>
      </c>
      <c r="J51" s="21">
        <f>IF($B51="","",N(변경내역!$L51))</f>
        <v/>
      </c>
      <c r="K51" s="24">
        <f>IF($B51="","",N($I51)-N($F51))</f>
        <v/>
      </c>
      <c r="L51" s="28">
        <f>IF($B51="","",IF(당초내역!$B51="","신규",IF($K51&lt;0,"감소",IF($K51&gt;0,"증가","-"))))</f>
        <v/>
      </c>
      <c r="M51" s="29" t="n"/>
      <c r="N51" s="15" t="n"/>
      <c r="O51" s="30">
        <f>IF($B51="","",IF($L51="감소",$G51,IF($L51="증가",IF($M51="Y",ROUND(($J51+$J51*('설정'!$C$15/100))/2,0),IF(AND($N51&lt;&gt;"",$G51&gt;$N51),$N51,$G51)),IF($L51="신규",IF($M51="Y",ROUND(($J51+$J51*('설정'!$C$15/100))/2,0),ROUND($J51*('설정'!$C$15/100),0)),0))))</f>
        <v/>
      </c>
      <c r="P51" s="30">
        <f>IF($B51="","",ROUND(N($K51)*N($O51),0))</f>
        <v/>
      </c>
      <c r="Q51" s="31">
        <f>IF($B51="","",IF($L51="감소","감소분 → 계약단가",IF(AND($M51="Y",OR($L51="증가",$L51="신규")),"발주기관 요구 → 협의 (불성립 시 (당시단가+당시단가×낙찰률)÷2)",IF($L51="증가",IF(AND($N51&lt;&gt;"",$G51&gt;$N51),"증가분 → 계약단가&gt;예정가격단가 이므로 예정가격단가","증가분 → 계약단가 (낙찰률을 곱하지 않습니다)"),IF($L51="신규","신규비목 → 당시단가 × 낙찰률","")))))</f>
        <v/>
      </c>
    </row>
    <row r="52">
      <c r="A52" s="7">
        <f>IF($B52="","",ROW()-4+1)</f>
        <v/>
      </c>
      <c r="B52" s="7">
        <f>IF(변경내역!$B52&lt;&gt;"",변경내역!$B52,당초내역!$B52)</f>
        <v/>
      </c>
      <c r="C52" s="7">
        <f>IF($B52="","",IF(변경내역!$C52&lt;&gt;"",변경내역!$C52,당초내역!$C52))</f>
        <v/>
      </c>
      <c r="D52" s="7">
        <f>IF($B52="","",IF(변경내역!$D52&lt;&gt;"",변경내역!$D52,당초내역!$D52))</f>
        <v/>
      </c>
      <c r="E52" s="7">
        <f>IF($B52="","",IF(변경내역!$E52&lt;&gt;"",변경내역!$E52,당초내역!$E52))</f>
        <v/>
      </c>
      <c r="F52" s="24">
        <f>IF($B52="","",N(당초내역!$H52))</f>
        <v/>
      </c>
      <c r="G52" s="21">
        <f>IF($B52="","",N(당초내역!$L52))</f>
        <v/>
      </c>
      <c r="H52" s="21">
        <f>IF($B52="","",N(당초내역!$M52))</f>
        <v/>
      </c>
      <c r="I52" s="24">
        <f>IF($B52="","",N(변경내역!$H52))</f>
        <v/>
      </c>
      <c r="J52" s="21">
        <f>IF($B52="","",N(변경내역!$L52))</f>
        <v/>
      </c>
      <c r="K52" s="24">
        <f>IF($B52="","",N($I52)-N($F52))</f>
        <v/>
      </c>
      <c r="L52" s="28">
        <f>IF($B52="","",IF(당초내역!$B52="","신규",IF($K52&lt;0,"감소",IF($K52&gt;0,"증가","-"))))</f>
        <v/>
      </c>
      <c r="M52" s="29" t="n"/>
      <c r="N52" s="15" t="n"/>
      <c r="O52" s="30">
        <f>IF($B52="","",IF($L52="감소",$G52,IF($L52="증가",IF($M52="Y",ROUND(($J52+$J52*('설정'!$C$15/100))/2,0),IF(AND($N52&lt;&gt;"",$G52&gt;$N52),$N52,$G52)),IF($L52="신규",IF($M52="Y",ROUND(($J52+$J52*('설정'!$C$15/100))/2,0),ROUND($J52*('설정'!$C$15/100),0)),0))))</f>
        <v/>
      </c>
      <c r="P52" s="30">
        <f>IF($B52="","",ROUND(N($K52)*N($O52),0))</f>
        <v/>
      </c>
      <c r="Q52" s="31">
        <f>IF($B52="","",IF($L52="감소","감소분 → 계약단가",IF(AND($M52="Y",OR($L52="증가",$L52="신규")),"발주기관 요구 → 협의 (불성립 시 (당시단가+당시단가×낙찰률)÷2)",IF($L52="증가",IF(AND($N52&lt;&gt;"",$G52&gt;$N52),"증가분 → 계약단가&gt;예정가격단가 이므로 예정가격단가","증가분 → 계약단가 (낙찰률을 곱하지 않습니다)"),IF($L52="신규","신규비목 → 당시단가 × 낙찰률","")))))</f>
        <v/>
      </c>
    </row>
    <row r="53">
      <c r="A53" s="7">
        <f>IF($B53="","",ROW()-4+1)</f>
        <v/>
      </c>
      <c r="B53" s="7">
        <f>IF(변경내역!$B53&lt;&gt;"",변경내역!$B53,당초내역!$B53)</f>
        <v/>
      </c>
      <c r="C53" s="7">
        <f>IF($B53="","",IF(변경내역!$C53&lt;&gt;"",변경내역!$C53,당초내역!$C53))</f>
        <v/>
      </c>
      <c r="D53" s="7">
        <f>IF($B53="","",IF(변경내역!$D53&lt;&gt;"",변경내역!$D53,당초내역!$D53))</f>
        <v/>
      </c>
      <c r="E53" s="7">
        <f>IF($B53="","",IF(변경내역!$E53&lt;&gt;"",변경내역!$E53,당초내역!$E53))</f>
        <v/>
      </c>
      <c r="F53" s="24">
        <f>IF($B53="","",N(당초내역!$H53))</f>
        <v/>
      </c>
      <c r="G53" s="21">
        <f>IF($B53="","",N(당초내역!$L53))</f>
        <v/>
      </c>
      <c r="H53" s="21">
        <f>IF($B53="","",N(당초내역!$M53))</f>
        <v/>
      </c>
      <c r="I53" s="24">
        <f>IF($B53="","",N(변경내역!$H53))</f>
        <v/>
      </c>
      <c r="J53" s="21">
        <f>IF($B53="","",N(변경내역!$L53))</f>
        <v/>
      </c>
      <c r="K53" s="24">
        <f>IF($B53="","",N($I53)-N($F53))</f>
        <v/>
      </c>
      <c r="L53" s="28">
        <f>IF($B53="","",IF(당초내역!$B53="","신규",IF($K53&lt;0,"감소",IF($K53&gt;0,"증가","-"))))</f>
        <v/>
      </c>
      <c r="M53" s="29" t="n"/>
      <c r="N53" s="15" t="n"/>
      <c r="O53" s="30">
        <f>IF($B53="","",IF($L53="감소",$G53,IF($L53="증가",IF($M53="Y",ROUND(($J53+$J53*('설정'!$C$15/100))/2,0),IF(AND($N53&lt;&gt;"",$G53&gt;$N53),$N53,$G53)),IF($L53="신규",IF($M53="Y",ROUND(($J53+$J53*('설정'!$C$15/100))/2,0),ROUND($J53*('설정'!$C$15/100),0)),0))))</f>
        <v/>
      </c>
      <c r="P53" s="30">
        <f>IF($B53="","",ROUND(N($K53)*N($O53),0))</f>
        <v/>
      </c>
      <c r="Q53" s="31">
        <f>IF($B53="","",IF($L53="감소","감소분 → 계약단가",IF(AND($M53="Y",OR($L53="증가",$L53="신규")),"발주기관 요구 → 협의 (불성립 시 (당시단가+당시단가×낙찰률)÷2)",IF($L53="증가",IF(AND($N53&lt;&gt;"",$G53&gt;$N53),"증가분 → 계약단가&gt;예정가격단가 이므로 예정가격단가","증가분 → 계약단가 (낙찰률을 곱하지 않습니다)"),IF($L53="신규","신규비목 → 당시단가 × 낙찰률","")))))</f>
        <v/>
      </c>
    </row>
    <row r="54">
      <c r="A54" s="7">
        <f>IF($B54="","",ROW()-4+1)</f>
        <v/>
      </c>
      <c r="B54" s="7">
        <f>IF(변경내역!$B54&lt;&gt;"",변경내역!$B54,당초내역!$B54)</f>
        <v/>
      </c>
      <c r="C54" s="7">
        <f>IF($B54="","",IF(변경내역!$C54&lt;&gt;"",변경내역!$C54,당초내역!$C54))</f>
        <v/>
      </c>
      <c r="D54" s="7">
        <f>IF($B54="","",IF(변경내역!$D54&lt;&gt;"",변경내역!$D54,당초내역!$D54))</f>
        <v/>
      </c>
      <c r="E54" s="7">
        <f>IF($B54="","",IF(변경내역!$E54&lt;&gt;"",변경내역!$E54,당초내역!$E54))</f>
        <v/>
      </c>
      <c r="F54" s="24">
        <f>IF($B54="","",N(당초내역!$H54))</f>
        <v/>
      </c>
      <c r="G54" s="21">
        <f>IF($B54="","",N(당초내역!$L54))</f>
        <v/>
      </c>
      <c r="H54" s="21">
        <f>IF($B54="","",N(당초내역!$M54))</f>
        <v/>
      </c>
      <c r="I54" s="24">
        <f>IF($B54="","",N(변경내역!$H54))</f>
        <v/>
      </c>
      <c r="J54" s="21">
        <f>IF($B54="","",N(변경내역!$L54))</f>
        <v/>
      </c>
      <c r="K54" s="24">
        <f>IF($B54="","",N($I54)-N($F54))</f>
        <v/>
      </c>
      <c r="L54" s="28">
        <f>IF($B54="","",IF(당초내역!$B54="","신규",IF($K54&lt;0,"감소",IF($K54&gt;0,"증가","-"))))</f>
        <v/>
      </c>
      <c r="M54" s="29" t="n"/>
      <c r="N54" s="15" t="n"/>
      <c r="O54" s="30">
        <f>IF($B54="","",IF($L54="감소",$G54,IF($L54="증가",IF($M54="Y",ROUND(($J54+$J54*('설정'!$C$15/100))/2,0),IF(AND($N54&lt;&gt;"",$G54&gt;$N54),$N54,$G54)),IF($L54="신규",IF($M54="Y",ROUND(($J54+$J54*('설정'!$C$15/100))/2,0),ROUND($J54*('설정'!$C$15/100),0)),0))))</f>
        <v/>
      </c>
      <c r="P54" s="30">
        <f>IF($B54="","",ROUND(N($K54)*N($O54),0))</f>
        <v/>
      </c>
      <c r="Q54" s="31">
        <f>IF($B54="","",IF($L54="감소","감소분 → 계약단가",IF(AND($M54="Y",OR($L54="증가",$L54="신규")),"발주기관 요구 → 협의 (불성립 시 (당시단가+당시단가×낙찰률)÷2)",IF($L54="증가",IF(AND($N54&lt;&gt;"",$G54&gt;$N54),"증가분 → 계약단가&gt;예정가격단가 이므로 예정가격단가","증가분 → 계약단가 (낙찰률을 곱하지 않습니다)"),IF($L54="신규","신규비목 → 당시단가 × 낙찰률","")))))</f>
        <v/>
      </c>
    </row>
    <row r="55">
      <c r="A55" s="7">
        <f>IF($B55="","",ROW()-4+1)</f>
        <v/>
      </c>
      <c r="B55" s="7">
        <f>IF(변경내역!$B55&lt;&gt;"",변경내역!$B55,당초내역!$B55)</f>
        <v/>
      </c>
      <c r="C55" s="7">
        <f>IF($B55="","",IF(변경내역!$C55&lt;&gt;"",변경내역!$C55,당초내역!$C55))</f>
        <v/>
      </c>
      <c r="D55" s="7">
        <f>IF($B55="","",IF(변경내역!$D55&lt;&gt;"",변경내역!$D55,당초내역!$D55))</f>
        <v/>
      </c>
      <c r="E55" s="7">
        <f>IF($B55="","",IF(변경내역!$E55&lt;&gt;"",변경내역!$E55,당초내역!$E55))</f>
        <v/>
      </c>
      <c r="F55" s="24">
        <f>IF($B55="","",N(당초내역!$H55))</f>
        <v/>
      </c>
      <c r="G55" s="21">
        <f>IF($B55="","",N(당초내역!$L55))</f>
        <v/>
      </c>
      <c r="H55" s="21">
        <f>IF($B55="","",N(당초내역!$M55))</f>
        <v/>
      </c>
      <c r="I55" s="24">
        <f>IF($B55="","",N(변경내역!$H55))</f>
        <v/>
      </c>
      <c r="J55" s="21">
        <f>IF($B55="","",N(변경내역!$L55))</f>
        <v/>
      </c>
      <c r="K55" s="24">
        <f>IF($B55="","",N($I55)-N($F55))</f>
        <v/>
      </c>
      <c r="L55" s="28">
        <f>IF($B55="","",IF(당초내역!$B55="","신규",IF($K55&lt;0,"감소",IF($K55&gt;0,"증가","-"))))</f>
        <v/>
      </c>
      <c r="M55" s="29" t="n"/>
      <c r="N55" s="15" t="n"/>
      <c r="O55" s="30">
        <f>IF($B55="","",IF($L55="감소",$G55,IF($L55="증가",IF($M55="Y",ROUND(($J55+$J55*('설정'!$C$15/100))/2,0),IF(AND($N55&lt;&gt;"",$G55&gt;$N55),$N55,$G55)),IF($L55="신규",IF($M55="Y",ROUND(($J55+$J55*('설정'!$C$15/100))/2,0),ROUND($J55*('설정'!$C$15/100),0)),0))))</f>
        <v/>
      </c>
      <c r="P55" s="30">
        <f>IF($B55="","",ROUND(N($K55)*N($O55),0))</f>
        <v/>
      </c>
      <c r="Q55" s="31">
        <f>IF($B55="","",IF($L55="감소","감소분 → 계약단가",IF(AND($M55="Y",OR($L55="증가",$L55="신규")),"발주기관 요구 → 협의 (불성립 시 (당시단가+당시단가×낙찰률)÷2)",IF($L55="증가",IF(AND($N55&lt;&gt;"",$G55&gt;$N55),"증가분 → 계약단가&gt;예정가격단가 이므로 예정가격단가","증가분 → 계약단가 (낙찰률을 곱하지 않습니다)"),IF($L55="신규","신규비목 → 당시단가 × 낙찰률","")))))</f>
        <v/>
      </c>
    </row>
    <row r="56">
      <c r="A56" s="7">
        <f>IF($B56="","",ROW()-4+1)</f>
        <v/>
      </c>
      <c r="B56" s="7">
        <f>IF(변경내역!$B56&lt;&gt;"",변경내역!$B56,당초내역!$B56)</f>
        <v/>
      </c>
      <c r="C56" s="7">
        <f>IF($B56="","",IF(변경내역!$C56&lt;&gt;"",변경내역!$C56,당초내역!$C56))</f>
        <v/>
      </c>
      <c r="D56" s="7">
        <f>IF($B56="","",IF(변경내역!$D56&lt;&gt;"",변경내역!$D56,당초내역!$D56))</f>
        <v/>
      </c>
      <c r="E56" s="7">
        <f>IF($B56="","",IF(변경내역!$E56&lt;&gt;"",변경내역!$E56,당초내역!$E56))</f>
        <v/>
      </c>
      <c r="F56" s="24">
        <f>IF($B56="","",N(당초내역!$H56))</f>
        <v/>
      </c>
      <c r="G56" s="21">
        <f>IF($B56="","",N(당초내역!$L56))</f>
        <v/>
      </c>
      <c r="H56" s="21">
        <f>IF($B56="","",N(당초내역!$M56))</f>
        <v/>
      </c>
      <c r="I56" s="24">
        <f>IF($B56="","",N(변경내역!$H56))</f>
        <v/>
      </c>
      <c r="J56" s="21">
        <f>IF($B56="","",N(변경내역!$L56))</f>
        <v/>
      </c>
      <c r="K56" s="24">
        <f>IF($B56="","",N($I56)-N($F56))</f>
        <v/>
      </c>
      <c r="L56" s="28">
        <f>IF($B56="","",IF(당초내역!$B56="","신규",IF($K56&lt;0,"감소",IF($K56&gt;0,"증가","-"))))</f>
        <v/>
      </c>
      <c r="M56" s="29" t="n"/>
      <c r="N56" s="15" t="n"/>
      <c r="O56" s="30">
        <f>IF($B56="","",IF($L56="감소",$G56,IF($L56="증가",IF($M56="Y",ROUND(($J56+$J56*('설정'!$C$15/100))/2,0),IF(AND($N56&lt;&gt;"",$G56&gt;$N56),$N56,$G56)),IF($L56="신규",IF($M56="Y",ROUND(($J56+$J56*('설정'!$C$15/100))/2,0),ROUND($J56*('설정'!$C$15/100),0)),0))))</f>
        <v/>
      </c>
      <c r="P56" s="30">
        <f>IF($B56="","",ROUND(N($K56)*N($O56),0))</f>
        <v/>
      </c>
      <c r="Q56" s="31">
        <f>IF($B56="","",IF($L56="감소","감소분 → 계약단가",IF(AND($M56="Y",OR($L56="증가",$L56="신규")),"발주기관 요구 → 협의 (불성립 시 (당시단가+당시단가×낙찰률)÷2)",IF($L56="증가",IF(AND($N56&lt;&gt;"",$G56&gt;$N56),"증가분 → 계약단가&gt;예정가격단가 이므로 예정가격단가","증가분 → 계약단가 (낙찰률을 곱하지 않습니다)"),IF($L56="신규","신규비목 → 당시단가 × 낙찰률","")))))</f>
        <v/>
      </c>
    </row>
    <row r="57">
      <c r="A57" s="7">
        <f>IF($B57="","",ROW()-4+1)</f>
        <v/>
      </c>
      <c r="B57" s="7">
        <f>IF(변경내역!$B57&lt;&gt;"",변경내역!$B57,당초내역!$B57)</f>
        <v/>
      </c>
      <c r="C57" s="7">
        <f>IF($B57="","",IF(변경내역!$C57&lt;&gt;"",변경내역!$C57,당초내역!$C57))</f>
        <v/>
      </c>
      <c r="D57" s="7">
        <f>IF($B57="","",IF(변경내역!$D57&lt;&gt;"",변경내역!$D57,당초내역!$D57))</f>
        <v/>
      </c>
      <c r="E57" s="7">
        <f>IF($B57="","",IF(변경내역!$E57&lt;&gt;"",변경내역!$E57,당초내역!$E57))</f>
        <v/>
      </c>
      <c r="F57" s="24">
        <f>IF($B57="","",N(당초내역!$H57))</f>
        <v/>
      </c>
      <c r="G57" s="21">
        <f>IF($B57="","",N(당초내역!$L57))</f>
        <v/>
      </c>
      <c r="H57" s="21">
        <f>IF($B57="","",N(당초내역!$M57))</f>
        <v/>
      </c>
      <c r="I57" s="24">
        <f>IF($B57="","",N(변경내역!$H57))</f>
        <v/>
      </c>
      <c r="J57" s="21">
        <f>IF($B57="","",N(변경내역!$L57))</f>
        <v/>
      </c>
      <c r="K57" s="24">
        <f>IF($B57="","",N($I57)-N($F57))</f>
        <v/>
      </c>
      <c r="L57" s="28">
        <f>IF($B57="","",IF(당초내역!$B57="","신규",IF($K57&lt;0,"감소",IF($K57&gt;0,"증가","-"))))</f>
        <v/>
      </c>
      <c r="M57" s="29" t="n"/>
      <c r="N57" s="15" t="n"/>
      <c r="O57" s="30">
        <f>IF($B57="","",IF($L57="감소",$G57,IF($L57="증가",IF($M57="Y",ROUND(($J57+$J57*('설정'!$C$15/100))/2,0),IF(AND($N57&lt;&gt;"",$G57&gt;$N57),$N57,$G57)),IF($L57="신규",IF($M57="Y",ROUND(($J57+$J57*('설정'!$C$15/100))/2,0),ROUND($J57*('설정'!$C$15/100),0)),0))))</f>
        <v/>
      </c>
      <c r="P57" s="30">
        <f>IF($B57="","",ROUND(N($K57)*N($O57),0))</f>
        <v/>
      </c>
      <c r="Q57" s="31">
        <f>IF($B57="","",IF($L57="감소","감소분 → 계약단가",IF(AND($M57="Y",OR($L57="증가",$L57="신규")),"발주기관 요구 → 협의 (불성립 시 (당시단가+당시단가×낙찰률)÷2)",IF($L57="증가",IF(AND($N57&lt;&gt;"",$G57&gt;$N57),"증가분 → 계약단가&gt;예정가격단가 이므로 예정가격단가","증가분 → 계약단가 (낙찰률을 곱하지 않습니다)"),IF($L57="신규","신규비목 → 당시단가 × 낙찰률","")))))</f>
        <v/>
      </c>
    </row>
    <row r="58">
      <c r="A58" s="7">
        <f>IF($B58="","",ROW()-4+1)</f>
        <v/>
      </c>
      <c r="B58" s="7">
        <f>IF(변경내역!$B58&lt;&gt;"",변경내역!$B58,당초내역!$B58)</f>
        <v/>
      </c>
      <c r="C58" s="7">
        <f>IF($B58="","",IF(변경내역!$C58&lt;&gt;"",변경내역!$C58,당초내역!$C58))</f>
        <v/>
      </c>
      <c r="D58" s="7">
        <f>IF($B58="","",IF(변경내역!$D58&lt;&gt;"",변경내역!$D58,당초내역!$D58))</f>
        <v/>
      </c>
      <c r="E58" s="7">
        <f>IF($B58="","",IF(변경내역!$E58&lt;&gt;"",변경내역!$E58,당초내역!$E58))</f>
        <v/>
      </c>
      <c r="F58" s="24">
        <f>IF($B58="","",N(당초내역!$H58))</f>
        <v/>
      </c>
      <c r="G58" s="21">
        <f>IF($B58="","",N(당초내역!$L58))</f>
        <v/>
      </c>
      <c r="H58" s="21">
        <f>IF($B58="","",N(당초내역!$M58))</f>
        <v/>
      </c>
      <c r="I58" s="24">
        <f>IF($B58="","",N(변경내역!$H58))</f>
        <v/>
      </c>
      <c r="J58" s="21">
        <f>IF($B58="","",N(변경내역!$L58))</f>
        <v/>
      </c>
      <c r="K58" s="24">
        <f>IF($B58="","",N($I58)-N($F58))</f>
        <v/>
      </c>
      <c r="L58" s="28">
        <f>IF($B58="","",IF(당초내역!$B58="","신규",IF($K58&lt;0,"감소",IF($K58&gt;0,"증가","-"))))</f>
        <v/>
      </c>
      <c r="M58" s="29" t="n"/>
      <c r="N58" s="15" t="n"/>
      <c r="O58" s="30">
        <f>IF($B58="","",IF($L58="감소",$G58,IF($L58="증가",IF($M58="Y",ROUND(($J58+$J58*('설정'!$C$15/100))/2,0),IF(AND($N58&lt;&gt;"",$G58&gt;$N58),$N58,$G58)),IF($L58="신규",IF($M58="Y",ROUND(($J58+$J58*('설정'!$C$15/100))/2,0),ROUND($J58*('설정'!$C$15/100),0)),0))))</f>
        <v/>
      </c>
      <c r="P58" s="30">
        <f>IF($B58="","",ROUND(N($K58)*N($O58),0))</f>
        <v/>
      </c>
      <c r="Q58" s="31">
        <f>IF($B58="","",IF($L58="감소","감소분 → 계약단가",IF(AND($M58="Y",OR($L58="증가",$L58="신규")),"발주기관 요구 → 협의 (불성립 시 (당시단가+당시단가×낙찰률)÷2)",IF($L58="증가",IF(AND($N58&lt;&gt;"",$G58&gt;$N58),"증가분 → 계약단가&gt;예정가격단가 이므로 예정가격단가","증가분 → 계약단가 (낙찰률을 곱하지 않습니다)"),IF($L58="신규","신규비목 → 당시단가 × 낙찰률","")))))</f>
        <v/>
      </c>
    </row>
    <row r="59">
      <c r="A59" s="7">
        <f>IF($B59="","",ROW()-4+1)</f>
        <v/>
      </c>
      <c r="B59" s="7">
        <f>IF(변경내역!$B59&lt;&gt;"",변경내역!$B59,당초내역!$B59)</f>
        <v/>
      </c>
      <c r="C59" s="7">
        <f>IF($B59="","",IF(변경내역!$C59&lt;&gt;"",변경내역!$C59,당초내역!$C59))</f>
        <v/>
      </c>
      <c r="D59" s="7">
        <f>IF($B59="","",IF(변경내역!$D59&lt;&gt;"",변경내역!$D59,당초내역!$D59))</f>
        <v/>
      </c>
      <c r="E59" s="7">
        <f>IF($B59="","",IF(변경내역!$E59&lt;&gt;"",변경내역!$E59,당초내역!$E59))</f>
        <v/>
      </c>
      <c r="F59" s="24">
        <f>IF($B59="","",N(당초내역!$H59))</f>
        <v/>
      </c>
      <c r="G59" s="21">
        <f>IF($B59="","",N(당초내역!$L59))</f>
        <v/>
      </c>
      <c r="H59" s="21">
        <f>IF($B59="","",N(당초내역!$M59))</f>
        <v/>
      </c>
      <c r="I59" s="24">
        <f>IF($B59="","",N(변경내역!$H59))</f>
        <v/>
      </c>
      <c r="J59" s="21">
        <f>IF($B59="","",N(변경내역!$L59))</f>
        <v/>
      </c>
      <c r="K59" s="24">
        <f>IF($B59="","",N($I59)-N($F59))</f>
        <v/>
      </c>
      <c r="L59" s="28">
        <f>IF($B59="","",IF(당초내역!$B59="","신규",IF($K59&lt;0,"감소",IF($K59&gt;0,"증가","-"))))</f>
        <v/>
      </c>
      <c r="M59" s="29" t="n"/>
      <c r="N59" s="15" t="n"/>
      <c r="O59" s="30">
        <f>IF($B59="","",IF($L59="감소",$G59,IF($L59="증가",IF($M59="Y",ROUND(($J59+$J59*('설정'!$C$15/100))/2,0),IF(AND($N59&lt;&gt;"",$G59&gt;$N59),$N59,$G59)),IF($L59="신규",IF($M59="Y",ROUND(($J59+$J59*('설정'!$C$15/100))/2,0),ROUND($J59*('설정'!$C$15/100),0)),0))))</f>
        <v/>
      </c>
      <c r="P59" s="30">
        <f>IF($B59="","",ROUND(N($K59)*N($O59),0))</f>
        <v/>
      </c>
      <c r="Q59" s="31">
        <f>IF($B59="","",IF($L59="감소","감소분 → 계약단가",IF(AND($M59="Y",OR($L59="증가",$L59="신규")),"발주기관 요구 → 협의 (불성립 시 (당시단가+당시단가×낙찰률)÷2)",IF($L59="증가",IF(AND($N59&lt;&gt;"",$G59&gt;$N59),"증가분 → 계약단가&gt;예정가격단가 이므로 예정가격단가","증가분 → 계약단가 (낙찰률을 곱하지 않습니다)"),IF($L59="신규","신규비목 → 당시단가 × 낙찰률","")))))</f>
        <v/>
      </c>
    </row>
    <row r="60">
      <c r="A60" s="7">
        <f>IF($B60="","",ROW()-4+1)</f>
        <v/>
      </c>
      <c r="B60" s="7">
        <f>IF(변경내역!$B60&lt;&gt;"",변경내역!$B60,당초내역!$B60)</f>
        <v/>
      </c>
      <c r="C60" s="7">
        <f>IF($B60="","",IF(변경내역!$C60&lt;&gt;"",변경내역!$C60,당초내역!$C60))</f>
        <v/>
      </c>
      <c r="D60" s="7">
        <f>IF($B60="","",IF(변경내역!$D60&lt;&gt;"",변경내역!$D60,당초내역!$D60))</f>
        <v/>
      </c>
      <c r="E60" s="7">
        <f>IF($B60="","",IF(변경내역!$E60&lt;&gt;"",변경내역!$E60,당초내역!$E60))</f>
        <v/>
      </c>
      <c r="F60" s="24">
        <f>IF($B60="","",N(당초내역!$H60))</f>
        <v/>
      </c>
      <c r="G60" s="21">
        <f>IF($B60="","",N(당초내역!$L60))</f>
        <v/>
      </c>
      <c r="H60" s="21">
        <f>IF($B60="","",N(당초내역!$M60))</f>
        <v/>
      </c>
      <c r="I60" s="24">
        <f>IF($B60="","",N(변경내역!$H60))</f>
        <v/>
      </c>
      <c r="J60" s="21">
        <f>IF($B60="","",N(변경내역!$L60))</f>
        <v/>
      </c>
      <c r="K60" s="24">
        <f>IF($B60="","",N($I60)-N($F60))</f>
        <v/>
      </c>
      <c r="L60" s="28">
        <f>IF($B60="","",IF(당초내역!$B60="","신규",IF($K60&lt;0,"감소",IF($K60&gt;0,"증가","-"))))</f>
        <v/>
      </c>
      <c r="M60" s="29" t="n"/>
      <c r="N60" s="15" t="n"/>
      <c r="O60" s="30">
        <f>IF($B60="","",IF($L60="감소",$G60,IF($L60="증가",IF($M60="Y",ROUND(($J60+$J60*('설정'!$C$15/100))/2,0),IF(AND($N60&lt;&gt;"",$G60&gt;$N60),$N60,$G60)),IF($L60="신규",IF($M60="Y",ROUND(($J60+$J60*('설정'!$C$15/100))/2,0),ROUND($J60*('설정'!$C$15/100),0)),0))))</f>
        <v/>
      </c>
      <c r="P60" s="30">
        <f>IF($B60="","",ROUND(N($K60)*N($O60),0))</f>
        <v/>
      </c>
      <c r="Q60" s="31">
        <f>IF($B60="","",IF($L60="감소","감소분 → 계약단가",IF(AND($M60="Y",OR($L60="증가",$L60="신규")),"발주기관 요구 → 협의 (불성립 시 (당시단가+당시단가×낙찰률)÷2)",IF($L60="증가",IF(AND($N60&lt;&gt;"",$G60&gt;$N60),"증가분 → 계약단가&gt;예정가격단가 이므로 예정가격단가","증가분 → 계약단가 (낙찰률을 곱하지 않습니다)"),IF($L60="신규","신규비목 → 당시단가 × 낙찰률","")))))</f>
        <v/>
      </c>
    </row>
    <row r="61">
      <c r="A61" s="7">
        <f>IF($B61="","",ROW()-4+1)</f>
        <v/>
      </c>
      <c r="B61" s="7">
        <f>IF(변경내역!$B61&lt;&gt;"",변경내역!$B61,당초내역!$B61)</f>
        <v/>
      </c>
      <c r="C61" s="7">
        <f>IF($B61="","",IF(변경내역!$C61&lt;&gt;"",변경내역!$C61,당초내역!$C61))</f>
        <v/>
      </c>
      <c r="D61" s="7">
        <f>IF($B61="","",IF(변경내역!$D61&lt;&gt;"",변경내역!$D61,당초내역!$D61))</f>
        <v/>
      </c>
      <c r="E61" s="7">
        <f>IF($B61="","",IF(변경내역!$E61&lt;&gt;"",변경내역!$E61,당초내역!$E61))</f>
        <v/>
      </c>
      <c r="F61" s="24">
        <f>IF($B61="","",N(당초내역!$H61))</f>
        <v/>
      </c>
      <c r="G61" s="21">
        <f>IF($B61="","",N(당초내역!$L61))</f>
        <v/>
      </c>
      <c r="H61" s="21">
        <f>IF($B61="","",N(당초내역!$M61))</f>
        <v/>
      </c>
      <c r="I61" s="24">
        <f>IF($B61="","",N(변경내역!$H61))</f>
        <v/>
      </c>
      <c r="J61" s="21">
        <f>IF($B61="","",N(변경내역!$L61))</f>
        <v/>
      </c>
      <c r="K61" s="24">
        <f>IF($B61="","",N($I61)-N($F61))</f>
        <v/>
      </c>
      <c r="L61" s="28">
        <f>IF($B61="","",IF(당초내역!$B61="","신규",IF($K61&lt;0,"감소",IF($K61&gt;0,"증가","-"))))</f>
        <v/>
      </c>
      <c r="M61" s="29" t="n"/>
      <c r="N61" s="15" t="n"/>
      <c r="O61" s="30">
        <f>IF($B61="","",IF($L61="감소",$G61,IF($L61="증가",IF($M61="Y",ROUND(($J61+$J61*('설정'!$C$15/100))/2,0),IF(AND($N61&lt;&gt;"",$G61&gt;$N61),$N61,$G61)),IF($L61="신규",IF($M61="Y",ROUND(($J61+$J61*('설정'!$C$15/100))/2,0),ROUND($J61*('설정'!$C$15/100),0)),0))))</f>
        <v/>
      </c>
      <c r="P61" s="30">
        <f>IF($B61="","",ROUND(N($K61)*N($O61),0))</f>
        <v/>
      </c>
      <c r="Q61" s="31">
        <f>IF($B61="","",IF($L61="감소","감소분 → 계약단가",IF(AND($M61="Y",OR($L61="증가",$L61="신규")),"발주기관 요구 → 협의 (불성립 시 (당시단가+당시단가×낙찰률)÷2)",IF($L61="증가",IF(AND($N61&lt;&gt;"",$G61&gt;$N61),"증가분 → 계약단가&gt;예정가격단가 이므로 예정가격단가","증가분 → 계약단가 (낙찰률을 곱하지 않습니다)"),IF($L61="신규","신규비목 → 당시단가 × 낙찰률","")))))</f>
        <v/>
      </c>
    </row>
    <row r="62">
      <c r="A62" s="7">
        <f>IF($B62="","",ROW()-4+1)</f>
        <v/>
      </c>
      <c r="B62" s="7">
        <f>IF(변경내역!$B62&lt;&gt;"",변경내역!$B62,당초내역!$B62)</f>
        <v/>
      </c>
      <c r="C62" s="7">
        <f>IF($B62="","",IF(변경내역!$C62&lt;&gt;"",변경내역!$C62,당초내역!$C62))</f>
        <v/>
      </c>
      <c r="D62" s="7">
        <f>IF($B62="","",IF(변경내역!$D62&lt;&gt;"",변경내역!$D62,당초내역!$D62))</f>
        <v/>
      </c>
      <c r="E62" s="7">
        <f>IF($B62="","",IF(변경내역!$E62&lt;&gt;"",변경내역!$E62,당초내역!$E62))</f>
        <v/>
      </c>
      <c r="F62" s="24">
        <f>IF($B62="","",N(당초내역!$H62))</f>
        <v/>
      </c>
      <c r="G62" s="21">
        <f>IF($B62="","",N(당초내역!$L62))</f>
        <v/>
      </c>
      <c r="H62" s="21">
        <f>IF($B62="","",N(당초내역!$M62))</f>
        <v/>
      </c>
      <c r="I62" s="24">
        <f>IF($B62="","",N(변경내역!$H62))</f>
        <v/>
      </c>
      <c r="J62" s="21">
        <f>IF($B62="","",N(변경내역!$L62))</f>
        <v/>
      </c>
      <c r="K62" s="24">
        <f>IF($B62="","",N($I62)-N($F62))</f>
        <v/>
      </c>
      <c r="L62" s="28">
        <f>IF($B62="","",IF(당초내역!$B62="","신규",IF($K62&lt;0,"감소",IF($K62&gt;0,"증가","-"))))</f>
        <v/>
      </c>
      <c r="M62" s="29" t="n"/>
      <c r="N62" s="15" t="n"/>
      <c r="O62" s="30">
        <f>IF($B62="","",IF($L62="감소",$G62,IF($L62="증가",IF($M62="Y",ROUND(($J62+$J62*('설정'!$C$15/100))/2,0),IF(AND($N62&lt;&gt;"",$G62&gt;$N62),$N62,$G62)),IF($L62="신규",IF($M62="Y",ROUND(($J62+$J62*('설정'!$C$15/100))/2,0),ROUND($J62*('설정'!$C$15/100),0)),0))))</f>
        <v/>
      </c>
      <c r="P62" s="30">
        <f>IF($B62="","",ROUND(N($K62)*N($O62),0))</f>
        <v/>
      </c>
      <c r="Q62" s="31">
        <f>IF($B62="","",IF($L62="감소","감소분 → 계약단가",IF(AND($M62="Y",OR($L62="증가",$L62="신규")),"발주기관 요구 → 협의 (불성립 시 (당시단가+당시단가×낙찰률)÷2)",IF($L62="증가",IF(AND($N62&lt;&gt;"",$G62&gt;$N62),"증가분 → 계약단가&gt;예정가격단가 이므로 예정가격단가","증가분 → 계약단가 (낙찰률을 곱하지 않습니다)"),IF($L62="신규","신규비목 → 당시단가 × 낙찰률","")))))</f>
        <v/>
      </c>
    </row>
    <row r="63">
      <c r="A63" s="7">
        <f>IF($B63="","",ROW()-4+1)</f>
        <v/>
      </c>
      <c r="B63" s="7">
        <f>IF(변경내역!$B63&lt;&gt;"",변경내역!$B63,당초내역!$B63)</f>
        <v/>
      </c>
      <c r="C63" s="7">
        <f>IF($B63="","",IF(변경내역!$C63&lt;&gt;"",변경내역!$C63,당초내역!$C63))</f>
        <v/>
      </c>
      <c r="D63" s="7">
        <f>IF($B63="","",IF(변경내역!$D63&lt;&gt;"",변경내역!$D63,당초내역!$D63))</f>
        <v/>
      </c>
      <c r="E63" s="7">
        <f>IF($B63="","",IF(변경내역!$E63&lt;&gt;"",변경내역!$E63,당초내역!$E63))</f>
        <v/>
      </c>
      <c r="F63" s="24">
        <f>IF($B63="","",N(당초내역!$H63))</f>
        <v/>
      </c>
      <c r="G63" s="21">
        <f>IF($B63="","",N(당초내역!$L63))</f>
        <v/>
      </c>
      <c r="H63" s="21">
        <f>IF($B63="","",N(당초내역!$M63))</f>
        <v/>
      </c>
      <c r="I63" s="24">
        <f>IF($B63="","",N(변경내역!$H63))</f>
        <v/>
      </c>
      <c r="J63" s="21">
        <f>IF($B63="","",N(변경내역!$L63))</f>
        <v/>
      </c>
      <c r="K63" s="24">
        <f>IF($B63="","",N($I63)-N($F63))</f>
        <v/>
      </c>
      <c r="L63" s="28">
        <f>IF($B63="","",IF(당초내역!$B63="","신규",IF($K63&lt;0,"감소",IF($K63&gt;0,"증가","-"))))</f>
        <v/>
      </c>
      <c r="M63" s="29" t="n"/>
      <c r="N63" s="15" t="n"/>
      <c r="O63" s="30">
        <f>IF($B63="","",IF($L63="감소",$G63,IF($L63="증가",IF($M63="Y",ROUND(($J63+$J63*('설정'!$C$15/100))/2,0),IF(AND($N63&lt;&gt;"",$G63&gt;$N63),$N63,$G63)),IF($L63="신규",IF($M63="Y",ROUND(($J63+$J63*('설정'!$C$15/100))/2,0),ROUND($J63*('설정'!$C$15/100),0)),0))))</f>
        <v/>
      </c>
      <c r="P63" s="30">
        <f>IF($B63="","",ROUND(N($K63)*N($O63),0))</f>
        <v/>
      </c>
      <c r="Q63" s="31">
        <f>IF($B63="","",IF($L63="감소","감소분 → 계약단가",IF(AND($M63="Y",OR($L63="증가",$L63="신규")),"발주기관 요구 → 협의 (불성립 시 (당시단가+당시단가×낙찰률)÷2)",IF($L63="증가",IF(AND($N63&lt;&gt;"",$G63&gt;$N63),"증가분 → 계약단가&gt;예정가격단가 이므로 예정가격단가","증가분 → 계약단가 (낙찰률을 곱하지 않습니다)"),IF($L63="신규","신규비목 → 당시단가 × 낙찰률","")))))</f>
        <v/>
      </c>
    </row>
    <row r="64">
      <c r="A64" s="7">
        <f>IF($B64="","",ROW()-4+1)</f>
        <v/>
      </c>
      <c r="B64" s="7">
        <f>IF(변경내역!$B64&lt;&gt;"",변경내역!$B64,당초내역!$B64)</f>
        <v/>
      </c>
      <c r="C64" s="7">
        <f>IF($B64="","",IF(변경내역!$C64&lt;&gt;"",변경내역!$C64,당초내역!$C64))</f>
        <v/>
      </c>
      <c r="D64" s="7">
        <f>IF($B64="","",IF(변경내역!$D64&lt;&gt;"",변경내역!$D64,당초내역!$D64))</f>
        <v/>
      </c>
      <c r="E64" s="7">
        <f>IF($B64="","",IF(변경내역!$E64&lt;&gt;"",변경내역!$E64,당초내역!$E64))</f>
        <v/>
      </c>
      <c r="F64" s="24">
        <f>IF($B64="","",N(당초내역!$H64))</f>
        <v/>
      </c>
      <c r="G64" s="21">
        <f>IF($B64="","",N(당초내역!$L64))</f>
        <v/>
      </c>
      <c r="H64" s="21">
        <f>IF($B64="","",N(당초내역!$M64))</f>
        <v/>
      </c>
      <c r="I64" s="24">
        <f>IF($B64="","",N(변경내역!$H64))</f>
        <v/>
      </c>
      <c r="J64" s="21">
        <f>IF($B64="","",N(변경내역!$L64))</f>
        <v/>
      </c>
      <c r="K64" s="24">
        <f>IF($B64="","",N($I64)-N($F64))</f>
        <v/>
      </c>
      <c r="L64" s="28">
        <f>IF($B64="","",IF(당초내역!$B64="","신규",IF($K64&lt;0,"감소",IF($K64&gt;0,"증가","-"))))</f>
        <v/>
      </c>
      <c r="M64" s="29" t="n"/>
      <c r="N64" s="15" t="n"/>
      <c r="O64" s="30">
        <f>IF($B64="","",IF($L64="감소",$G64,IF($L64="증가",IF($M64="Y",ROUND(($J64+$J64*('설정'!$C$15/100))/2,0),IF(AND($N64&lt;&gt;"",$G64&gt;$N64),$N64,$G64)),IF($L64="신규",IF($M64="Y",ROUND(($J64+$J64*('설정'!$C$15/100))/2,0),ROUND($J64*('설정'!$C$15/100),0)),0))))</f>
        <v/>
      </c>
      <c r="P64" s="30">
        <f>IF($B64="","",ROUND(N($K64)*N($O64),0))</f>
        <v/>
      </c>
      <c r="Q64" s="31">
        <f>IF($B64="","",IF($L64="감소","감소분 → 계약단가",IF(AND($M64="Y",OR($L64="증가",$L64="신규")),"발주기관 요구 → 협의 (불성립 시 (당시단가+당시단가×낙찰률)÷2)",IF($L64="증가",IF(AND($N64&lt;&gt;"",$G64&gt;$N64),"증가분 → 계약단가&gt;예정가격단가 이므로 예정가격단가","증가분 → 계약단가 (낙찰률을 곱하지 않습니다)"),IF($L64="신규","신규비목 → 당시단가 × 낙찰률","")))))</f>
        <v/>
      </c>
    </row>
    <row r="65">
      <c r="A65" s="7">
        <f>IF($B65="","",ROW()-4+1)</f>
        <v/>
      </c>
      <c r="B65" s="7">
        <f>IF(변경내역!$B65&lt;&gt;"",변경내역!$B65,당초내역!$B65)</f>
        <v/>
      </c>
      <c r="C65" s="7">
        <f>IF($B65="","",IF(변경내역!$C65&lt;&gt;"",변경내역!$C65,당초내역!$C65))</f>
        <v/>
      </c>
      <c r="D65" s="7">
        <f>IF($B65="","",IF(변경내역!$D65&lt;&gt;"",변경내역!$D65,당초내역!$D65))</f>
        <v/>
      </c>
      <c r="E65" s="7">
        <f>IF($B65="","",IF(변경내역!$E65&lt;&gt;"",변경내역!$E65,당초내역!$E65))</f>
        <v/>
      </c>
      <c r="F65" s="24">
        <f>IF($B65="","",N(당초내역!$H65))</f>
        <v/>
      </c>
      <c r="G65" s="21">
        <f>IF($B65="","",N(당초내역!$L65))</f>
        <v/>
      </c>
      <c r="H65" s="21">
        <f>IF($B65="","",N(당초내역!$M65))</f>
        <v/>
      </c>
      <c r="I65" s="24">
        <f>IF($B65="","",N(변경내역!$H65))</f>
        <v/>
      </c>
      <c r="J65" s="21">
        <f>IF($B65="","",N(변경내역!$L65))</f>
        <v/>
      </c>
      <c r="K65" s="24">
        <f>IF($B65="","",N($I65)-N($F65))</f>
        <v/>
      </c>
      <c r="L65" s="28">
        <f>IF($B65="","",IF(당초내역!$B65="","신규",IF($K65&lt;0,"감소",IF($K65&gt;0,"증가","-"))))</f>
        <v/>
      </c>
      <c r="M65" s="29" t="n"/>
      <c r="N65" s="15" t="n"/>
      <c r="O65" s="30">
        <f>IF($B65="","",IF($L65="감소",$G65,IF($L65="증가",IF($M65="Y",ROUND(($J65+$J65*('설정'!$C$15/100))/2,0),IF(AND($N65&lt;&gt;"",$G65&gt;$N65),$N65,$G65)),IF($L65="신규",IF($M65="Y",ROUND(($J65+$J65*('설정'!$C$15/100))/2,0),ROUND($J65*('설정'!$C$15/100),0)),0))))</f>
        <v/>
      </c>
      <c r="P65" s="30">
        <f>IF($B65="","",ROUND(N($K65)*N($O65),0))</f>
        <v/>
      </c>
      <c r="Q65" s="31">
        <f>IF($B65="","",IF($L65="감소","감소분 → 계약단가",IF(AND($M65="Y",OR($L65="증가",$L65="신규")),"발주기관 요구 → 협의 (불성립 시 (당시단가+당시단가×낙찰률)÷2)",IF($L65="증가",IF(AND($N65&lt;&gt;"",$G65&gt;$N65),"증가분 → 계약단가&gt;예정가격단가 이므로 예정가격단가","증가분 → 계약단가 (낙찰률을 곱하지 않습니다)"),IF($L65="신규","신규비목 → 당시단가 × 낙찰률","")))))</f>
        <v/>
      </c>
    </row>
    <row r="66">
      <c r="A66" s="7">
        <f>IF($B66="","",ROW()-4+1)</f>
        <v/>
      </c>
      <c r="B66" s="7">
        <f>IF(변경내역!$B66&lt;&gt;"",변경내역!$B66,당초내역!$B66)</f>
        <v/>
      </c>
      <c r="C66" s="7">
        <f>IF($B66="","",IF(변경내역!$C66&lt;&gt;"",변경내역!$C66,당초내역!$C66))</f>
        <v/>
      </c>
      <c r="D66" s="7">
        <f>IF($B66="","",IF(변경내역!$D66&lt;&gt;"",변경내역!$D66,당초내역!$D66))</f>
        <v/>
      </c>
      <c r="E66" s="7">
        <f>IF($B66="","",IF(변경내역!$E66&lt;&gt;"",변경내역!$E66,당초내역!$E66))</f>
        <v/>
      </c>
      <c r="F66" s="24">
        <f>IF($B66="","",N(당초내역!$H66))</f>
        <v/>
      </c>
      <c r="G66" s="21">
        <f>IF($B66="","",N(당초내역!$L66))</f>
        <v/>
      </c>
      <c r="H66" s="21">
        <f>IF($B66="","",N(당초내역!$M66))</f>
        <v/>
      </c>
      <c r="I66" s="24">
        <f>IF($B66="","",N(변경내역!$H66))</f>
        <v/>
      </c>
      <c r="J66" s="21">
        <f>IF($B66="","",N(변경내역!$L66))</f>
        <v/>
      </c>
      <c r="K66" s="24">
        <f>IF($B66="","",N($I66)-N($F66))</f>
        <v/>
      </c>
      <c r="L66" s="28">
        <f>IF($B66="","",IF(당초내역!$B66="","신규",IF($K66&lt;0,"감소",IF($K66&gt;0,"증가","-"))))</f>
        <v/>
      </c>
      <c r="M66" s="29" t="n"/>
      <c r="N66" s="15" t="n"/>
      <c r="O66" s="30">
        <f>IF($B66="","",IF($L66="감소",$G66,IF($L66="증가",IF($M66="Y",ROUND(($J66+$J66*('설정'!$C$15/100))/2,0),IF(AND($N66&lt;&gt;"",$G66&gt;$N66),$N66,$G66)),IF($L66="신규",IF($M66="Y",ROUND(($J66+$J66*('설정'!$C$15/100))/2,0),ROUND($J66*('설정'!$C$15/100),0)),0))))</f>
        <v/>
      </c>
      <c r="P66" s="30">
        <f>IF($B66="","",ROUND(N($K66)*N($O66),0))</f>
        <v/>
      </c>
      <c r="Q66" s="31">
        <f>IF($B66="","",IF($L66="감소","감소분 → 계약단가",IF(AND($M66="Y",OR($L66="증가",$L66="신규")),"발주기관 요구 → 협의 (불성립 시 (당시단가+당시단가×낙찰률)÷2)",IF($L66="증가",IF(AND($N66&lt;&gt;"",$G66&gt;$N66),"증가분 → 계약단가&gt;예정가격단가 이므로 예정가격단가","증가분 → 계약단가 (낙찰률을 곱하지 않습니다)"),IF($L66="신규","신규비목 → 당시단가 × 낙찰률","")))))</f>
        <v/>
      </c>
    </row>
    <row r="67">
      <c r="A67" s="7">
        <f>IF($B67="","",ROW()-4+1)</f>
        <v/>
      </c>
      <c r="B67" s="7">
        <f>IF(변경내역!$B67&lt;&gt;"",변경내역!$B67,당초내역!$B67)</f>
        <v/>
      </c>
      <c r="C67" s="7">
        <f>IF($B67="","",IF(변경내역!$C67&lt;&gt;"",변경내역!$C67,당초내역!$C67))</f>
        <v/>
      </c>
      <c r="D67" s="7">
        <f>IF($B67="","",IF(변경내역!$D67&lt;&gt;"",변경내역!$D67,당초내역!$D67))</f>
        <v/>
      </c>
      <c r="E67" s="7">
        <f>IF($B67="","",IF(변경내역!$E67&lt;&gt;"",변경내역!$E67,당초내역!$E67))</f>
        <v/>
      </c>
      <c r="F67" s="24">
        <f>IF($B67="","",N(당초내역!$H67))</f>
        <v/>
      </c>
      <c r="G67" s="21">
        <f>IF($B67="","",N(당초내역!$L67))</f>
        <v/>
      </c>
      <c r="H67" s="21">
        <f>IF($B67="","",N(당초내역!$M67))</f>
        <v/>
      </c>
      <c r="I67" s="24">
        <f>IF($B67="","",N(변경내역!$H67))</f>
        <v/>
      </c>
      <c r="J67" s="21">
        <f>IF($B67="","",N(변경내역!$L67))</f>
        <v/>
      </c>
      <c r="K67" s="24">
        <f>IF($B67="","",N($I67)-N($F67))</f>
        <v/>
      </c>
      <c r="L67" s="28">
        <f>IF($B67="","",IF(당초내역!$B67="","신규",IF($K67&lt;0,"감소",IF($K67&gt;0,"증가","-"))))</f>
        <v/>
      </c>
      <c r="M67" s="29" t="n"/>
      <c r="N67" s="15" t="n"/>
      <c r="O67" s="30">
        <f>IF($B67="","",IF($L67="감소",$G67,IF($L67="증가",IF($M67="Y",ROUND(($J67+$J67*('설정'!$C$15/100))/2,0),IF(AND($N67&lt;&gt;"",$G67&gt;$N67),$N67,$G67)),IF($L67="신규",IF($M67="Y",ROUND(($J67+$J67*('설정'!$C$15/100))/2,0),ROUND($J67*('설정'!$C$15/100),0)),0))))</f>
        <v/>
      </c>
      <c r="P67" s="30">
        <f>IF($B67="","",ROUND(N($K67)*N($O67),0))</f>
        <v/>
      </c>
      <c r="Q67" s="31">
        <f>IF($B67="","",IF($L67="감소","감소분 → 계약단가",IF(AND($M67="Y",OR($L67="증가",$L67="신규")),"발주기관 요구 → 협의 (불성립 시 (당시단가+당시단가×낙찰률)÷2)",IF($L67="증가",IF(AND($N67&lt;&gt;"",$G67&gt;$N67),"증가분 → 계약단가&gt;예정가격단가 이므로 예정가격단가","증가분 → 계약단가 (낙찰률을 곱하지 않습니다)"),IF($L67="신규","신규비목 → 당시단가 × 낙찰률","")))))</f>
        <v/>
      </c>
    </row>
    <row r="68">
      <c r="A68" s="7">
        <f>IF($B68="","",ROW()-4+1)</f>
        <v/>
      </c>
      <c r="B68" s="7">
        <f>IF(변경내역!$B68&lt;&gt;"",변경내역!$B68,당초내역!$B68)</f>
        <v/>
      </c>
      <c r="C68" s="7">
        <f>IF($B68="","",IF(변경내역!$C68&lt;&gt;"",변경내역!$C68,당초내역!$C68))</f>
        <v/>
      </c>
      <c r="D68" s="7">
        <f>IF($B68="","",IF(변경내역!$D68&lt;&gt;"",변경내역!$D68,당초내역!$D68))</f>
        <v/>
      </c>
      <c r="E68" s="7">
        <f>IF($B68="","",IF(변경내역!$E68&lt;&gt;"",변경내역!$E68,당초내역!$E68))</f>
        <v/>
      </c>
      <c r="F68" s="24">
        <f>IF($B68="","",N(당초내역!$H68))</f>
        <v/>
      </c>
      <c r="G68" s="21">
        <f>IF($B68="","",N(당초내역!$L68))</f>
        <v/>
      </c>
      <c r="H68" s="21">
        <f>IF($B68="","",N(당초내역!$M68))</f>
        <v/>
      </c>
      <c r="I68" s="24">
        <f>IF($B68="","",N(변경내역!$H68))</f>
        <v/>
      </c>
      <c r="J68" s="21">
        <f>IF($B68="","",N(변경내역!$L68))</f>
        <v/>
      </c>
      <c r="K68" s="24">
        <f>IF($B68="","",N($I68)-N($F68))</f>
        <v/>
      </c>
      <c r="L68" s="28">
        <f>IF($B68="","",IF(당초내역!$B68="","신규",IF($K68&lt;0,"감소",IF($K68&gt;0,"증가","-"))))</f>
        <v/>
      </c>
      <c r="M68" s="29" t="n"/>
      <c r="N68" s="15" t="n"/>
      <c r="O68" s="30">
        <f>IF($B68="","",IF($L68="감소",$G68,IF($L68="증가",IF($M68="Y",ROUND(($J68+$J68*('설정'!$C$15/100))/2,0),IF(AND($N68&lt;&gt;"",$G68&gt;$N68),$N68,$G68)),IF($L68="신규",IF($M68="Y",ROUND(($J68+$J68*('설정'!$C$15/100))/2,0),ROUND($J68*('설정'!$C$15/100),0)),0))))</f>
        <v/>
      </c>
      <c r="P68" s="30">
        <f>IF($B68="","",ROUND(N($K68)*N($O68),0))</f>
        <v/>
      </c>
      <c r="Q68" s="31">
        <f>IF($B68="","",IF($L68="감소","감소분 → 계약단가",IF(AND($M68="Y",OR($L68="증가",$L68="신규")),"발주기관 요구 → 협의 (불성립 시 (당시단가+당시단가×낙찰률)÷2)",IF($L68="증가",IF(AND($N68&lt;&gt;"",$G68&gt;$N68),"증가분 → 계약단가&gt;예정가격단가 이므로 예정가격단가","증가분 → 계약단가 (낙찰률을 곱하지 않습니다)"),IF($L68="신규","신규비목 → 당시단가 × 낙찰률","")))))</f>
        <v/>
      </c>
    </row>
    <row r="69">
      <c r="A69" s="7">
        <f>IF($B69="","",ROW()-4+1)</f>
        <v/>
      </c>
      <c r="B69" s="7">
        <f>IF(변경내역!$B69&lt;&gt;"",변경내역!$B69,당초내역!$B69)</f>
        <v/>
      </c>
      <c r="C69" s="7">
        <f>IF($B69="","",IF(변경내역!$C69&lt;&gt;"",변경내역!$C69,당초내역!$C69))</f>
        <v/>
      </c>
      <c r="D69" s="7">
        <f>IF($B69="","",IF(변경내역!$D69&lt;&gt;"",변경내역!$D69,당초내역!$D69))</f>
        <v/>
      </c>
      <c r="E69" s="7">
        <f>IF($B69="","",IF(변경내역!$E69&lt;&gt;"",변경내역!$E69,당초내역!$E69))</f>
        <v/>
      </c>
      <c r="F69" s="24">
        <f>IF($B69="","",N(당초내역!$H69))</f>
        <v/>
      </c>
      <c r="G69" s="21">
        <f>IF($B69="","",N(당초내역!$L69))</f>
        <v/>
      </c>
      <c r="H69" s="21">
        <f>IF($B69="","",N(당초내역!$M69))</f>
        <v/>
      </c>
      <c r="I69" s="24">
        <f>IF($B69="","",N(변경내역!$H69))</f>
        <v/>
      </c>
      <c r="J69" s="21">
        <f>IF($B69="","",N(변경내역!$L69))</f>
        <v/>
      </c>
      <c r="K69" s="24">
        <f>IF($B69="","",N($I69)-N($F69))</f>
        <v/>
      </c>
      <c r="L69" s="28">
        <f>IF($B69="","",IF(당초내역!$B69="","신규",IF($K69&lt;0,"감소",IF($K69&gt;0,"증가","-"))))</f>
        <v/>
      </c>
      <c r="M69" s="29" t="n"/>
      <c r="N69" s="15" t="n"/>
      <c r="O69" s="30">
        <f>IF($B69="","",IF($L69="감소",$G69,IF($L69="증가",IF($M69="Y",ROUND(($J69+$J69*('설정'!$C$15/100))/2,0),IF(AND($N69&lt;&gt;"",$G69&gt;$N69),$N69,$G69)),IF($L69="신규",IF($M69="Y",ROUND(($J69+$J69*('설정'!$C$15/100))/2,0),ROUND($J69*('설정'!$C$15/100),0)),0))))</f>
        <v/>
      </c>
      <c r="P69" s="30">
        <f>IF($B69="","",ROUND(N($K69)*N($O69),0))</f>
        <v/>
      </c>
      <c r="Q69" s="31">
        <f>IF($B69="","",IF($L69="감소","감소분 → 계약단가",IF(AND($M69="Y",OR($L69="증가",$L69="신규")),"발주기관 요구 → 협의 (불성립 시 (당시단가+당시단가×낙찰률)÷2)",IF($L69="증가",IF(AND($N69&lt;&gt;"",$G69&gt;$N69),"증가분 → 계약단가&gt;예정가격단가 이므로 예정가격단가","증가분 → 계약단가 (낙찰률을 곱하지 않습니다)"),IF($L69="신규","신규비목 → 당시단가 × 낙찰률","")))))</f>
        <v/>
      </c>
    </row>
    <row r="70">
      <c r="A70" s="7">
        <f>IF($B70="","",ROW()-4+1)</f>
        <v/>
      </c>
      <c r="B70" s="7">
        <f>IF(변경내역!$B70&lt;&gt;"",변경내역!$B70,당초내역!$B70)</f>
        <v/>
      </c>
      <c r="C70" s="7">
        <f>IF($B70="","",IF(변경내역!$C70&lt;&gt;"",변경내역!$C70,당초내역!$C70))</f>
        <v/>
      </c>
      <c r="D70" s="7">
        <f>IF($B70="","",IF(변경내역!$D70&lt;&gt;"",변경내역!$D70,당초내역!$D70))</f>
        <v/>
      </c>
      <c r="E70" s="7">
        <f>IF($B70="","",IF(변경내역!$E70&lt;&gt;"",변경내역!$E70,당초내역!$E70))</f>
        <v/>
      </c>
      <c r="F70" s="24">
        <f>IF($B70="","",N(당초내역!$H70))</f>
        <v/>
      </c>
      <c r="G70" s="21">
        <f>IF($B70="","",N(당초내역!$L70))</f>
        <v/>
      </c>
      <c r="H70" s="21">
        <f>IF($B70="","",N(당초내역!$M70))</f>
        <v/>
      </c>
      <c r="I70" s="24">
        <f>IF($B70="","",N(변경내역!$H70))</f>
        <v/>
      </c>
      <c r="J70" s="21">
        <f>IF($B70="","",N(변경내역!$L70))</f>
        <v/>
      </c>
      <c r="K70" s="24">
        <f>IF($B70="","",N($I70)-N($F70))</f>
        <v/>
      </c>
      <c r="L70" s="28">
        <f>IF($B70="","",IF(당초내역!$B70="","신규",IF($K70&lt;0,"감소",IF($K70&gt;0,"증가","-"))))</f>
        <v/>
      </c>
      <c r="M70" s="29" t="n"/>
      <c r="N70" s="15" t="n"/>
      <c r="O70" s="30">
        <f>IF($B70="","",IF($L70="감소",$G70,IF($L70="증가",IF($M70="Y",ROUND(($J70+$J70*('설정'!$C$15/100))/2,0),IF(AND($N70&lt;&gt;"",$G70&gt;$N70),$N70,$G70)),IF($L70="신규",IF($M70="Y",ROUND(($J70+$J70*('설정'!$C$15/100))/2,0),ROUND($J70*('설정'!$C$15/100),0)),0))))</f>
        <v/>
      </c>
      <c r="P70" s="30">
        <f>IF($B70="","",ROUND(N($K70)*N($O70),0))</f>
        <v/>
      </c>
      <c r="Q70" s="31">
        <f>IF($B70="","",IF($L70="감소","감소분 → 계약단가",IF(AND($M70="Y",OR($L70="증가",$L70="신규")),"발주기관 요구 → 협의 (불성립 시 (당시단가+당시단가×낙찰률)÷2)",IF($L70="증가",IF(AND($N70&lt;&gt;"",$G70&gt;$N70),"증가분 → 계약단가&gt;예정가격단가 이므로 예정가격단가","증가분 → 계약단가 (낙찰률을 곱하지 않습니다)"),IF($L70="신규","신규비목 → 당시단가 × 낙찰률","")))))</f>
        <v/>
      </c>
    </row>
    <row r="71">
      <c r="A71" s="7">
        <f>IF($B71="","",ROW()-4+1)</f>
        <v/>
      </c>
      <c r="B71" s="7">
        <f>IF(변경내역!$B71&lt;&gt;"",변경내역!$B71,당초내역!$B71)</f>
        <v/>
      </c>
      <c r="C71" s="7">
        <f>IF($B71="","",IF(변경내역!$C71&lt;&gt;"",변경내역!$C71,당초내역!$C71))</f>
        <v/>
      </c>
      <c r="D71" s="7">
        <f>IF($B71="","",IF(변경내역!$D71&lt;&gt;"",변경내역!$D71,당초내역!$D71))</f>
        <v/>
      </c>
      <c r="E71" s="7">
        <f>IF($B71="","",IF(변경내역!$E71&lt;&gt;"",변경내역!$E71,당초내역!$E71))</f>
        <v/>
      </c>
      <c r="F71" s="24">
        <f>IF($B71="","",N(당초내역!$H71))</f>
        <v/>
      </c>
      <c r="G71" s="21">
        <f>IF($B71="","",N(당초내역!$L71))</f>
        <v/>
      </c>
      <c r="H71" s="21">
        <f>IF($B71="","",N(당초내역!$M71))</f>
        <v/>
      </c>
      <c r="I71" s="24">
        <f>IF($B71="","",N(변경내역!$H71))</f>
        <v/>
      </c>
      <c r="J71" s="21">
        <f>IF($B71="","",N(변경내역!$L71))</f>
        <v/>
      </c>
      <c r="K71" s="24">
        <f>IF($B71="","",N($I71)-N($F71))</f>
        <v/>
      </c>
      <c r="L71" s="28">
        <f>IF($B71="","",IF(당초내역!$B71="","신규",IF($K71&lt;0,"감소",IF($K71&gt;0,"증가","-"))))</f>
        <v/>
      </c>
      <c r="M71" s="29" t="n"/>
      <c r="N71" s="15" t="n"/>
      <c r="O71" s="30">
        <f>IF($B71="","",IF($L71="감소",$G71,IF($L71="증가",IF($M71="Y",ROUND(($J71+$J71*('설정'!$C$15/100))/2,0),IF(AND($N71&lt;&gt;"",$G71&gt;$N71),$N71,$G71)),IF($L71="신규",IF($M71="Y",ROUND(($J71+$J71*('설정'!$C$15/100))/2,0),ROUND($J71*('설정'!$C$15/100),0)),0))))</f>
        <v/>
      </c>
      <c r="P71" s="30">
        <f>IF($B71="","",ROUND(N($K71)*N($O71),0))</f>
        <v/>
      </c>
      <c r="Q71" s="31">
        <f>IF($B71="","",IF($L71="감소","감소분 → 계약단가",IF(AND($M71="Y",OR($L71="증가",$L71="신규")),"발주기관 요구 → 협의 (불성립 시 (당시단가+당시단가×낙찰률)÷2)",IF($L71="증가",IF(AND($N71&lt;&gt;"",$G71&gt;$N71),"증가분 → 계약단가&gt;예정가격단가 이므로 예정가격단가","증가분 → 계약단가 (낙찰률을 곱하지 않습니다)"),IF($L71="신규","신규비목 → 당시단가 × 낙찰률","")))))</f>
        <v/>
      </c>
    </row>
    <row r="72">
      <c r="A72" s="7">
        <f>IF($B72="","",ROW()-4+1)</f>
        <v/>
      </c>
      <c r="B72" s="7">
        <f>IF(변경내역!$B72&lt;&gt;"",변경내역!$B72,당초내역!$B72)</f>
        <v/>
      </c>
      <c r="C72" s="7">
        <f>IF($B72="","",IF(변경내역!$C72&lt;&gt;"",변경내역!$C72,당초내역!$C72))</f>
        <v/>
      </c>
      <c r="D72" s="7">
        <f>IF($B72="","",IF(변경내역!$D72&lt;&gt;"",변경내역!$D72,당초내역!$D72))</f>
        <v/>
      </c>
      <c r="E72" s="7">
        <f>IF($B72="","",IF(변경내역!$E72&lt;&gt;"",변경내역!$E72,당초내역!$E72))</f>
        <v/>
      </c>
      <c r="F72" s="24">
        <f>IF($B72="","",N(당초내역!$H72))</f>
        <v/>
      </c>
      <c r="G72" s="21">
        <f>IF($B72="","",N(당초내역!$L72))</f>
        <v/>
      </c>
      <c r="H72" s="21">
        <f>IF($B72="","",N(당초내역!$M72))</f>
        <v/>
      </c>
      <c r="I72" s="24">
        <f>IF($B72="","",N(변경내역!$H72))</f>
        <v/>
      </c>
      <c r="J72" s="21">
        <f>IF($B72="","",N(변경내역!$L72))</f>
        <v/>
      </c>
      <c r="K72" s="24">
        <f>IF($B72="","",N($I72)-N($F72))</f>
        <v/>
      </c>
      <c r="L72" s="28">
        <f>IF($B72="","",IF(당초내역!$B72="","신규",IF($K72&lt;0,"감소",IF($K72&gt;0,"증가","-"))))</f>
        <v/>
      </c>
      <c r="M72" s="29" t="n"/>
      <c r="N72" s="15" t="n"/>
      <c r="O72" s="30">
        <f>IF($B72="","",IF($L72="감소",$G72,IF($L72="증가",IF($M72="Y",ROUND(($J72+$J72*('설정'!$C$15/100))/2,0),IF(AND($N72&lt;&gt;"",$G72&gt;$N72),$N72,$G72)),IF($L72="신규",IF($M72="Y",ROUND(($J72+$J72*('설정'!$C$15/100))/2,0),ROUND($J72*('설정'!$C$15/100),0)),0))))</f>
        <v/>
      </c>
      <c r="P72" s="30">
        <f>IF($B72="","",ROUND(N($K72)*N($O72),0))</f>
        <v/>
      </c>
      <c r="Q72" s="31">
        <f>IF($B72="","",IF($L72="감소","감소분 → 계약단가",IF(AND($M72="Y",OR($L72="증가",$L72="신규")),"발주기관 요구 → 협의 (불성립 시 (당시단가+당시단가×낙찰률)÷2)",IF($L72="증가",IF(AND($N72&lt;&gt;"",$G72&gt;$N72),"증가분 → 계약단가&gt;예정가격단가 이므로 예정가격단가","증가분 → 계약단가 (낙찰률을 곱하지 않습니다)"),IF($L72="신규","신규비목 → 당시단가 × 낙찰률","")))))</f>
        <v/>
      </c>
    </row>
    <row r="73">
      <c r="A73" s="7">
        <f>IF($B73="","",ROW()-4+1)</f>
        <v/>
      </c>
      <c r="B73" s="7">
        <f>IF(변경내역!$B73&lt;&gt;"",변경내역!$B73,당초내역!$B73)</f>
        <v/>
      </c>
      <c r="C73" s="7">
        <f>IF($B73="","",IF(변경내역!$C73&lt;&gt;"",변경내역!$C73,당초내역!$C73))</f>
        <v/>
      </c>
      <c r="D73" s="7">
        <f>IF($B73="","",IF(변경내역!$D73&lt;&gt;"",변경내역!$D73,당초내역!$D73))</f>
        <v/>
      </c>
      <c r="E73" s="7">
        <f>IF($B73="","",IF(변경내역!$E73&lt;&gt;"",변경내역!$E73,당초내역!$E73))</f>
        <v/>
      </c>
      <c r="F73" s="24">
        <f>IF($B73="","",N(당초내역!$H73))</f>
        <v/>
      </c>
      <c r="G73" s="21">
        <f>IF($B73="","",N(당초내역!$L73))</f>
        <v/>
      </c>
      <c r="H73" s="21">
        <f>IF($B73="","",N(당초내역!$M73))</f>
        <v/>
      </c>
      <c r="I73" s="24">
        <f>IF($B73="","",N(변경내역!$H73))</f>
        <v/>
      </c>
      <c r="J73" s="21">
        <f>IF($B73="","",N(변경내역!$L73))</f>
        <v/>
      </c>
      <c r="K73" s="24">
        <f>IF($B73="","",N($I73)-N($F73))</f>
        <v/>
      </c>
      <c r="L73" s="28">
        <f>IF($B73="","",IF(당초내역!$B73="","신규",IF($K73&lt;0,"감소",IF($K73&gt;0,"증가","-"))))</f>
        <v/>
      </c>
      <c r="M73" s="29" t="n"/>
      <c r="N73" s="15" t="n"/>
      <c r="O73" s="30">
        <f>IF($B73="","",IF($L73="감소",$G73,IF($L73="증가",IF($M73="Y",ROUND(($J73+$J73*('설정'!$C$15/100))/2,0),IF(AND($N73&lt;&gt;"",$G73&gt;$N73),$N73,$G73)),IF($L73="신규",IF($M73="Y",ROUND(($J73+$J73*('설정'!$C$15/100))/2,0),ROUND($J73*('설정'!$C$15/100),0)),0))))</f>
        <v/>
      </c>
      <c r="P73" s="30">
        <f>IF($B73="","",ROUND(N($K73)*N($O73),0))</f>
        <v/>
      </c>
      <c r="Q73" s="31">
        <f>IF($B73="","",IF($L73="감소","감소분 → 계약단가",IF(AND($M73="Y",OR($L73="증가",$L73="신규")),"발주기관 요구 → 협의 (불성립 시 (당시단가+당시단가×낙찰률)÷2)",IF($L73="증가",IF(AND($N73&lt;&gt;"",$G73&gt;$N73),"증가분 → 계약단가&gt;예정가격단가 이므로 예정가격단가","증가분 → 계약단가 (낙찰률을 곱하지 않습니다)"),IF($L73="신규","신규비목 → 당시단가 × 낙찰률","")))))</f>
        <v/>
      </c>
    </row>
    <row r="74">
      <c r="A74" s="7">
        <f>IF($B74="","",ROW()-4+1)</f>
        <v/>
      </c>
      <c r="B74" s="7">
        <f>IF(변경내역!$B74&lt;&gt;"",변경내역!$B74,당초내역!$B74)</f>
        <v/>
      </c>
      <c r="C74" s="7">
        <f>IF($B74="","",IF(변경내역!$C74&lt;&gt;"",변경내역!$C74,당초내역!$C74))</f>
        <v/>
      </c>
      <c r="D74" s="7">
        <f>IF($B74="","",IF(변경내역!$D74&lt;&gt;"",변경내역!$D74,당초내역!$D74))</f>
        <v/>
      </c>
      <c r="E74" s="7">
        <f>IF($B74="","",IF(변경내역!$E74&lt;&gt;"",변경내역!$E74,당초내역!$E74))</f>
        <v/>
      </c>
      <c r="F74" s="24">
        <f>IF($B74="","",N(당초내역!$H74))</f>
        <v/>
      </c>
      <c r="G74" s="21">
        <f>IF($B74="","",N(당초내역!$L74))</f>
        <v/>
      </c>
      <c r="H74" s="21">
        <f>IF($B74="","",N(당초내역!$M74))</f>
        <v/>
      </c>
      <c r="I74" s="24">
        <f>IF($B74="","",N(변경내역!$H74))</f>
        <v/>
      </c>
      <c r="J74" s="21">
        <f>IF($B74="","",N(변경내역!$L74))</f>
        <v/>
      </c>
      <c r="K74" s="24">
        <f>IF($B74="","",N($I74)-N($F74))</f>
        <v/>
      </c>
      <c r="L74" s="28">
        <f>IF($B74="","",IF(당초내역!$B74="","신규",IF($K74&lt;0,"감소",IF($K74&gt;0,"증가","-"))))</f>
        <v/>
      </c>
      <c r="M74" s="29" t="n"/>
      <c r="N74" s="15" t="n"/>
      <c r="O74" s="30">
        <f>IF($B74="","",IF($L74="감소",$G74,IF($L74="증가",IF($M74="Y",ROUND(($J74+$J74*('설정'!$C$15/100))/2,0),IF(AND($N74&lt;&gt;"",$G74&gt;$N74),$N74,$G74)),IF($L74="신규",IF($M74="Y",ROUND(($J74+$J74*('설정'!$C$15/100))/2,0),ROUND($J74*('설정'!$C$15/100),0)),0))))</f>
        <v/>
      </c>
      <c r="P74" s="30">
        <f>IF($B74="","",ROUND(N($K74)*N($O74),0))</f>
        <v/>
      </c>
      <c r="Q74" s="31">
        <f>IF($B74="","",IF($L74="감소","감소분 → 계약단가",IF(AND($M74="Y",OR($L74="증가",$L74="신규")),"발주기관 요구 → 협의 (불성립 시 (당시단가+당시단가×낙찰률)÷2)",IF($L74="증가",IF(AND($N74&lt;&gt;"",$G74&gt;$N74),"증가분 → 계약단가&gt;예정가격단가 이므로 예정가격단가","증가분 → 계약단가 (낙찰률을 곱하지 않습니다)"),IF($L74="신규","신규비목 → 당시단가 × 낙찰률","")))))</f>
        <v/>
      </c>
    </row>
    <row r="75">
      <c r="A75" s="7">
        <f>IF($B75="","",ROW()-4+1)</f>
        <v/>
      </c>
      <c r="B75" s="7">
        <f>IF(변경내역!$B75&lt;&gt;"",변경내역!$B75,당초내역!$B75)</f>
        <v/>
      </c>
      <c r="C75" s="7">
        <f>IF($B75="","",IF(변경내역!$C75&lt;&gt;"",변경내역!$C75,당초내역!$C75))</f>
        <v/>
      </c>
      <c r="D75" s="7">
        <f>IF($B75="","",IF(변경내역!$D75&lt;&gt;"",변경내역!$D75,당초내역!$D75))</f>
        <v/>
      </c>
      <c r="E75" s="7">
        <f>IF($B75="","",IF(변경내역!$E75&lt;&gt;"",변경내역!$E75,당초내역!$E75))</f>
        <v/>
      </c>
      <c r="F75" s="24">
        <f>IF($B75="","",N(당초내역!$H75))</f>
        <v/>
      </c>
      <c r="G75" s="21">
        <f>IF($B75="","",N(당초내역!$L75))</f>
        <v/>
      </c>
      <c r="H75" s="21">
        <f>IF($B75="","",N(당초내역!$M75))</f>
        <v/>
      </c>
      <c r="I75" s="24">
        <f>IF($B75="","",N(변경내역!$H75))</f>
        <v/>
      </c>
      <c r="J75" s="21">
        <f>IF($B75="","",N(변경내역!$L75))</f>
        <v/>
      </c>
      <c r="K75" s="24">
        <f>IF($B75="","",N($I75)-N($F75))</f>
        <v/>
      </c>
      <c r="L75" s="28">
        <f>IF($B75="","",IF(당초내역!$B75="","신규",IF($K75&lt;0,"감소",IF($K75&gt;0,"증가","-"))))</f>
        <v/>
      </c>
      <c r="M75" s="29" t="n"/>
      <c r="N75" s="15" t="n"/>
      <c r="O75" s="30">
        <f>IF($B75="","",IF($L75="감소",$G75,IF($L75="증가",IF($M75="Y",ROUND(($J75+$J75*('설정'!$C$15/100))/2,0),IF(AND($N75&lt;&gt;"",$G75&gt;$N75),$N75,$G75)),IF($L75="신규",IF($M75="Y",ROUND(($J75+$J75*('설정'!$C$15/100))/2,0),ROUND($J75*('설정'!$C$15/100),0)),0))))</f>
        <v/>
      </c>
      <c r="P75" s="30">
        <f>IF($B75="","",ROUND(N($K75)*N($O75),0))</f>
        <v/>
      </c>
      <c r="Q75" s="31">
        <f>IF($B75="","",IF($L75="감소","감소분 → 계약단가",IF(AND($M75="Y",OR($L75="증가",$L75="신규")),"발주기관 요구 → 협의 (불성립 시 (당시단가+당시단가×낙찰률)÷2)",IF($L75="증가",IF(AND($N75&lt;&gt;"",$G75&gt;$N75),"증가분 → 계약단가&gt;예정가격단가 이므로 예정가격단가","증가분 → 계약단가 (낙찰률을 곱하지 않습니다)"),IF($L75="신규","신규비목 → 당시단가 × 낙찰률","")))))</f>
        <v/>
      </c>
    </row>
    <row r="76">
      <c r="A76" s="7">
        <f>IF($B76="","",ROW()-4+1)</f>
        <v/>
      </c>
      <c r="B76" s="7">
        <f>IF(변경내역!$B76&lt;&gt;"",변경내역!$B76,당초내역!$B76)</f>
        <v/>
      </c>
      <c r="C76" s="7">
        <f>IF($B76="","",IF(변경내역!$C76&lt;&gt;"",변경내역!$C76,당초내역!$C76))</f>
        <v/>
      </c>
      <c r="D76" s="7">
        <f>IF($B76="","",IF(변경내역!$D76&lt;&gt;"",변경내역!$D76,당초내역!$D76))</f>
        <v/>
      </c>
      <c r="E76" s="7">
        <f>IF($B76="","",IF(변경내역!$E76&lt;&gt;"",변경내역!$E76,당초내역!$E76))</f>
        <v/>
      </c>
      <c r="F76" s="24">
        <f>IF($B76="","",N(당초내역!$H76))</f>
        <v/>
      </c>
      <c r="G76" s="21">
        <f>IF($B76="","",N(당초내역!$L76))</f>
        <v/>
      </c>
      <c r="H76" s="21">
        <f>IF($B76="","",N(당초내역!$M76))</f>
        <v/>
      </c>
      <c r="I76" s="24">
        <f>IF($B76="","",N(변경내역!$H76))</f>
        <v/>
      </c>
      <c r="J76" s="21">
        <f>IF($B76="","",N(변경내역!$L76))</f>
        <v/>
      </c>
      <c r="K76" s="24">
        <f>IF($B76="","",N($I76)-N($F76))</f>
        <v/>
      </c>
      <c r="L76" s="28">
        <f>IF($B76="","",IF(당초내역!$B76="","신규",IF($K76&lt;0,"감소",IF($K76&gt;0,"증가","-"))))</f>
        <v/>
      </c>
      <c r="M76" s="29" t="n"/>
      <c r="N76" s="15" t="n"/>
      <c r="O76" s="30">
        <f>IF($B76="","",IF($L76="감소",$G76,IF($L76="증가",IF($M76="Y",ROUND(($J76+$J76*('설정'!$C$15/100))/2,0),IF(AND($N76&lt;&gt;"",$G76&gt;$N76),$N76,$G76)),IF($L76="신규",IF($M76="Y",ROUND(($J76+$J76*('설정'!$C$15/100))/2,0),ROUND($J76*('설정'!$C$15/100),0)),0))))</f>
        <v/>
      </c>
      <c r="P76" s="30">
        <f>IF($B76="","",ROUND(N($K76)*N($O76),0))</f>
        <v/>
      </c>
      <c r="Q76" s="31">
        <f>IF($B76="","",IF($L76="감소","감소분 → 계약단가",IF(AND($M76="Y",OR($L76="증가",$L76="신규")),"발주기관 요구 → 협의 (불성립 시 (당시단가+당시단가×낙찰률)÷2)",IF($L76="증가",IF(AND($N76&lt;&gt;"",$G76&gt;$N76),"증가분 → 계약단가&gt;예정가격단가 이므로 예정가격단가","증가분 → 계약단가 (낙찰률을 곱하지 않습니다)"),IF($L76="신규","신규비목 → 당시단가 × 낙찰률","")))))</f>
        <v/>
      </c>
    </row>
    <row r="77">
      <c r="A77" s="7">
        <f>IF($B77="","",ROW()-4+1)</f>
        <v/>
      </c>
      <c r="B77" s="7">
        <f>IF(변경내역!$B77&lt;&gt;"",변경내역!$B77,당초내역!$B77)</f>
        <v/>
      </c>
      <c r="C77" s="7">
        <f>IF($B77="","",IF(변경내역!$C77&lt;&gt;"",변경내역!$C77,당초내역!$C77))</f>
        <v/>
      </c>
      <c r="D77" s="7">
        <f>IF($B77="","",IF(변경내역!$D77&lt;&gt;"",변경내역!$D77,당초내역!$D77))</f>
        <v/>
      </c>
      <c r="E77" s="7">
        <f>IF($B77="","",IF(변경내역!$E77&lt;&gt;"",변경내역!$E77,당초내역!$E77))</f>
        <v/>
      </c>
      <c r="F77" s="24">
        <f>IF($B77="","",N(당초내역!$H77))</f>
        <v/>
      </c>
      <c r="G77" s="21">
        <f>IF($B77="","",N(당초내역!$L77))</f>
        <v/>
      </c>
      <c r="H77" s="21">
        <f>IF($B77="","",N(당초내역!$M77))</f>
        <v/>
      </c>
      <c r="I77" s="24">
        <f>IF($B77="","",N(변경내역!$H77))</f>
        <v/>
      </c>
      <c r="J77" s="21">
        <f>IF($B77="","",N(변경내역!$L77))</f>
        <v/>
      </c>
      <c r="K77" s="24">
        <f>IF($B77="","",N($I77)-N($F77))</f>
        <v/>
      </c>
      <c r="L77" s="28">
        <f>IF($B77="","",IF(당초내역!$B77="","신규",IF($K77&lt;0,"감소",IF($K77&gt;0,"증가","-"))))</f>
        <v/>
      </c>
      <c r="M77" s="29" t="n"/>
      <c r="N77" s="15" t="n"/>
      <c r="O77" s="30">
        <f>IF($B77="","",IF($L77="감소",$G77,IF($L77="증가",IF($M77="Y",ROUND(($J77+$J77*('설정'!$C$15/100))/2,0),IF(AND($N77&lt;&gt;"",$G77&gt;$N77),$N77,$G77)),IF($L77="신규",IF($M77="Y",ROUND(($J77+$J77*('설정'!$C$15/100))/2,0),ROUND($J77*('설정'!$C$15/100),0)),0))))</f>
        <v/>
      </c>
      <c r="P77" s="30">
        <f>IF($B77="","",ROUND(N($K77)*N($O77),0))</f>
        <v/>
      </c>
      <c r="Q77" s="31">
        <f>IF($B77="","",IF($L77="감소","감소분 → 계약단가",IF(AND($M77="Y",OR($L77="증가",$L77="신규")),"발주기관 요구 → 협의 (불성립 시 (당시단가+당시단가×낙찰률)÷2)",IF($L77="증가",IF(AND($N77&lt;&gt;"",$G77&gt;$N77),"증가분 → 계약단가&gt;예정가격단가 이므로 예정가격단가","증가분 → 계약단가 (낙찰률을 곱하지 않습니다)"),IF($L77="신규","신규비목 → 당시단가 × 낙찰률","")))))</f>
        <v/>
      </c>
    </row>
    <row r="78">
      <c r="A78" s="7">
        <f>IF($B78="","",ROW()-4+1)</f>
        <v/>
      </c>
      <c r="B78" s="7">
        <f>IF(변경내역!$B78&lt;&gt;"",변경내역!$B78,당초내역!$B78)</f>
        <v/>
      </c>
      <c r="C78" s="7">
        <f>IF($B78="","",IF(변경내역!$C78&lt;&gt;"",변경내역!$C78,당초내역!$C78))</f>
        <v/>
      </c>
      <c r="D78" s="7">
        <f>IF($B78="","",IF(변경내역!$D78&lt;&gt;"",변경내역!$D78,당초내역!$D78))</f>
        <v/>
      </c>
      <c r="E78" s="7">
        <f>IF($B78="","",IF(변경내역!$E78&lt;&gt;"",변경내역!$E78,당초내역!$E78))</f>
        <v/>
      </c>
      <c r="F78" s="24">
        <f>IF($B78="","",N(당초내역!$H78))</f>
        <v/>
      </c>
      <c r="G78" s="21">
        <f>IF($B78="","",N(당초내역!$L78))</f>
        <v/>
      </c>
      <c r="H78" s="21">
        <f>IF($B78="","",N(당초내역!$M78))</f>
        <v/>
      </c>
      <c r="I78" s="24">
        <f>IF($B78="","",N(변경내역!$H78))</f>
        <v/>
      </c>
      <c r="J78" s="21">
        <f>IF($B78="","",N(변경내역!$L78))</f>
        <v/>
      </c>
      <c r="K78" s="24">
        <f>IF($B78="","",N($I78)-N($F78))</f>
        <v/>
      </c>
      <c r="L78" s="28">
        <f>IF($B78="","",IF(당초내역!$B78="","신규",IF($K78&lt;0,"감소",IF($K78&gt;0,"증가","-"))))</f>
        <v/>
      </c>
      <c r="M78" s="29" t="n"/>
      <c r="N78" s="15" t="n"/>
      <c r="O78" s="30">
        <f>IF($B78="","",IF($L78="감소",$G78,IF($L78="증가",IF($M78="Y",ROUND(($J78+$J78*('설정'!$C$15/100))/2,0),IF(AND($N78&lt;&gt;"",$G78&gt;$N78),$N78,$G78)),IF($L78="신규",IF($M78="Y",ROUND(($J78+$J78*('설정'!$C$15/100))/2,0),ROUND($J78*('설정'!$C$15/100),0)),0))))</f>
        <v/>
      </c>
      <c r="P78" s="30">
        <f>IF($B78="","",ROUND(N($K78)*N($O78),0))</f>
        <v/>
      </c>
      <c r="Q78" s="31">
        <f>IF($B78="","",IF($L78="감소","감소분 → 계약단가",IF(AND($M78="Y",OR($L78="증가",$L78="신규")),"발주기관 요구 → 협의 (불성립 시 (당시단가+당시단가×낙찰률)÷2)",IF($L78="증가",IF(AND($N78&lt;&gt;"",$G78&gt;$N78),"증가분 → 계약단가&gt;예정가격단가 이므로 예정가격단가","증가분 → 계약단가 (낙찰률을 곱하지 않습니다)"),IF($L78="신규","신규비목 → 당시단가 × 낙찰률","")))))</f>
        <v/>
      </c>
    </row>
    <row r="79">
      <c r="A79" s="7">
        <f>IF($B79="","",ROW()-4+1)</f>
        <v/>
      </c>
      <c r="B79" s="7">
        <f>IF(변경내역!$B79&lt;&gt;"",변경내역!$B79,당초내역!$B79)</f>
        <v/>
      </c>
      <c r="C79" s="7">
        <f>IF($B79="","",IF(변경내역!$C79&lt;&gt;"",변경내역!$C79,당초내역!$C79))</f>
        <v/>
      </c>
      <c r="D79" s="7">
        <f>IF($B79="","",IF(변경내역!$D79&lt;&gt;"",변경내역!$D79,당초내역!$D79))</f>
        <v/>
      </c>
      <c r="E79" s="7">
        <f>IF($B79="","",IF(변경내역!$E79&lt;&gt;"",변경내역!$E79,당초내역!$E79))</f>
        <v/>
      </c>
      <c r="F79" s="24">
        <f>IF($B79="","",N(당초내역!$H79))</f>
        <v/>
      </c>
      <c r="G79" s="21">
        <f>IF($B79="","",N(당초내역!$L79))</f>
        <v/>
      </c>
      <c r="H79" s="21">
        <f>IF($B79="","",N(당초내역!$M79))</f>
        <v/>
      </c>
      <c r="I79" s="24">
        <f>IF($B79="","",N(변경내역!$H79))</f>
        <v/>
      </c>
      <c r="J79" s="21">
        <f>IF($B79="","",N(변경내역!$L79))</f>
        <v/>
      </c>
      <c r="K79" s="24">
        <f>IF($B79="","",N($I79)-N($F79))</f>
        <v/>
      </c>
      <c r="L79" s="28">
        <f>IF($B79="","",IF(당초내역!$B79="","신규",IF($K79&lt;0,"감소",IF($K79&gt;0,"증가","-"))))</f>
        <v/>
      </c>
      <c r="M79" s="29" t="n"/>
      <c r="N79" s="15" t="n"/>
      <c r="O79" s="30">
        <f>IF($B79="","",IF($L79="감소",$G79,IF($L79="증가",IF($M79="Y",ROUND(($J79+$J79*('설정'!$C$15/100))/2,0),IF(AND($N79&lt;&gt;"",$G79&gt;$N79),$N79,$G79)),IF($L79="신규",IF($M79="Y",ROUND(($J79+$J79*('설정'!$C$15/100))/2,0),ROUND($J79*('설정'!$C$15/100),0)),0))))</f>
        <v/>
      </c>
      <c r="P79" s="30">
        <f>IF($B79="","",ROUND(N($K79)*N($O79),0))</f>
        <v/>
      </c>
      <c r="Q79" s="31">
        <f>IF($B79="","",IF($L79="감소","감소분 → 계약단가",IF(AND($M79="Y",OR($L79="증가",$L79="신규")),"발주기관 요구 → 협의 (불성립 시 (당시단가+당시단가×낙찰률)÷2)",IF($L79="증가",IF(AND($N79&lt;&gt;"",$G79&gt;$N79),"증가분 → 계약단가&gt;예정가격단가 이므로 예정가격단가","증가분 → 계약단가 (낙찰률을 곱하지 않습니다)"),IF($L79="신규","신규비목 → 당시단가 × 낙찰률","")))))</f>
        <v/>
      </c>
    </row>
    <row r="80">
      <c r="A80" s="7">
        <f>IF($B80="","",ROW()-4+1)</f>
        <v/>
      </c>
      <c r="B80" s="7">
        <f>IF(변경내역!$B80&lt;&gt;"",변경내역!$B80,당초내역!$B80)</f>
        <v/>
      </c>
      <c r="C80" s="7">
        <f>IF($B80="","",IF(변경내역!$C80&lt;&gt;"",변경내역!$C80,당초내역!$C80))</f>
        <v/>
      </c>
      <c r="D80" s="7">
        <f>IF($B80="","",IF(변경내역!$D80&lt;&gt;"",변경내역!$D80,당초내역!$D80))</f>
        <v/>
      </c>
      <c r="E80" s="7">
        <f>IF($B80="","",IF(변경내역!$E80&lt;&gt;"",변경내역!$E80,당초내역!$E80))</f>
        <v/>
      </c>
      <c r="F80" s="24">
        <f>IF($B80="","",N(당초내역!$H80))</f>
        <v/>
      </c>
      <c r="G80" s="21">
        <f>IF($B80="","",N(당초내역!$L80))</f>
        <v/>
      </c>
      <c r="H80" s="21">
        <f>IF($B80="","",N(당초내역!$M80))</f>
        <v/>
      </c>
      <c r="I80" s="24">
        <f>IF($B80="","",N(변경내역!$H80))</f>
        <v/>
      </c>
      <c r="J80" s="21">
        <f>IF($B80="","",N(변경내역!$L80))</f>
        <v/>
      </c>
      <c r="K80" s="24">
        <f>IF($B80="","",N($I80)-N($F80))</f>
        <v/>
      </c>
      <c r="L80" s="28">
        <f>IF($B80="","",IF(당초내역!$B80="","신규",IF($K80&lt;0,"감소",IF($K80&gt;0,"증가","-"))))</f>
        <v/>
      </c>
      <c r="M80" s="29" t="n"/>
      <c r="N80" s="15" t="n"/>
      <c r="O80" s="30">
        <f>IF($B80="","",IF($L80="감소",$G80,IF($L80="증가",IF($M80="Y",ROUND(($J80+$J80*('설정'!$C$15/100))/2,0),IF(AND($N80&lt;&gt;"",$G80&gt;$N80),$N80,$G80)),IF($L80="신규",IF($M80="Y",ROUND(($J80+$J80*('설정'!$C$15/100))/2,0),ROUND($J80*('설정'!$C$15/100),0)),0))))</f>
        <v/>
      </c>
      <c r="P80" s="30">
        <f>IF($B80="","",ROUND(N($K80)*N($O80),0))</f>
        <v/>
      </c>
      <c r="Q80" s="31">
        <f>IF($B80="","",IF($L80="감소","감소분 → 계약단가",IF(AND($M80="Y",OR($L80="증가",$L80="신규")),"발주기관 요구 → 협의 (불성립 시 (당시단가+당시단가×낙찰률)÷2)",IF($L80="증가",IF(AND($N80&lt;&gt;"",$G80&gt;$N80),"증가분 → 계약단가&gt;예정가격단가 이므로 예정가격단가","증가분 → 계약단가 (낙찰률을 곱하지 않습니다)"),IF($L80="신규","신규비목 → 당시단가 × 낙찰률","")))))</f>
        <v/>
      </c>
    </row>
    <row r="81">
      <c r="A81" s="7">
        <f>IF($B81="","",ROW()-4+1)</f>
        <v/>
      </c>
      <c r="B81" s="7">
        <f>IF(변경내역!$B81&lt;&gt;"",변경내역!$B81,당초내역!$B81)</f>
        <v/>
      </c>
      <c r="C81" s="7">
        <f>IF($B81="","",IF(변경내역!$C81&lt;&gt;"",변경내역!$C81,당초내역!$C81))</f>
        <v/>
      </c>
      <c r="D81" s="7">
        <f>IF($B81="","",IF(변경내역!$D81&lt;&gt;"",변경내역!$D81,당초내역!$D81))</f>
        <v/>
      </c>
      <c r="E81" s="7">
        <f>IF($B81="","",IF(변경내역!$E81&lt;&gt;"",변경내역!$E81,당초내역!$E81))</f>
        <v/>
      </c>
      <c r="F81" s="24">
        <f>IF($B81="","",N(당초내역!$H81))</f>
        <v/>
      </c>
      <c r="G81" s="21">
        <f>IF($B81="","",N(당초내역!$L81))</f>
        <v/>
      </c>
      <c r="H81" s="21">
        <f>IF($B81="","",N(당초내역!$M81))</f>
        <v/>
      </c>
      <c r="I81" s="24">
        <f>IF($B81="","",N(변경내역!$H81))</f>
        <v/>
      </c>
      <c r="J81" s="21">
        <f>IF($B81="","",N(변경내역!$L81))</f>
        <v/>
      </c>
      <c r="K81" s="24">
        <f>IF($B81="","",N($I81)-N($F81))</f>
        <v/>
      </c>
      <c r="L81" s="28">
        <f>IF($B81="","",IF(당초내역!$B81="","신규",IF($K81&lt;0,"감소",IF($K81&gt;0,"증가","-"))))</f>
        <v/>
      </c>
      <c r="M81" s="29" t="n"/>
      <c r="N81" s="15" t="n"/>
      <c r="O81" s="30">
        <f>IF($B81="","",IF($L81="감소",$G81,IF($L81="증가",IF($M81="Y",ROUND(($J81+$J81*('설정'!$C$15/100))/2,0),IF(AND($N81&lt;&gt;"",$G81&gt;$N81),$N81,$G81)),IF($L81="신규",IF($M81="Y",ROUND(($J81+$J81*('설정'!$C$15/100))/2,0),ROUND($J81*('설정'!$C$15/100),0)),0))))</f>
        <v/>
      </c>
      <c r="P81" s="30">
        <f>IF($B81="","",ROUND(N($K81)*N($O81),0))</f>
        <v/>
      </c>
      <c r="Q81" s="31">
        <f>IF($B81="","",IF($L81="감소","감소분 → 계약단가",IF(AND($M81="Y",OR($L81="증가",$L81="신규")),"발주기관 요구 → 협의 (불성립 시 (당시단가+당시단가×낙찰률)÷2)",IF($L81="증가",IF(AND($N81&lt;&gt;"",$G81&gt;$N81),"증가분 → 계약단가&gt;예정가격단가 이므로 예정가격단가","증가분 → 계약단가 (낙찰률을 곱하지 않습니다)"),IF($L81="신규","신규비목 → 당시단가 × 낙찰률","")))))</f>
        <v/>
      </c>
    </row>
    <row r="82">
      <c r="A82" s="7">
        <f>IF($B82="","",ROW()-4+1)</f>
        <v/>
      </c>
      <c r="B82" s="7">
        <f>IF(변경내역!$B82&lt;&gt;"",변경내역!$B82,당초내역!$B82)</f>
        <v/>
      </c>
      <c r="C82" s="7">
        <f>IF($B82="","",IF(변경내역!$C82&lt;&gt;"",변경내역!$C82,당초내역!$C82))</f>
        <v/>
      </c>
      <c r="D82" s="7">
        <f>IF($B82="","",IF(변경내역!$D82&lt;&gt;"",변경내역!$D82,당초내역!$D82))</f>
        <v/>
      </c>
      <c r="E82" s="7">
        <f>IF($B82="","",IF(변경내역!$E82&lt;&gt;"",변경내역!$E82,당초내역!$E82))</f>
        <v/>
      </c>
      <c r="F82" s="24">
        <f>IF($B82="","",N(당초내역!$H82))</f>
        <v/>
      </c>
      <c r="G82" s="21">
        <f>IF($B82="","",N(당초내역!$L82))</f>
        <v/>
      </c>
      <c r="H82" s="21">
        <f>IF($B82="","",N(당초내역!$M82))</f>
        <v/>
      </c>
      <c r="I82" s="24">
        <f>IF($B82="","",N(변경내역!$H82))</f>
        <v/>
      </c>
      <c r="J82" s="21">
        <f>IF($B82="","",N(변경내역!$L82))</f>
        <v/>
      </c>
      <c r="K82" s="24">
        <f>IF($B82="","",N($I82)-N($F82))</f>
        <v/>
      </c>
      <c r="L82" s="28">
        <f>IF($B82="","",IF(당초내역!$B82="","신규",IF($K82&lt;0,"감소",IF($K82&gt;0,"증가","-"))))</f>
        <v/>
      </c>
      <c r="M82" s="29" t="n"/>
      <c r="N82" s="15" t="n"/>
      <c r="O82" s="30">
        <f>IF($B82="","",IF($L82="감소",$G82,IF($L82="증가",IF($M82="Y",ROUND(($J82+$J82*('설정'!$C$15/100))/2,0),IF(AND($N82&lt;&gt;"",$G82&gt;$N82),$N82,$G82)),IF($L82="신규",IF($M82="Y",ROUND(($J82+$J82*('설정'!$C$15/100))/2,0),ROUND($J82*('설정'!$C$15/100),0)),0))))</f>
        <v/>
      </c>
      <c r="P82" s="30">
        <f>IF($B82="","",ROUND(N($K82)*N($O82),0))</f>
        <v/>
      </c>
      <c r="Q82" s="31">
        <f>IF($B82="","",IF($L82="감소","감소분 → 계약단가",IF(AND($M82="Y",OR($L82="증가",$L82="신규")),"발주기관 요구 → 협의 (불성립 시 (당시단가+당시단가×낙찰률)÷2)",IF($L82="증가",IF(AND($N82&lt;&gt;"",$G82&gt;$N82),"증가분 → 계약단가&gt;예정가격단가 이므로 예정가격단가","증가분 → 계약단가 (낙찰률을 곱하지 않습니다)"),IF($L82="신규","신규비목 → 당시단가 × 낙찰률","")))))</f>
        <v/>
      </c>
    </row>
    <row r="83">
      <c r="A83" s="7">
        <f>IF($B83="","",ROW()-4+1)</f>
        <v/>
      </c>
      <c r="B83" s="7">
        <f>IF(변경내역!$B83&lt;&gt;"",변경내역!$B83,당초내역!$B83)</f>
        <v/>
      </c>
      <c r="C83" s="7">
        <f>IF($B83="","",IF(변경내역!$C83&lt;&gt;"",변경내역!$C83,당초내역!$C83))</f>
        <v/>
      </c>
      <c r="D83" s="7">
        <f>IF($B83="","",IF(변경내역!$D83&lt;&gt;"",변경내역!$D83,당초내역!$D83))</f>
        <v/>
      </c>
      <c r="E83" s="7">
        <f>IF($B83="","",IF(변경내역!$E83&lt;&gt;"",변경내역!$E83,당초내역!$E83))</f>
        <v/>
      </c>
      <c r="F83" s="24">
        <f>IF($B83="","",N(당초내역!$H83))</f>
        <v/>
      </c>
      <c r="G83" s="21">
        <f>IF($B83="","",N(당초내역!$L83))</f>
        <v/>
      </c>
      <c r="H83" s="21">
        <f>IF($B83="","",N(당초내역!$M83))</f>
        <v/>
      </c>
      <c r="I83" s="24">
        <f>IF($B83="","",N(변경내역!$H83))</f>
        <v/>
      </c>
      <c r="J83" s="21">
        <f>IF($B83="","",N(변경내역!$L83))</f>
        <v/>
      </c>
      <c r="K83" s="24">
        <f>IF($B83="","",N($I83)-N($F83))</f>
        <v/>
      </c>
      <c r="L83" s="28">
        <f>IF($B83="","",IF(당초내역!$B83="","신규",IF($K83&lt;0,"감소",IF($K83&gt;0,"증가","-"))))</f>
        <v/>
      </c>
      <c r="M83" s="29" t="n"/>
      <c r="N83" s="15" t="n"/>
      <c r="O83" s="30">
        <f>IF($B83="","",IF($L83="감소",$G83,IF($L83="증가",IF($M83="Y",ROUND(($J83+$J83*('설정'!$C$15/100))/2,0),IF(AND($N83&lt;&gt;"",$G83&gt;$N83),$N83,$G83)),IF($L83="신규",IF($M83="Y",ROUND(($J83+$J83*('설정'!$C$15/100))/2,0),ROUND($J83*('설정'!$C$15/100),0)),0))))</f>
        <v/>
      </c>
      <c r="P83" s="30">
        <f>IF($B83="","",ROUND(N($K83)*N($O83),0))</f>
        <v/>
      </c>
      <c r="Q83" s="31">
        <f>IF($B83="","",IF($L83="감소","감소분 → 계약단가",IF(AND($M83="Y",OR($L83="증가",$L83="신규")),"발주기관 요구 → 협의 (불성립 시 (당시단가+당시단가×낙찰률)÷2)",IF($L83="증가",IF(AND($N83&lt;&gt;"",$G83&gt;$N83),"증가분 → 계약단가&gt;예정가격단가 이므로 예정가격단가","증가분 → 계약단가 (낙찰률을 곱하지 않습니다)"),IF($L83="신규","신규비목 → 당시단가 × 낙찰률","")))))</f>
        <v/>
      </c>
    </row>
    <row r="84">
      <c r="A84" s="7">
        <f>IF($B84="","",ROW()-4+1)</f>
        <v/>
      </c>
      <c r="B84" s="7">
        <f>IF(변경내역!$B84&lt;&gt;"",변경내역!$B84,당초내역!$B84)</f>
        <v/>
      </c>
      <c r="C84" s="7">
        <f>IF($B84="","",IF(변경내역!$C84&lt;&gt;"",변경내역!$C84,당초내역!$C84))</f>
        <v/>
      </c>
      <c r="D84" s="7">
        <f>IF($B84="","",IF(변경내역!$D84&lt;&gt;"",변경내역!$D84,당초내역!$D84))</f>
        <v/>
      </c>
      <c r="E84" s="7">
        <f>IF($B84="","",IF(변경내역!$E84&lt;&gt;"",변경내역!$E84,당초내역!$E84))</f>
        <v/>
      </c>
      <c r="F84" s="24">
        <f>IF($B84="","",N(당초내역!$H84))</f>
        <v/>
      </c>
      <c r="G84" s="21">
        <f>IF($B84="","",N(당초내역!$L84))</f>
        <v/>
      </c>
      <c r="H84" s="21">
        <f>IF($B84="","",N(당초내역!$M84))</f>
        <v/>
      </c>
      <c r="I84" s="24">
        <f>IF($B84="","",N(변경내역!$H84))</f>
        <v/>
      </c>
      <c r="J84" s="21">
        <f>IF($B84="","",N(변경내역!$L84))</f>
        <v/>
      </c>
      <c r="K84" s="24">
        <f>IF($B84="","",N($I84)-N($F84))</f>
        <v/>
      </c>
      <c r="L84" s="28">
        <f>IF($B84="","",IF(당초내역!$B84="","신규",IF($K84&lt;0,"감소",IF($K84&gt;0,"증가","-"))))</f>
        <v/>
      </c>
      <c r="M84" s="29" t="n"/>
      <c r="N84" s="15" t="n"/>
      <c r="O84" s="30">
        <f>IF($B84="","",IF($L84="감소",$G84,IF($L84="증가",IF($M84="Y",ROUND(($J84+$J84*('설정'!$C$15/100))/2,0),IF(AND($N84&lt;&gt;"",$G84&gt;$N84),$N84,$G84)),IF($L84="신규",IF($M84="Y",ROUND(($J84+$J84*('설정'!$C$15/100))/2,0),ROUND($J84*('설정'!$C$15/100),0)),0))))</f>
        <v/>
      </c>
      <c r="P84" s="30">
        <f>IF($B84="","",ROUND(N($K84)*N($O84),0))</f>
        <v/>
      </c>
      <c r="Q84" s="31">
        <f>IF($B84="","",IF($L84="감소","감소분 → 계약단가",IF(AND($M84="Y",OR($L84="증가",$L84="신규")),"발주기관 요구 → 협의 (불성립 시 (당시단가+당시단가×낙찰률)÷2)",IF($L84="증가",IF(AND($N84&lt;&gt;"",$G84&gt;$N84),"증가분 → 계약단가&gt;예정가격단가 이므로 예정가격단가","증가분 → 계약단가 (낙찰률을 곱하지 않습니다)"),IF($L84="신규","신규비목 → 당시단가 × 낙찰률","")))))</f>
        <v/>
      </c>
    </row>
    <row r="85">
      <c r="A85" s="7">
        <f>IF($B85="","",ROW()-4+1)</f>
        <v/>
      </c>
      <c r="B85" s="7">
        <f>IF(변경내역!$B85&lt;&gt;"",변경내역!$B85,당초내역!$B85)</f>
        <v/>
      </c>
      <c r="C85" s="7">
        <f>IF($B85="","",IF(변경내역!$C85&lt;&gt;"",변경내역!$C85,당초내역!$C85))</f>
        <v/>
      </c>
      <c r="D85" s="7">
        <f>IF($B85="","",IF(변경내역!$D85&lt;&gt;"",변경내역!$D85,당초내역!$D85))</f>
        <v/>
      </c>
      <c r="E85" s="7">
        <f>IF($B85="","",IF(변경내역!$E85&lt;&gt;"",변경내역!$E85,당초내역!$E85))</f>
        <v/>
      </c>
      <c r="F85" s="24">
        <f>IF($B85="","",N(당초내역!$H85))</f>
        <v/>
      </c>
      <c r="G85" s="21">
        <f>IF($B85="","",N(당초내역!$L85))</f>
        <v/>
      </c>
      <c r="H85" s="21">
        <f>IF($B85="","",N(당초내역!$M85))</f>
        <v/>
      </c>
      <c r="I85" s="24">
        <f>IF($B85="","",N(변경내역!$H85))</f>
        <v/>
      </c>
      <c r="J85" s="21">
        <f>IF($B85="","",N(변경내역!$L85))</f>
        <v/>
      </c>
      <c r="K85" s="24">
        <f>IF($B85="","",N($I85)-N($F85))</f>
        <v/>
      </c>
      <c r="L85" s="28">
        <f>IF($B85="","",IF(당초내역!$B85="","신규",IF($K85&lt;0,"감소",IF($K85&gt;0,"증가","-"))))</f>
        <v/>
      </c>
      <c r="M85" s="29" t="n"/>
      <c r="N85" s="15" t="n"/>
      <c r="O85" s="30">
        <f>IF($B85="","",IF($L85="감소",$G85,IF($L85="증가",IF($M85="Y",ROUND(($J85+$J85*('설정'!$C$15/100))/2,0),IF(AND($N85&lt;&gt;"",$G85&gt;$N85),$N85,$G85)),IF($L85="신규",IF($M85="Y",ROUND(($J85+$J85*('설정'!$C$15/100))/2,0),ROUND($J85*('설정'!$C$15/100),0)),0))))</f>
        <v/>
      </c>
      <c r="P85" s="30">
        <f>IF($B85="","",ROUND(N($K85)*N($O85),0))</f>
        <v/>
      </c>
      <c r="Q85" s="31">
        <f>IF($B85="","",IF($L85="감소","감소분 → 계약단가",IF(AND($M85="Y",OR($L85="증가",$L85="신규")),"발주기관 요구 → 협의 (불성립 시 (당시단가+당시단가×낙찰률)÷2)",IF($L85="증가",IF(AND($N85&lt;&gt;"",$G85&gt;$N85),"증가분 → 계약단가&gt;예정가격단가 이므로 예정가격단가","증가분 → 계약단가 (낙찰률을 곱하지 않습니다)"),IF($L85="신규","신규비목 → 당시단가 × 낙찰률","")))))</f>
        <v/>
      </c>
    </row>
    <row r="86">
      <c r="A86" s="7">
        <f>IF($B86="","",ROW()-4+1)</f>
        <v/>
      </c>
      <c r="B86" s="7">
        <f>IF(변경내역!$B86&lt;&gt;"",변경내역!$B86,당초내역!$B86)</f>
        <v/>
      </c>
      <c r="C86" s="7">
        <f>IF($B86="","",IF(변경내역!$C86&lt;&gt;"",변경내역!$C86,당초내역!$C86))</f>
        <v/>
      </c>
      <c r="D86" s="7">
        <f>IF($B86="","",IF(변경내역!$D86&lt;&gt;"",변경내역!$D86,당초내역!$D86))</f>
        <v/>
      </c>
      <c r="E86" s="7">
        <f>IF($B86="","",IF(변경내역!$E86&lt;&gt;"",변경내역!$E86,당초내역!$E86))</f>
        <v/>
      </c>
      <c r="F86" s="24">
        <f>IF($B86="","",N(당초내역!$H86))</f>
        <v/>
      </c>
      <c r="G86" s="21">
        <f>IF($B86="","",N(당초내역!$L86))</f>
        <v/>
      </c>
      <c r="H86" s="21">
        <f>IF($B86="","",N(당초내역!$M86))</f>
        <v/>
      </c>
      <c r="I86" s="24">
        <f>IF($B86="","",N(변경내역!$H86))</f>
        <v/>
      </c>
      <c r="J86" s="21">
        <f>IF($B86="","",N(변경내역!$L86))</f>
        <v/>
      </c>
      <c r="K86" s="24">
        <f>IF($B86="","",N($I86)-N($F86))</f>
        <v/>
      </c>
      <c r="L86" s="28">
        <f>IF($B86="","",IF(당초내역!$B86="","신규",IF($K86&lt;0,"감소",IF($K86&gt;0,"증가","-"))))</f>
        <v/>
      </c>
      <c r="M86" s="29" t="n"/>
      <c r="N86" s="15" t="n"/>
      <c r="O86" s="30">
        <f>IF($B86="","",IF($L86="감소",$G86,IF($L86="증가",IF($M86="Y",ROUND(($J86+$J86*('설정'!$C$15/100))/2,0),IF(AND($N86&lt;&gt;"",$G86&gt;$N86),$N86,$G86)),IF($L86="신규",IF($M86="Y",ROUND(($J86+$J86*('설정'!$C$15/100))/2,0),ROUND($J86*('설정'!$C$15/100),0)),0))))</f>
        <v/>
      </c>
      <c r="P86" s="30">
        <f>IF($B86="","",ROUND(N($K86)*N($O86),0))</f>
        <v/>
      </c>
      <c r="Q86" s="31">
        <f>IF($B86="","",IF($L86="감소","감소분 → 계약단가",IF(AND($M86="Y",OR($L86="증가",$L86="신규")),"발주기관 요구 → 협의 (불성립 시 (당시단가+당시단가×낙찰률)÷2)",IF($L86="증가",IF(AND($N86&lt;&gt;"",$G86&gt;$N86),"증가분 → 계약단가&gt;예정가격단가 이므로 예정가격단가","증가분 → 계약단가 (낙찰률을 곱하지 않습니다)"),IF($L86="신규","신규비목 → 당시단가 × 낙찰률","")))))</f>
        <v/>
      </c>
    </row>
    <row r="87">
      <c r="A87" s="7">
        <f>IF($B87="","",ROW()-4+1)</f>
        <v/>
      </c>
      <c r="B87" s="7">
        <f>IF(변경내역!$B87&lt;&gt;"",변경내역!$B87,당초내역!$B87)</f>
        <v/>
      </c>
      <c r="C87" s="7">
        <f>IF($B87="","",IF(변경내역!$C87&lt;&gt;"",변경내역!$C87,당초내역!$C87))</f>
        <v/>
      </c>
      <c r="D87" s="7">
        <f>IF($B87="","",IF(변경내역!$D87&lt;&gt;"",변경내역!$D87,당초내역!$D87))</f>
        <v/>
      </c>
      <c r="E87" s="7">
        <f>IF($B87="","",IF(변경내역!$E87&lt;&gt;"",변경내역!$E87,당초내역!$E87))</f>
        <v/>
      </c>
      <c r="F87" s="24">
        <f>IF($B87="","",N(당초내역!$H87))</f>
        <v/>
      </c>
      <c r="G87" s="21">
        <f>IF($B87="","",N(당초내역!$L87))</f>
        <v/>
      </c>
      <c r="H87" s="21">
        <f>IF($B87="","",N(당초내역!$M87))</f>
        <v/>
      </c>
      <c r="I87" s="24">
        <f>IF($B87="","",N(변경내역!$H87))</f>
        <v/>
      </c>
      <c r="J87" s="21">
        <f>IF($B87="","",N(변경내역!$L87))</f>
        <v/>
      </c>
      <c r="K87" s="24">
        <f>IF($B87="","",N($I87)-N($F87))</f>
        <v/>
      </c>
      <c r="L87" s="28">
        <f>IF($B87="","",IF(당초내역!$B87="","신규",IF($K87&lt;0,"감소",IF($K87&gt;0,"증가","-"))))</f>
        <v/>
      </c>
      <c r="M87" s="29" t="n"/>
      <c r="N87" s="15" t="n"/>
      <c r="O87" s="30">
        <f>IF($B87="","",IF($L87="감소",$G87,IF($L87="증가",IF($M87="Y",ROUND(($J87+$J87*('설정'!$C$15/100))/2,0),IF(AND($N87&lt;&gt;"",$G87&gt;$N87),$N87,$G87)),IF($L87="신규",IF($M87="Y",ROUND(($J87+$J87*('설정'!$C$15/100))/2,0),ROUND($J87*('설정'!$C$15/100),0)),0))))</f>
        <v/>
      </c>
      <c r="P87" s="30">
        <f>IF($B87="","",ROUND(N($K87)*N($O87),0))</f>
        <v/>
      </c>
      <c r="Q87" s="31">
        <f>IF($B87="","",IF($L87="감소","감소분 → 계약단가",IF(AND($M87="Y",OR($L87="증가",$L87="신규")),"발주기관 요구 → 협의 (불성립 시 (당시단가+당시단가×낙찰률)÷2)",IF($L87="증가",IF(AND($N87&lt;&gt;"",$G87&gt;$N87),"증가분 → 계약단가&gt;예정가격단가 이므로 예정가격단가","증가분 → 계약단가 (낙찰률을 곱하지 않습니다)"),IF($L87="신규","신규비목 → 당시단가 × 낙찰률","")))))</f>
        <v/>
      </c>
    </row>
    <row r="88">
      <c r="A88" s="7">
        <f>IF($B88="","",ROW()-4+1)</f>
        <v/>
      </c>
      <c r="B88" s="7">
        <f>IF(변경내역!$B88&lt;&gt;"",변경내역!$B88,당초내역!$B88)</f>
        <v/>
      </c>
      <c r="C88" s="7">
        <f>IF($B88="","",IF(변경내역!$C88&lt;&gt;"",변경내역!$C88,당초내역!$C88))</f>
        <v/>
      </c>
      <c r="D88" s="7">
        <f>IF($B88="","",IF(변경내역!$D88&lt;&gt;"",변경내역!$D88,당초내역!$D88))</f>
        <v/>
      </c>
      <c r="E88" s="7">
        <f>IF($B88="","",IF(변경내역!$E88&lt;&gt;"",변경내역!$E88,당초내역!$E88))</f>
        <v/>
      </c>
      <c r="F88" s="24">
        <f>IF($B88="","",N(당초내역!$H88))</f>
        <v/>
      </c>
      <c r="G88" s="21">
        <f>IF($B88="","",N(당초내역!$L88))</f>
        <v/>
      </c>
      <c r="H88" s="21">
        <f>IF($B88="","",N(당초내역!$M88))</f>
        <v/>
      </c>
      <c r="I88" s="24">
        <f>IF($B88="","",N(변경내역!$H88))</f>
        <v/>
      </c>
      <c r="J88" s="21">
        <f>IF($B88="","",N(변경내역!$L88))</f>
        <v/>
      </c>
      <c r="K88" s="24">
        <f>IF($B88="","",N($I88)-N($F88))</f>
        <v/>
      </c>
      <c r="L88" s="28">
        <f>IF($B88="","",IF(당초내역!$B88="","신규",IF($K88&lt;0,"감소",IF($K88&gt;0,"증가","-"))))</f>
        <v/>
      </c>
      <c r="M88" s="29" t="n"/>
      <c r="N88" s="15" t="n"/>
      <c r="O88" s="30">
        <f>IF($B88="","",IF($L88="감소",$G88,IF($L88="증가",IF($M88="Y",ROUND(($J88+$J88*('설정'!$C$15/100))/2,0),IF(AND($N88&lt;&gt;"",$G88&gt;$N88),$N88,$G88)),IF($L88="신규",IF($M88="Y",ROUND(($J88+$J88*('설정'!$C$15/100))/2,0),ROUND($J88*('설정'!$C$15/100),0)),0))))</f>
        <v/>
      </c>
      <c r="P88" s="30">
        <f>IF($B88="","",ROUND(N($K88)*N($O88),0))</f>
        <v/>
      </c>
      <c r="Q88" s="31">
        <f>IF($B88="","",IF($L88="감소","감소분 → 계약단가",IF(AND($M88="Y",OR($L88="증가",$L88="신규")),"발주기관 요구 → 협의 (불성립 시 (당시단가+당시단가×낙찰률)÷2)",IF($L88="증가",IF(AND($N88&lt;&gt;"",$G88&gt;$N88),"증가분 → 계약단가&gt;예정가격단가 이므로 예정가격단가","증가분 → 계약단가 (낙찰률을 곱하지 않습니다)"),IF($L88="신규","신규비목 → 당시단가 × 낙찰률","")))))</f>
        <v/>
      </c>
    </row>
    <row r="89">
      <c r="A89" s="7">
        <f>IF($B89="","",ROW()-4+1)</f>
        <v/>
      </c>
      <c r="B89" s="7">
        <f>IF(변경내역!$B89&lt;&gt;"",변경내역!$B89,당초내역!$B89)</f>
        <v/>
      </c>
      <c r="C89" s="7">
        <f>IF($B89="","",IF(변경내역!$C89&lt;&gt;"",변경내역!$C89,당초내역!$C89))</f>
        <v/>
      </c>
      <c r="D89" s="7">
        <f>IF($B89="","",IF(변경내역!$D89&lt;&gt;"",변경내역!$D89,당초내역!$D89))</f>
        <v/>
      </c>
      <c r="E89" s="7">
        <f>IF($B89="","",IF(변경내역!$E89&lt;&gt;"",변경내역!$E89,당초내역!$E89))</f>
        <v/>
      </c>
      <c r="F89" s="24">
        <f>IF($B89="","",N(당초내역!$H89))</f>
        <v/>
      </c>
      <c r="G89" s="21">
        <f>IF($B89="","",N(당초내역!$L89))</f>
        <v/>
      </c>
      <c r="H89" s="21">
        <f>IF($B89="","",N(당초내역!$M89))</f>
        <v/>
      </c>
      <c r="I89" s="24">
        <f>IF($B89="","",N(변경내역!$H89))</f>
        <v/>
      </c>
      <c r="J89" s="21">
        <f>IF($B89="","",N(변경내역!$L89))</f>
        <v/>
      </c>
      <c r="K89" s="24">
        <f>IF($B89="","",N($I89)-N($F89))</f>
        <v/>
      </c>
      <c r="L89" s="28">
        <f>IF($B89="","",IF(당초내역!$B89="","신규",IF($K89&lt;0,"감소",IF($K89&gt;0,"증가","-"))))</f>
        <v/>
      </c>
      <c r="M89" s="29" t="n"/>
      <c r="N89" s="15" t="n"/>
      <c r="O89" s="30">
        <f>IF($B89="","",IF($L89="감소",$G89,IF($L89="증가",IF($M89="Y",ROUND(($J89+$J89*('설정'!$C$15/100))/2,0),IF(AND($N89&lt;&gt;"",$G89&gt;$N89),$N89,$G89)),IF($L89="신규",IF($M89="Y",ROUND(($J89+$J89*('설정'!$C$15/100))/2,0),ROUND($J89*('설정'!$C$15/100),0)),0))))</f>
        <v/>
      </c>
      <c r="P89" s="30">
        <f>IF($B89="","",ROUND(N($K89)*N($O89),0))</f>
        <v/>
      </c>
      <c r="Q89" s="31">
        <f>IF($B89="","",IF($L89="감소","감소분 → 계약단가",IF(AND($M89="Y",OR($L89="증가",$L89="신규")),"발주기관 요구 → 협의 (불성립 시 (당시단가+당시단가×낙찰률)÷2)",IF($L89="증가",IF(AND($N89&lt;&gt;"",$G89&gt;$N89),"증가분 → 계약단가&gt;예정가격단가 이므로 예정가격단가","증가분 → 계약단가 (낙찰률을 곱하지 않습니다)"),IF($L89="신규","신규비목 → 당시단가 × 낙찰률","")))))</f>
        <v/>
      </c>
    </row>
    <row r="90">
      <c r="A90" s="7">
        <f>IF($B90="","",ROW()-4+1)</f>
        <v/>
      </c>
      <c r="B90" s="7">
        <f>IF(변경내역!$B90&lt;&gt;"",변경내역!$B90,당초내역!$B90)</f>
        <v/>
      </c>
      <c r="C90" s="7">
        <f>IF($B90="","",IF(변경내역!$C90&lt;&gt;"",변경내역!$C90,당초내역!$C90))</f>
        <v/>
      </c>
      <c r="D90" s="7">
        <f>IF($B90="","",IF(변경내역!$D90&lt;&gt;"",변경내역!$D90,당초내역!$D90))</f>
        <v/>
      </c>
      <c r="E90" s="7">
        <f>IF($B90="","",IF(변경내역!$E90&lt;&gt;"",변경내역!$E90,당초내역!$E90))</f>
        <v/>
      </c>
      <c r="F90" s="24">
        <f>IF($B90="","",N(당초내역!$H90))</f>
        <v/>
      </c>
      <c r="G90" s="21">
        <f>IF($B90="","",N(당초내역!$L90))</f>
        <v/>
      </c>
      <c r="H90" s="21">
        <f>IF($B90="","",N(당초내역!$M90))</f>
        <v/>
      </c>
      <c r="I90" s="24">
        <f>IF($B90="","",N(변경내역!$H90))</f>
        <v/>
      </c>
      <c r="J90" s="21">
        <f>IF($B90="","",N(변경내역!$L90))</f>
        <v/>
      </c>
      <c r="K90" s="24">
        <f>IF($B90="","",N($I90)-N($F90))</f>
        <v/>
      </c>
      <c r="L90" s="28">
        <f>IF($B90="","",IF(당초내역!$B90="","신규",IF($K90&lt;0,"감소",IF($K90&gt;0,"증가","-"))))</f>
        <v/>
      </c>
      <c r="M90" s="29" t="n"/>
      <c r="N90" s="15" t="n"/>
      <c r="O90" s="30">
        <f>IF($B90="","",IF($L90="감소",$G90,IF($L90="증가",IF($M90="Y",ROUND(($J90+$J90*('설정'!$C$15/100))/2,0),IF(AND($N90&lt;&gt;"",$G90&gt;$N90),$N90,$G90)),IF($L90="신규",IF($M90="Y",ROUND(($J90+$J90*('설정'!$C$15/100))/2,0),ROUND($J90*('설정'!$C$15/100),0)),0))))</f>
        <v/>
      </c>
      <c r="P90" s="30">
        <f>IF($B90="","",ROUND(N($K90)*N($O90),0))</f>
        <v/>
      </c>
      <c r="Q90" s="31">
        <f>IF($B90="","",IF($L90="감소","감소분 → 계약단가",IF(AND($M90="Y",OR($L90="증가",$L90="신규")),"발주기관 요구 → 협의 (불성립 시 (당시단가+당시단가×낙찰률)÷2)",IF($L90="증가",IF(AND($N90&lt;&gt;"",$G90&gt;$N90),"증가분 → 계약단가&gt;예정가격단가 이므로 예정가격단가","증가분 → 계약단가 (낙찰률을 곱하지 않습니다)"),IF($L90="신규","신규비목 → 당시단가 × 낙찰률","")))))</f>
        <v/>
      </c>
    </row>
    <row r="91">
      <c r="A91" s="7">
        <f>IF($B91="","",ROW()-4+1)</f>
        <v/>
      </c>
      <c r="B91" s="7">
        <f>IF(변경내역!$B91&lt;&gt;"",변경내역!$B91,당초내역!$B91)</f>
        <v/>
      </c>
      <c r="C91" s="7">
        <f>IF($B91="","",IF(변경내역!$C91&lt;&gt;"",변경내역!$C91,당초내역!$C91))</f>
        <v/>
      </c>
      <c r="D91" s="7">
        <f>IF($B91="","",IF(변경내역!$D91&lt;&gt;"",변경내역!$D91,당초내역!$D91))</f>
        <v/>
      </c>
      <c r="E91" s="7">
        <f>IF($B91="","",IF(변경내역!$E91&lt;&gt;"",변경내역!$E91,당초내역!$E91))</f>
        <v/>
      </c>
      <c r="F91" s="24">
        <f>IF($B91="","",N(당초내역!$H91))</f>
        <v/>
      </c>
      <c r="G91" s="21">
        <f>IF($B91="","",N(당초내역!$L91))</f>
        <v/>
      </c>
      <c r="H91" s="21">
        <f>IF($B91="","",N(당초내역!$M91))</f>
        <v/>
      </c>
      <c r="I91" s="24">
        <f>IF($B91="","",N(변경내역!$H91))</f>
        <v/>
      </c>
      <c r="J91" s="21">
        <f>IF($B91="","",N(변경내역!$L91))</f>
        <v/>
      </c>
      <c r="K91" s="24">
        <f>IF($B91="","",N($I91)-N($F91))</f>
        <v/>
      </c>
      <c r="L91" s="28">
        <f>IF($B91="","",IF(당초내역!$B91="","신규",IF($K91&lt;0,"감소",IF($K91&gt;0,"증가","-"))))</f>
        <v/>
      </c>
      <c r="M91" s="29" t="n"/>
      <c r="N91" s="15" t="n"/>
      <c r="O91" s="30">
        <f>IF($B91="","",IF($L91="감소",$G91,IF($L91="증가",IF($M91="Y",ROUND(($J91+$J91*('설정'!$C$15/100))/2,0),IF(AND($N91&lt;&gt;"",$G91&gt;$N91),$N91,$G91)),IF($L91="신규",IF($M91="Y",ROUND(($J91+$J91*('설정'!$C$15/100))/2,0),ROUND($J91*('설정'!$C$15/100),0)),0))))</f>
        <v/>
      </c>
      <c r="P91" s="30">
        <f>IF($B91="","",ROUND(N($K91)*N($O91),0))</f>
        <v/>
      </c>
      <c r="Q91" s="31">
        <f>IF($B91="","",IF($L91="감소","감소분 → 계약단가",IF(AND($M91="Y",OR($L91="증가",$L91="신규")),"발주기관 요구 → 협의 (불성립 시 (당시단가+당시단가×낙찰률)÷2)",IF($L91="증가",IF(AND($N91&lt;&gt;"",$G91&gt;$N91),"증가분 → 계약단가&gt;예정가격단가 이므로 예정가격단가","증가분 → 계약단가 (낙찰률을 곱하지 않습니다)"),IF($L91="신규","신규비목 → 당시단가 × 낙찰률","")))))</f>
        <v/>
      </c>
    </row>
    <row r="92">
      <c r="A92" s="7">
        <f>IF($B92="","",ROW()-4+1)</f>
        <v/>
      </c>
      <c r="B92" s="7">
        <f>IF(변경내역!$B92&lt;&gt;"",변경내역!$B92,당초내역!$B92)</f>
        <v/>
      </c>
      <c r="C92" s="7">
        <f>IF($B92="","",IF(변경내역!$C92&lt;&gt;"",변경내역!$C92,당초내역!$C92))</f>
        <v/>
      </c>
      <c r="D92" s="7">
        <f>IF($B92="","",IF(변경내역!$D92&lt;&gt;"",변경내역!$D92,당초내역!$D92))</f>
        <v/>
      </c>
      <c r="E92" s="7">
        <f>IF($B92="","",IF(변경내역!$E92&lt;&gt;"",변경내역!$E92,당초내역!$E92))</f>
        <v/>
      </c>
      <c r="F92" s="24">
        <f>IF($B92="","",N(당초내역!$H92))</f>
        <v/>
      </c>
      <c r="G92" s="21">
        <f>IF($B92="","",N(당초내역!$L92))</f>
        <v/>
      </c>
      <c r="H92" s="21">
        <f>IF($B92="","",N(당초내역!$M92))</f>
        <v/>
      </c>
      <c r="I92" s="24">
        <f>IF($B92="","",N(변경내역!$H92))</f>
        <v/>
      </c>
      <c r="J92" s="21">
        <f>IF($B92="","",N(변경내역!$L92))</f>
        <v/>
      </c>
      <c r="K92" s="24">
        <f>IF($B92="","",N($I92)-N($F92))</f>
        <v/>
      </c>
      <c r="L92" s="28">
        <f>IF($B92="","",IF(당초내역!$B92="","신규",IF($K92&lt;0,"감소",IF($K92&gt;0,"증가","-"))))</f>
        <v/>
      </c>
      <c r="M92" s="29" t="n"/>
      <c r="N92" s="15" t="n"/>
      <c r="O92" s="30">
        <f>IF($B92="","",IF($L92="감소",$G92,IF($L92="증가",IF($M92="Y",ROUND(($J92+$J92*('설정'!$C$15/100))/2,0),IF(AND($N92&lt;&gt;"",$G92&gt;$N92),$N92,$G92)),IF($L92="신규",IF($M92="Y",ROUND(($J92+$J92*('설정'!$C$15/100))/2,0),ROUND($J92*('설정'!$C$15/100),0)),0))))</f>
        <v/>
      </c>
      <c r="P92" s="30">
        <f>IF($B92="","",ROUND(N($K92)*N($O92),0))</f>
        <v/>
      </c>
      <c r="Q92" s="31">
        <f>IF($B92="","",IF($L92="감소","감소분 → 계약단가",IF(AND($M92="Y",OR($L92="증가",$L92="신규")),"발주기관 요구 → 협의 (불성립 시 (당시단가+당시단가×낙찰률)÷2)",IF($L92="증가",IF(AND($N92&lt;&gt;"",$G92&gt;$N92),"증가분 → 계약단가&gt;예정가격단가 이므로 예정가격단가","증가분 → 계약단가 (낙찰률을 곱하지 않습니다)"),IF($L92="신규","신규비목 → 당시단가 × 낙찰률","")))))</f>
        <v/>
      </c>
    </row>
    <row r="93">
      <c r="A93" s="7">
        <f>IF($B93="","",ROW()-4+1)</f>
        <v/>
      </c>
      <c r="B93" s="7">
        <f>IF(변경내역!$B93&lt;&gt;"",변경내역!$B93,당초내역!$B93)</f>
        <v/>
      </c>
      <c r="C93" s="7">
        <f>IF($B93="","",IF(변경내역!$C93&lt;&gt;"",변경내역!$C93,당초내역!$C93))</f>
        <v/>
      </c>
      <c r="D93" s="7">
        <f>IF($B93="","",IF(변경내역!$D93&lt;&gt;"",변경내역!$D93,당초내역!$D93))</f>
        <v/>
      </c>
      <c r="E93" s="7">
        <f>IF($B93="","",IF(변경내역!$E93&lt;&gt;"",변경내역!$E93,당초내역!$E93))</f>
        <v/>
      </c>
      <c r="F93" s="24">
        <f>IF($B93="","",N(당초내역!$H93))</f>
        <v/>
      </c>
      <c r="G93" s="21">
        <f>IF($B93="","",N(당초내역!$L93))</f>
        <v/>
      </c>
      <c r="H93" s="21">
        <f>IF($B93="","",N(당초내역!$M93))</f>
        <v/>
      </c>
      <c r="I93" s="24">
        <f>IF($B93="","",N(변경내역!$H93))</f>
        <v/>
      </c>
      <c r="J93" s="21">
        <f>IF($B93="","",N(변경내역!$L93))</f>
        <v/>
      </c>
      <c r="K93" s="24">
        <f>IF($B93="","",N($I93)-N($F93))</f>
        <v/>
      </c>
      <c r="L93" s="28">
        <f>IF($B93="","",IF(당초내역!$B93="","신규",IF($K93&lt;0,"감소",IF($K93&gt;0,"증가","-"))))</f>
        <v/>
      </c>
      <c r="M93" s="29" t="n"/>
      <c r="N93" s="15" t="n"/>
      <c r="O93" s="30">
        <f>IF($B93="","",IF($L93="감소",$G93,IF($L93="증가",IF($M93="Y",ROUND(($J93+$J93*('설정'!$C$15/100))/2,0),IF(AND($N93&lt;&gt;"",$G93&gt;$N93),$N93,$G93)),IF($L93="신규",IF($M93="Y",ROUND(($J93+$J93*('설정'!$C$15/100))/2,0),ROUND($J93*('설정'!$C$15/100),0)),0))))</f>
        <v/>
      </c>
      <c r="P93" s="30">
        <f>IF($B93="","",ROUND(N($K93)*N($O93),0))</f>
        <v/>
      </c>
      <c r="Q93" s="31">
        <f>IF($B93="","",IF($L93="감소","감소분 → 계약단가",IF(AND($M93="Y",OR($L93="증가",$L93="신규")),"발주기관 요구 → 협의 (불성립 시 (당시단가+당시단가×낙찰률)÷2)",IF($L93="증가",IF(AND($N93&lt;&gt;"",$G93&gt;$N93),"증가분 → 계약단가&gt;예정가격단가 이므로 예정가격단가","증가분 → 계약단가 (낙찰률을 곱하지 않습니다)"),IF($L93="신규","신규비목 → 당시단가 × 낙찰률","")))))</f>
        <v/>
      </c>
    </row>
    <row r="94">
      <c r="A94" s="7">
        <f>IF($B94="","",ROW()-4+1)</f>
        <v/>
      </c>
      <c r="B94" s="7">
        <f>IF(변경내역!$B94&lt;&gt;"",변경내역!$B94,당초내역!$B94)</f>
        <v/>
      </c>
      <c r="C94" s="7">
        <f>IF($B94="","",IF(변경내역!$C94&lt;&gt;"",변경내역!$C94,당초내역!$C94))</f>
        <v/>
      </c>
      <c r="D94" s="7">
        <f>IF($B94="","",IF(변경내역!$D94&lt;&gt;"",변경내역!$D94,당초내역!$D94))</f>
        <v/>
      </c>
      <c r="E94" s="7">
        <f>IF($B94="","",IF(변경내역!$E94&lt;&gt;"",변경내역!$E94,당초내역!$E94))</f>
        <v/>
      </c>
      <c r="F94" s="24">
        <f>IF($B94="","",N(당초내역!$H94))</f>
        <v/>
      </c>
      <c r="G94" s="21">
        <f>IF($B94="","",N(당초내역!$L94))</f>
        <v/>
      </c>
      <c r="H94" s="21">
        <f>IF($B94="","",N(당초내역!$M94))</f>
        <v/>
      </c>
      <c r="I94" s="24">
        <f>IF($B94="","",N(변경내역!$H94))</f>
        <v/>
      </c>
      <c r="J94" s="21">
        <f>IF($B94="","",N(변경내역!$L94))</f>
        <v/>
      </c>
      <c r="K94" s="24">
        <f>IF($B94="","",N($I94)-N($F94))</f>
        <v/>
      </c>
      <c r="L94" s="28">
        <f>IF($B94="","",IF(당초내역!$B94="","신규",IF($K94&lt;0,"감소",IF($K94&gt;0,"증가","-"))))</f>
        <v/>
      </c>
      <c r="M94" s="29" t="n"/>
      <c r="N94" s="15" t="n"/>
      <c r="O94" s="30">
        <f>IF($B94="","",IF($L94="감소",$G94,IF($L94="증가",IF($M94="Y",ROUND(($J94+$J94*('설정'!$C$15/100))/2,0),IF(AND($N94&lt;&gt;"",$G94&gt;$N94),$N94,$G94)),IF($L94="신규",IF($M94="Y",ROUND(($J94+$J94*('설정'!$C$15/100))/2,0),ROUND($J94*('설정'!$C$15/100),0)),0))))</f>
        <v/>
      </c>
      <c r="P94" s="30">
        <f>IF($B94="","",ROUND(N($K94)*N($O94),0))</f>
        <v/>
      </c>
      <c r="Q94" s="31">
        <f>IF($B94="","",IF($L94="감소","감소분 → 계약단가",IF(AND($M94="Y",OR($L94="증가",$L94="신규")),"발주기관 요구 → 협의 (불성립 시 (당시단가+당시단가×낙찰률)÷2)",IF($L94="증가",IF(AND($N94&lt;&gt;"",$G94&gt;$N94),"증가분 → 계약단가&gt;예정가격단가 이므로 예정가격단가","증가분 → 계약단가 (낙찰률을 곱하지 않습니다)"),IF($L94="신규","신규비목 → 당시단가 × 낙찰률","")))))</f>
        <v/>
      </c>
    </row>
    <row r="95">
      <c r="A95" s="7">
        <f>IF($B95="","",ROW()-4+1)</f>
        <v/>
      </c>
      <c r="B95" s="7">
        <f>IF(변경내역!$B95&lt;&gt;"",변경내역!$B95,당초내역!$B95)</f>
        <v/>
      </c>
      <c r="C95" s="7">
        <f>IF($B95="","",IF(변경내역!$C95&lt;&gt;"",변경내역!$C95,당초내역!$C95))</f>
        <v/>
      </c>
      <c r="D95" s="7">
        <f>IF($B95="","",IF(변경내역!$D95&lt;&gt;"",변경내역!$D95,당초내역!$D95))</f>
        <v/>
      </c>
      <c r="E95" s="7">
        <f>IF($B95="","",IF(변경내역!$E95&lt;&gt;"",변경내역!$E95,당초내역!$E95))</f>
        <v/>
      </c>
      <c r="F95" s="24">
        <f>IF($B95="","",N(당초내역!$H95))</f>
        <v/>
      </c>
      <c r="G95" s="21">
        <f>IF($B95="","",N(당초내역!$L95))</f>
        <v/>
      </c>
      <c r="H95" s="21">
        <f>IF($B95="","",N(당초내역!$M95))</f>
        <v/>
      </c>
      <c r="I95" s="24">
        <f>IF($B95="","",N(변경내역!$H95))</f>
        <v/>
      </c>
      <c r="J95" s="21">
        <f>IF($B95="","",N(변경내역!$L95))</f>
        <v/>
      </c>
      <c r="K95" s="24">
        <f>IF($B95="","",N($I95)-N($F95))</f>
        <v/>
      </c>
      <c r="L95" s="28">
        <f>IF($B95="","",IF(당초내역!$B95="","신규",IF($K95&lt;0,"감소",IF($K95&gt;0,"증가","-"))))</f>
        <v/>
      </c>
      <c r="M95" s="29" t="n"/>
      <c r="N95" s="15" t="n"/>
      <c r="O95" s="30">
        <f>IF($B95="","",IF($L95="감소",$G95,IF($L95="증가",IF($M95="Y",ROUND(($J95+$J95*('설정'!$C$15/100))/2,0),IF(AND($N95&lt;&gt;"",$G95&gt;$N95),$N95,$G95)),IF($L95="신규",IF($M95="Y",ROUND(($J95+$J95*('설정'!$C$15/100))/2,0),ROUND($J95*('설정'!$C$15/100),0)),0))))</f>
        <v/>
      </c>
      <c r="P95" s="30">
        <f>IF($B95="","",ROUND(N($K95)*N($O95),0))</f>
        <v/>
      </c>
      <c r="Q95" s="31">
        <f>IF($B95="","",IF($L95="감소","감소분 → 계약단가",IF(AND($M95="Y",OR($L95="증가",$L95="신규")),"발주기관 요구 → 협의 (불성립 시 (당시단가+당시단가×낙찰률)÷2)",IF($L95="증가",IF(AND($N95&lt;&gt;"",$G95&gt;$N95),"증가분 → 계약단가&gt;예정가격단가 이므로 예정가격단가","증가분 → 계약단가 (낙찰률을 곱하지 않습니다)"),IF($L95="신규","신규비목 → 당시단가 × 낙찰률","")))))</f>
        <v/>
      </c>
    </row>
    <row r="96">
      <c r="A96" s="7">
        <f>IF($B96="","",ROW()-4+1)</f>
        <v/>
      </c>
      <c r="B96" s="7">
        <f>IF(변경내역!$B96&lt;&gt;"",변경내역!$B96,당초내역!$B96)</f>
        <v/>
      </c>
      <c r="C96" s="7">
        <f>IF($B96="","",IF(변경내역!$C96&lt;&gt;"",변경내역!$C96,당초내역!$C96))</f>
        <v/>
      </c>
      <c r="D96" s="7">
        <f>IF($B96="","",IF(변경내역!$D96&lt;&gt;"",변경내역!$D96,당초내역!$D96))</f>
        <v/>
      </c>
      <c r="E96" s="7">
        <f>IF($B96="","",IF(변경내역!$E96&lt;&gt;"",변경내역!$E96,당초내역!$E96))</f>
        <v/>
      </c>
      <c r="F96" s="24">
        <f>IF($B96="","",N(당초내역!$H96))</f>
        <v/>
      </c>
      <c r="G96" s="21">
        <f>IF($B96="","",N(당초내역!$L96))</f>
        <v/>
      </c>
      <c r="H96" s="21">
        <f>IF($B96="","",N(당초내역!$M96))</f>
        <v/>
      </c>
      <c r="I96" s="24">
        <f>IF($B96="","",N(변경내역!$H96))</f>
        <v/>
      </c>
      <c r="J96" s="21">
        <f>IF($B96="","",N(변경내역!$L96))</f>
        <v/>
      </c>
      <c r="K96" s="24">
        <f>IF($B96="","",N($I96)-N($F96))</f>
        <v/>
      </c>
      <c r="L96" s="28">
        <f>IF($B96="","",IF(당초내역!$B96="","신규",IF($K96&lt;0,"감소",IF($K96&gt;0,"증가","-"))))</f>
        <v/>
      </c>
      <c r="M96" s="29" t="n"/>
      <c r="N96" s="15" t="n"/>
      <c r="O96" s="30">
        <f>IF($B96="","",IF($L96="감소",$G96,IF($L96="증가",IF($M96="Y",ROUND(($J96+$J96*('설정'!$C$15/100))/2,0),IF(AND($N96&lt;&gt;"",$G96&gt;$N96),$N96,$G96)),IF($L96="신규",IF($M96="Y",ROUND(($J96+$J96*('설정'!$C$15/100))/2,0),ROUND($J96*('설정'!$C$15/100),0)),0))))</f>
        <v/>
      </c>
      <c r="P96" s="30">
        <f>IF($B96="","",ROUND(N($K96)*N($O96),0))</f>
        <v/>
      </c>
      <c r="Q96" s="31">
        <f>IF($B96="","",IF($L96="감소","감소분 → 계약단가",IF(AND($M96="Y",OR($L96="증가",$L96="신규")),"발주기관 요구 → 협의 (불성립 시 (당시단가+당시단가×낙찰률)÷2)",IF($L96="증가",IF(AND($N96&lt;&gt;"",$G96&gt;$N96),"증가분 → 계약단가&gt;예정가격단가 이므로 예정가격단가","증가분 → 계약단가 (낙찰률을 곱하지 않습니다)"),IF($L96="신규","신규비목 → 당시단가 × 낙찰률","")))))</f>
        <v/>
      </c>
    </row>
    <row r="97">
      <c r="A97" s="7">
        <f>IF($B97="","",ROW()-4+1)</f>
        <v/>
      </c>
      <c r="B97" s="7">
        <f>IF(변경내역!$B97&lt;&gt;"",변경내역!$B97,당초내역!$B97)</f>
        <v/>
      </c>
      <c r="C97" s="7">
        <f>IF($B97="","",IF(변경내역!$C97&lt;&gt;"",변경내역!$C97,당초내역!$C97))</f>
        <v/>
      </c>
      <c r="D97" s="7">
        <f>IF($B97="","",IF(변경내역!$D97&lt;&gt;"",변경내역!$D97,당초내역!$D97))</f>
        <v/>
      </c>
      <c r="E97" s="7">
        <f>IF($B97="","",IF(변경내역!$E97&lt;&gt;"",변경내역!$E97,당초내역!$E97))</f>
        <v/>
      </c>
      <c r="F97" s="24">
        <f>IF($B97="","",N(당초내역!$H97))</f>
        <v/>
      </c>
      <c r="G97" s="21">
        <f>IF($B97="","",N(당초내역!$L97))</f>
        <v/>
      </c>
      <c r="H97" s="21">
        <f>IF($B97="","",N(당초내역!$M97))</f>
        <v/>
      </c>
      <c r="I97" s="24">
        <f>IF($B97="","",N(변경내역!$H97))</f>
        <v/>
      </c>
      <c r="J97" s="21">
        <f>IF($B97="","",N(변경내역!$L97))</f>
        <v/>
      </c>
      <c r="K97" s="24">
        <f>IF($B97="","",N($I97)-N($F97))</f>
        <v/>
      </c>
      <c r="L97" s="28">
        <f>IF($B97="","",IF(당초내역!$B97="","신규",IF($K97&lt;0,"감소",IF($K97&gt;0,"증가","-"))))</f>
        <v/>
      </c>
      <c r="M97" s="29" t="n"/>
      <c r="N97" s="15" t="n"/>
      <c r="O97" s="30">
        <f>IF($B97="","",IF($L97="감소",$G97,IF($L97="증가",IF($M97="Y",ROUND(($J97+$J97*('설정'!$C$15/100))/2,0),IF(AND($N97&lt;&gt;"",$G97&gt;$N97),$N97,$G97)),IF($L97="신규",IF($M97="Y",ROUND(($J97+$J97*('설정'!$C$15/100))/2,0),ROUND($J97*('설정'!$C$15/100),0)),0))))</f>
        <v/>
      </c>
      <c r="P97" s="30">
        <f>IF($B97="","",ROUND(N($K97)*N($O97),0))</f>
        <v/>
      </c>
      <c r="Q97" s="31">
        <f>IF($B97="","",IF($L97="감소","감소분 → 계약단가",IF(AND($M97="Y",OR($L97="증가",$L97="신규")),"발주기관 요구 → 협의 (불성립 시 (당시단가+당시단가×낙찰률)÷2)",IF($L97="증가",IF(AND($N97&lt;&gt;"",$G97&gt;$N97),"증가분 → 계약단가&gt;예정가격단가 이므로 예정가격단가","증가분 → 계약단가 (낙찰률을 곱하지 않습니다)"),IF($L97="신규","신규비목 → 당시단가 × 낙찰률","")))))</f>
        <v/>
      </c>
    </row>
    <row r="98">
      <c r="A98" s="7">
        <f>IF($B98="","",ROW()-4+1)</f>
        <v/>
      </c>
      <c r="B98" s="7">
        <f>IF(변경내역!$B98&lt;&gt;"",변경내역!$B98,당초내역!$B98)</f>
        <v/>
      </c>
      <c r="C98" s="7">
        <f>IF($B98="","",IF(변경내역!$C98&lt;&gt;"",변경내역!$C98,당초내역!$C98))</f>
        <v/>
      </c>
      <c r="D98" s="7">
        <f>IF($B98="","",IF(변경내역!$D98&lt;&gt;"",변경내역!$D98,당초내역!$D98))</f>
        <v/>
      </c>
      <c r="E98" s="7">
        <f>IF($B98="","",IF(변경내역!$E98&lt;&gt;"",변경내역!$E98,당초내역!$E98))</f>
        <v/>
      </c>
      <c r="F98" s="24">
        <f>IF($B98="","",N(당초내역!$H98))</f>
        <v/>
      </c>
      <c r="G98" s="21">
        <f>IF($B98="","",N(당초내역!$L98))</f>
        <v/>
      </c>
      <c r="H98" s="21">
        <f>IF($B98="","",N(당초내역!$M98))</f>
        <v/>
      </c>
      <c r="I98" s="24">
        <f>IF($B98="","",N(변경내역!$H98))</f>
        <v/>
      </c>
      <c r="J98" s="21">
        <f>IF($B98="","",N(변경내역!$L98))</f>
        <v/>
      </c>
      <c r="K98" s="24">
        <f>IF($B98="","",N($I98)-N($F98))</f>
        <v/>
      </c>
      <c r="L98" s="28">
        <f>IF($B98="","",IF(당초내역!$B98="","신규",IF($K98&lt;0,"감소",IF($K98&gt;0,"증가","-"))))</f>
        <v/>
      </c>
      <c r="M98" s="29" t="n"/>
      <c r="N98" s="15" t="n"/>
      <c r="O98" s="30">
        <f>IF($B98="","",IF($L98="감소",$G98,IF($L98="증가",IF($M98="Y",ROUND(($J98+$J98*('설정'!$C$15/100))/2,0),IF(AND($N98&lt;&gt;"",$G98&gt;$N98),$N98,$G98)),IF($L98="신규",IF($M98="Y",ROUND(($J98+$J98*('설정'!$C$15/100))/2,0),ROUND($J98*('설정'!$C$15/100),0)),0))))</f>
        <v/>
      </c>
      <c r="P98" s="30">
        <f>IF($B98="","",ROUND(N($K98)*N($O98),0))</f>
        <v/>
      </c>
      <c r="Q98" s="31">
        <f>IF($B98="","",IF($L98="감소","감소분 → 계약단가",IF(AND($M98="Y",OR($L98="증가",$L98="신규")),"발주기관 요구 → 협의 (불성립 시 (당시단가+당시단가×낙찰률)÷2)",IF($L98="증가",IF(AND($N98&lt;&gt;"",$G98&gt;$N98),"증가분 → 계약단가&gt;예정가격단가 이므로 예정가격단가","증가분 → 계약단가 (낙찰률을 곱하지 않습니다)"),IF($L98="신규","신규비목 → 당시단가 × 낙찰률","")))))</f>
        <v/>
      </c>
    </row>
    <row r="99">
      <c r="A99" s="7">
        <f>IF($B99="","",ROW()-4+1)</f>
        <v/>
      </c>
      <c r="B99" s="7">
        <f>IF(변경내역!$B99&lt;&gt;"",변경내역!$B99,당초내역!$B99)</f>
        <v/>
      </c>
      <c r="C99" s="7">
        <f>IF($B99="","",IF(변경내역!$C99&lt;&gt;"",변경내역!$C99,당초내역!$C99))</f>
        <v/>
      </c>
      <c r="D99" s="7">
        <f>IF($B99="","",IF(변경내역!$D99&lt;&gt;"",변경내역!$D99,당초내역!$D99))</f>
        <v/>
      </c>
      <c r="E99" s="7">
        <f>IF($B99="","",IF(변경내역!$E99&lt;&gt;"",변경내역!$E99,당초내역!$E99))</f>
        <v/>
      </c>
      <c r="F99" s="24">
        <f>IF($B99="","",N(당초내역!$H99))</f>
        <v/>
      </c>
      <c r="G99" s="21">
        <f>IF($B99="","",N(당초내역!$L99))</f>
        <v/>
      </c>
      <c r="H99" s="21">
        <f>IF($B99="","",N(당초내역!$M99))</f>
        <v/>
      </c>
      <c r="I99" s="24">
        <f>IF($B99="","",N(변경내역!$H99))</f>
        <v/>
      </c>
      <c r="J99" s="21">
        <f>IF($B99="","",N(변경내역!$L99))</f>
        <v/>
      </c>
      <c r="K99" s="24">
        <f>IF($B99="","",N($I99)-N($F99))</f>
        <v/>
      </c>
      <c r="L99" s="28">
        <f>IF($B99="","",IF(당초내역!$B99="","신규",IF($K99&lt;0,"감소",IF($K99&gt;0,"증가","-"))))</f>
        <v/>
      </c>
      <c r="M99" s="29" t="n"/>
      <c r="N99" s="15" t="n"/>
      <c r="O99" s="30">
        <f>IF($B99="","",IF($L99="감소",$G99,IF($L99="증가",IF($M99="Y",ROUND(($J99+$J99*('설정'!$C$15/100))/2,0),IF(AND($N99&lt;&gt;"",$G99&gt;$N99),$N99,$G99)),IF($L99="신규",IF($M99="Y",ROUND(($J99+$J99*('설정'!$C$15/100))/2,0),ROUND($J99*('설정'!$C$15/100),0)),0))))</f>
        <v/>
      </c>
      <c r="P99" s="30">
        <f>IF($B99="","",ROUND(N($K99)*N($O99),0))</f>
        <v/>
      </c>
      <c r="Q99" s="31">
        <f>IF($B99="","",IF($L99="감소","감소분 → 계약단가",IF(AND($M99="Y",OR($L99="증가",$L99="신규")),"발주기관 요구 → 협의 (불성립 시 (당시단가+당시단가×낙찰률)÷2)",IF($L99="증가",IF(AND($N99&lt;&gt;"",$G99&gt;$N99),"증가분 → 계약단가&gt;예정가격단가 이므로 예정가격단가","증가분 → 계약단가 (낙찰률을 곱하지 않습니다)"),IF($L99="신규","신규비목 → 당시단가 × 낙찰률","")))))</f>
        <v/>
      </c>
    </row>
    <row r="100">
      <c r="A100" s="7">
        <f>IF($B100="","",ROW()-4+1)</f>
        <v/>
      </c>
      <c r="B100" s="7">
        <f>IF(변경내역!$B100&lt;&gt;"",변경내역!$B100,당초내역!$B100)</f>
        <v/>
      </c>
      <c r="C100" s="7">
        <f>IF($B100="","",IF(변경내역!$C100&lt;&gt;"",변경내역!$C100,당초내역!$C100))</f>
        <v/>
      </c>
      <c r="D100" s="7">
        <f>IF($B100="","",IF(변경내역!$D100&lt;&gt;"",변경내역!$D100,당초내역!$D100))</f>
        <v/>
      </c>
      <c r="E100" s="7">
        <f>IF($B100="","",IF(변경내역!$E100&lt;&gt;"",변경내역!$E100,당초내역!$E100))</f>
        <v/>
      </c>
      <c r="F100" s="24">
        <f>IF($B100="","",N(당초내역!$H100))</f>
        <v/>
      </c>
      <c r="G100" s="21">
        <f>IF($B100="","",N(당초내역!$L100))</f>
        <v/>
      </c>
      <c r="H100" s="21">
        <f>IF($B100="","",N(당초내역!$M100))</f>
        <v/>
      </c>
      <c r="I100" s="24">
        <f>IF($B100="","",N(변경내역!$H100))</f>
        <v/>
      </c>
      <c r="J100" s="21">
        <f>IF($B100="","",N(변경내역!$L100))</f>
        <v/>
      </c>
      <c r="K100" s="24">
        <f>IF($B100="","",N($I100)-N($F100))</f>
        <v/>
      </c>
      <c r="L100" s="28">
        <f>IF($B100="","",IF(당초내역!$B100="","신규",IF($K100&lt;0,"감소",IF($K100&gt;0,"증가","-"))))</f>
        <v/>
      </c>
      <c r="M100" s="29" t="n"/>
      <c r="N100" s="15" t="n"/>
      <c r="O100" s="30">
        <f>IF($B100="","",IF($L100="감소",$G100,IF($L100="증가",IF($M100="Y",ROUND(($J100+$J100*('설정'!$C$15/100))/2,0),IF(AND($N100&lt;&gt;"",$G100&gt;$N100),$N100,$G100)),IF($L100="신규",IF($M100="Y",ROUND(($J100+$J100*('설정'!$C$15/100))/2,0),ROUND($J100*('설정'!$C$15/100),0)),0))))</f>
        <v/>
      </c>
      <c r="P100" s="30">
        <f>IF($B100="","",ROUND(N($K100)*N($O100),0))</f>
        <v/>
      </c>
      <c r="Q100" s="31">
        <f>IF($B100="","",IF($L100="감소","감소분 → 계약단가",IF(AND($M100="Y",OR($L100="증가",$L100="신규")),"발주기관 요구 → 협의 (불성립 시 (당시단가+당시단가×낙찰률)÷2)",IF($L100="증가",IF(AND($N100&lt;&gt;"",$G100&gt;$N100),"증가분 → 계약단가&gt;예정가격단가 이므로 예정가격단가","증가분 → 계약단가 (낙찰률을 곱하지 않습니다)"),IF($L100="신규","신규비목 → 당시단가 × 낙찰률","")))))</f>
        <v/>
      </c>
    </row>
    <row r="101">
      <c r="A101" s="7">
        <f>IF($B101="","",ROW()-4+1)</f>
        <v/>
      </c>
      <c r="B101" s="7">
        <f>IF(변경내역!$B101&lt;&gt;"",변경내역!$B101,당초내역!$B101)</f>
        <v/>
      </c>
      <c r="C101" s="7">
        <f>IF($B101="","",IF(변경내역!$C101&lt;&gt;"",변경내역!$C101,당초내역!$C101))</f>
        <v/>
      </c>
      <c r="D101" s="7">
        <f>IF($B101="","",IF(변경내역!$D101&lt;&gt;"",변경내역!$D101,당초내역!$D101))</f>
        <v/>
      </c>
      <c r="E101" s="7">
        <f>IF($B101="","",IF(변경내역!$E101&lt;&gt;"",변경내역!$E101,당초내역!$E101))</f>
        <v/>
      </c>
      <c r="F101" s="24">
        <f>IF($B101="","",N(당초내역!$H101))</f>
        <v/>
      </c>
      <c r="G101" s="21">
        <f>IF($B101="","",N(당초내역!$L101))</f>
        <v/>
      </c>
      <c r="H101" s="21">
        <f>IF($B101="","",N(당초내역!$M101))</f>
        <v/>
      </c>
      <c r="I101" s="24">
        <f>IF($B101="","",N(변경내역!$H101))</f>
        <v/>
      </c>
      <c r="J101" s="21">
        <f>IF($B101="","",N(변경내역!$L101))</f>
        <v/>
      </c>
      <c r="K101" s="24">
        <f>IF($B101="","",N($I101)-N($F101))</f>
        <v/>
      </c>
      <c r="L101" s="28">
        <f>IF($B101="","",IF(당초내역!$B101="","신규",IF($K101&lt;0,"감소",IF($K101&gt;0,"증가","-"))))</f>
        <v/>
      </c>
      <c r="M101" s="29" t="n"/>
      <c r="N101" s="15" t="n"/>
      <c r="O101" s="30">
        <f>IF($B101="","",IF($L101="감소",$G101,IF($L101="증가",IF($M101="Y",ROUND(($J101+$J101*('설정'!$C$15/100))/2,0),IF(AND($N101&lt;&gt;"",$G101&gt;$N101),$N101,$G101)),IF($L101="신규",IF($M101="Y",ROUND(($J101+$J101*('설정'!$C$15/100))/2,0),ROUND($J101*('설정'!$C$15/100),0)),0))))</f>
        <v/>
      </c>
      <c r="P101" s="30">
        <f>IF($B101="","",ROUND(N($K101)*N($O101),0))</f>
        <v/>
      </c>
      <c r="Q101" s="31">
        <f>IF($B101="","",IF($L101="감소","감소분 → 계약단가",IF(AND($M101="Y",OR($L101="증가",$L101="신규")),"발주기관 요구 → 협의 (불성립 시 (당시단가+당시단가×낙찰률)÷2)",IF($L101="증가",IF(AND($N101&lt;&gt;"",$G101&gt;$N101),"증가분 → 계약단가&gt;예정가격단가 이므로 예정가격단가","증가분 → 계약단가 (낙찰률을 곱하지 않습니다)"),IF($L101="신규","신규비목 → 당시단가 × 낙찰률","")))))</f>
        <v/>
      </c>
    </row>
    <row r="102">
      <c r="A102" s="7">
        <f>IF($B102="","",ROW()-4+1)</f>
        <v/>
      </c>
      <c r="B102" s="7">
        <f>IF(변경내역!$B102&lt;&gt;"",변경내역!$B102,당초내역!$B102)</f>
        <v/>
      </c>
      <c r="C102" s="7">
        <f>IF($B102="","",IF(변경내역!$C102&lt;&gt;"",변경내역!$C102,당초내역!$C102))</f>
        <v/>
      </c>
      <c r="D102" s="7">
        <f>IF($B102="","",IF(변경내역!$D102&lt;&gt;"",변경내역!$D102,당초내역!$D102))</f>
        <v/>
      </c>
      <c r="E102" s="7">
        <f>IF($B102="","",IF(변경내역!$E102&lt;&gt;"",변경내역!$E102,당초내역!$E102))</f>
        <v/>
      </c>
      <c r="F102" s="24">
        <f>IF($B102="","",N(당초내역!$H102))</f>
        <v/>
      </c>
      <c r="G102" s="21">
        <f>IF($B102="","",N(당초내역!$L102))</f>
        <v/>
      </c>
      <c r="H102" s="21">
        <f>IF($B102="","",N(당초내역!$M102))</f>
        <v/>
      </c>
      <c r="I102" s="24">
        <f>IF($B102="","",N(변경내역!$H102))</f>
        <v/>
      </c>
      <c r="J102" s="21">
        <f>IF($B102="","",N(변경내역!$L102))</f>
        <v/>
      </c>
      <c r="K102" s="24">
        <f>IF($B102="","",N($I102)-N($F102))</f>
        <v/>
      </c>
      <c r="L102" s="28">
        <f>IF($B102="","",IF(당초내역!$B102="","신규",IF($K102&lt;0,"감소",IF($K102&gt;0,"증가","-"))))</f>
        <v/>
      </c>
      <c r="M102" s="29" t="n"/>
      <c r="N102" s="15" t="n"/>
      <c r="O102" s="30">
        <f>IF($B102="","",IF($L102="감소",$G102,IF($L102="증가",IF($M102="Y",ROUND(($J102+$J102*('설정'!$C$15/100))/2,0),IF(AND($N102&lt;&gt;"",$G102&gt;$N102),$N102,$G102)),IF($L102="신규",IF($M102="Y",ROUND(($J102+$J102*('설정'!$C$15/100))/2,0),ROUND($J102*('설정'!$C$15/100),0)),0))))</f>
        <v/>
      </c>
      <c r="P102" s="30">
        <f>IF($B102="","",ROUND(N($K102)*N($O102),0))</f>
        <v/>
      </c>
      <c r="Q102" s="31">
        <f>IF($B102="","",IF($L102="감소","감소분 → 계약단가",IF(AND($M102="Y",OR($L102="증가",$L102="신규")),"발주기관 요구 → 협의 (불성립 시 (당시단가+당시단가×낙찰률)÷2)",IF($L102="증가",IF(AND($N102&lt;&gt;"",$G102&gt;$N102),"증가분 → 계약단가&gt;예정가격단가 이므로 예정가격단가","증가분 → 계약단가 (낙찰률을 곱하지 않습니다)"),IF($L102="신규","신규비목 → 당시단가 × 낙찰률","")))))</f>
        <v/>
      </c>
    </row>
    <row r="103">
      <c r="A103" s="7">
        <f>IF($B103="","",ROW()-4+1)</f>
        <v/>
      </c>
      <c r="B103" s="7">
        <f>IF(변경내역!$B103&lt;&gt;"",변경내역!$B103,당초내역!$B103)</f>
        <v/>
      </c>
      <c r="C103" s="7">
        <f>IF($B103="","",IF(변경내역!$C103&lt;&gt;"",변경내역!$C103,당초내역!$C103))</f>
        <v/>
      </c>
      <c r="D103" s="7">
        <f>IF($B103="","",IF(변경내역!$D103&lt;&gt;"",변경내역!$D103,당초내역!$D103))</f>
        <v/>
      </c>
      <c r="E103" s="7">
        <f>IF($B103="","",IF(변경내역!$E103&lt;&gt;"",변경내역!$E103,당초내역!$E103))</f>
        <v/>
      </c>
      <c r="F103" s="24">
        <f>IF($B103="","",N(당초내역!$H103))</f>
        <v/>
      </c>
      <c r="G103" s="21">
        <f>IF($B103="","",N(당초내역!$L103))</f>
        <v/>
      </c>
      <c r="H103" s="21">
        <f>IF($B103="","",N(당초내역!$M103))</f>
        <v/>
      </c>
      <c r="I103" s="24">
        <f>IF($B103="","",N(변경내역!$H103))</f>
        <v/>
      </c>
      <c r="J103" s="21">
        <f>IF($B103="","",N(변경내역!$L103))</f>
        <v/>
      </c>
      <c r="K103" s="24">
        <f>IF($B103="","",N($I103)-N($F103))</f>
        <v/>
      </c>
      <c r="L103" s="28">
        <f>IF($B103="","",IF(당초내역!$B103="","신규",IF($K103&lt;0,"감소",IF($K103&gt;0,"증가","-"))))</f>
        <v/>
      </c>
      <c r="M103" s="29" t="n"/>
      <c r="N103" s="15" t="n"/>
      <c r="O103" s="30">
        <f>IF($B103="","",IF($L103="감소",$G103,IF($L103="증가",IF($M103="Y",ROUND(($J103+$J103*('설정'!$C$15/100))/2,0),IF(AND($N103&lt;&gt;"",$G103&gt;$N103),$N103,$G103)),IF($L103="신규",IF($M103="Y",ROUND(($J103+$J103*('설정'!$C$15/100))/2,0),ROUND($J103*('설정'!$C$15/100),0)),0))))</f>
        <v/>
      </c>
      <c r="P103" s="30">
        <f>IF($B103="","",ROUND(N($K103)*N($O103),0))</f>
        <v/>
      </c>
      <c r="Q103" s="31">
        <f>IF($B103="","",IF($L103="감소","감소분 → 계약단가",IF(AND($M103="Y",OR($L103="증가",$L103="신규")),"발주기관 요구 → 협의 (불성립 시 (당시단가+당시단가×낙찰률)÷2)",IF($L103="증가",IF(AND($N103&lt;&gt;"",$G103&gt;$N103),"증가분 → 계약단가&gt;예정가격단가 이므로 예정가격단가","증가분 → 계약단가 (낙찰률을 곱하지 않습니다)"),IF($L103="신규","신규비목 → 당시단가 × 낙찰률","")))))</f>
        <v/>
      </c>
    </row>
    <row r="104">
      <c r="A104" s="7">
        <f>IF($B104="","",ROW()-4+1)</f>
        <v/>
      </c>
      <c r="B104" s="7">
        <f>IF(변경내역!$B104&lt;&gt;"",변경내역!$B104,당초내역!$B104)</f>
        <v/>
      </c>
      <c r="C104" s="7">
        <f>IF($B104="","",IF(변경내역!$C104&lt;&gt;"",변경내역!$C104,당초내역!$C104))</f>
        <v/>
      </c>
      <c r="D104" s="7">
        <f>IF($B104="","",IF(변경내역!$D104&lt;&gt;"",변경내역!$D104,당초내역!$D104))</f>
        <v/>
      </c>
      <c r="E104" s="7">
        <f>IF($B104="","",IF(변경내역!$E104&lt;&gt;"",변경내역!$E104,당초내역!$E104))</f>
        <v/>
      </c>
      <c r="F104" s="24">
        <f>IF($B104="","",N(당초내역!$H104))</f>
        <v/>
      </c>
      <c r="G104" s="21">
        <f>IF($B104="","",N(당초내역!$L104))</f>
        <v/>
      </c>
      <c r="H104" s="21">
        <f>IF($B104="","",N(당초내역!$M104))</f>
        <v/>
      </c>
      <c r="I104" s="24">
        <f>IF($B104="","",N(변경내역!$H104))</f>
        <v/>
      </c>
      <c r="J104" s="21">
        <f>IF($B104="","",N(변경내역!$L104))</f>
        <v/>
      </c>
      <c r="K104" s="24">
        <f>IF($B104="","",N($I104)-N($F104))</f>
        <v/>
      </c>
      <c r="L104" s="28">
        <f>IF($B104="","",IF(당초내역!$B104="","신규",IF($K104&lt;0,"감소",IF($K104&gt;0,"증가","-"))))</f>
        <v/>
      </c>
      <c r="M104" s="29" t="n"/>
      <c r="N104" s="15" t="n"/>
      <c r="O104" s="30">
        <f>IF($B104="","",IF($L104="감소",$G104,IF($L104="증가",IF($M104="Y",ROUND(($J104+$J104*('설정'!$C$15/100))/2,0),IF(AND($N104&lt;&gt;"",$G104&gt;$N104),$N104,$G104)),IF($L104="신규",IF($M104="Y",ROUND(($J104+$J104*('설정'!$C$15/100))/2,0),ROUND($J104*('설정'!$C$15/100),0)),0))))</f>
        <v/>
      </c>
      <c r="P104" s="30">
        <f>IF($B104="","",ROUND(N($K104)*N($O104),0))</f>
        <v/>
      </c>
      <c r="Q104" s="31">
        <f>IF($B104="","",IF($L104="감소","감소분 → 계약단가",IF(AND($M104="Y",OR($L104="증가",$L104="신규")),"발주기관 요구 → 협의 (불성립 시 (당시단가+당시단가×낙찰률)÷2)",IF($L104="증가",IF(AND($N104&lt;&gt;"",$G104&gt;$N104),"증가분 → 계약단가&gt;예정가격단가 이므로 예정가격단가","증가분 → 계약단가 (낙찰률을 곱하지 않습니다)"),IF($L104="신규","신규비목 → 당시단가 × 낙찰률","")))))</f>
        <v/>
      </c>
    </row>
    <row r="105">
      <c r="A105" s="7">
        <f>IF($B105="","",ROW()-4+1)</f>
        <v/>
      </c>
      <c r="B105" s="7">
        <f>IF(변경내역!$B105&lt;&gt;"",변경내역!$B105,당초내역!$B105)</f>
        <v/>
      </c>
      <c r="C105" s="7">
        <f>IF($B105="","",IF(변경내역!$C105&lt;&gt;"",변경내역!$C105,당초내역!$C105))</f>
        <v/>
      </c>
      <c r="D105" s="7">
        <f>IF($B105="","",IF(변경내역!$D105&lt;&gt;"",변경내역!$D105,당초내역!$D105))</f>
        <v/>
      </c>
      <c r="E105" s="7">
        <f>IF($B105="","",IF(변경내역!$E105&lt;&gt;"",변경내역!$E105,당초내역!$E105))</f>
        <v/>
      </c>
      <c r="F105" s="24">
        <f>IF($B105="","",N(당초내역!$H105))</f>
        <v/>
      </c>
      <c r="G105" s="21">
        <f>IF($B105="","",N(당초내역!$L105))</f>
        <v/>
      </c>
      <c r="H105" s="21">
        <f>IF($B105="","",N(당초내역!$M105))</f>
        <v/>
      </c>
      <c r="I105" s="24">
        <f>IF($B105="","",N(변경내역!$H105))</f>
        <v/>
      </c>
      <c r="J105" s="21">
        <f>IF($B105="","",N(변경내역!$L105))</f>
        <v/>
      </c>
      <c r="K105" s="24">
        <f>IF($B105="","",N($I105)-N($F105))</f>
        <v/>
      </c>
      <c r="L105" s="28">
        <f>IF($B105="","",IF(당초내역!$B105="","신규",IF($K105&lt;0,"감소",IF($K105&gt;0,"증가","-"))))</f>
        <v/>
      </c>
      <c r="M105" s="29" t="n"/>
      <c r="N105" s="15" t="n"/>
      <c r="O105" s="30">
        <f>IF($B105="","",IF($L105="감소",$G105,IF($L105="증가",IF($M105="Y",ROUND(($J105+$J105*('설정'!$C$15/100))/2,0),IF(AND($N105&lt;&gt;"",$G105&gt;$N105),$N105,$G105)),IF($L105="신규",IF($M105="Y",ROUND(($J105+$J105*('설정'!$C$15/100))/2,0),ROUND($J105*('설정'!$C$15/100),0)),0))))</f>
        <v/>
      </c>
      <c r="P105" s="30">
        <f>IF($B105="","",ROUND(N($K105)*N($O105),0))</f>
        <v/>
      </c>
      <c r="Q105" s="31">
        <f>IF($B105="","",IF($L105="감소","감소분 → 계약단가",IF(AND($M105="Y",OR($L105="증가",$L105="신규")),"발주기관 요구 → 협의 (불성립 시 (당시단가+당시단가×낙찰률)÷2)",IF($L105="증가",IF(AND($N105&lt;&gt;"",$G105&gt;$N105),"증가분 → 계약단가&gt;예정가격단가 이므로 예정가격단가","증가분 → 계약단가 (낙찰률을 곱하지 않습니다)"),IF($L105="신규","신규비목 → 당시단가 × 낙찰률","")))))</f>
        <v/>
      </c>
    </row>
    <row r="106">
      <c r="A106" s="7">
        <f>IF($B106="","",ROW()-4+1)</f>
        <v/>
      </c>
      <c r="B106" s="7">
        <f>IF(변경내역!$B106&lt;&gt;"",변경내역!$B106,당초내역!$B106)</f>
        <v/>
      </c>
      <c r="C106" s="7">
        <f>IF($B106="","",IF(변경내역!$C106&lt;&gt;"",변경내역!$C106,당초내역!$C106))</f>
        <v/>
      </c>
      <c r="D106" s="7">
        <f>IF($B106="","",IF(변경내역!$D106&lt;&gt;"",변경내역!$D106,당초내역!$D106))</f>
        <v/>
      </c>
      <c r="E106" s="7">
        <f>IF($B106="","",IF(변경내역!$E106&lt;&gt;"",변경내역!$E106,당초내역!$E106))</f>
        <v/>
      </c>
      <c r="F106" s="24">
        <f>IF($B106="","",N(당초내역!$H106))</f>
        <v/>
      </c>
      <c r="G106" s="21">
        <f>IF($B106="","",N(당초내역!$L106))</f>
        <v/>
      </c>
      <c r="H106" s="21">
        <f>IF($B106="","",N(당초내역!$M106))</f>
        <v/>
      </c>
      <c r="I106" s="24">
        <f>IF($B106="","",N(변경내역!$H106))</f>
        <v/>
      </c>
      <c r="J106" s="21">
        <f>IF($B106="","",N(변경내역!$L106))</f>
        <v/>
      </c>
      <c r="K106" s="24">
        <f>IF($B106="","",N($I106)-N($F106))</f>
        <v/>
      </c>
      <c r="L106" s="28">
        <f>IF($B106="","",IF(당초내역!$B106="","신규",IF($K106&lt;0,"감소",IF($K106&gt;0,"증가","-"))))</f>
        <v/>
      </c>
      <c r="M106" s="29" t="n"/>
      <c r="N106" s="15" t="n"/>
      <c r="O106" s="30">
        <f>IF($B106="","",IF($L106="감소",$G106,IF($L106="증가",IF($M106="Y",ROUND(($J106+$J106*('설정'!$C$15/100))/2,0),IF(AND($N106&lt;&gt;"",$G106&gt;$N106),$N106,$G106)),IF($L106="신규",IF($M106="Y",ROUND(($J106+$J106*('설정'!$C$15/100))/2,0),ROUND($J106*('설정'!$C$15/100),0)),0))))</f>
        <v/>
      </c>
      <c r="P106" s="30">
        <f>IF($B106="","",ROUND(N($K106)*N($O106),0))</f>
        <v/>
      </c>
      <c r="Q106" s="31">
        <f>IF($B106="","",IF($L106="감소","감소분 → 계약단가",IF(AND($M106="Y",OR($L106="증가",$L106="신규")),"발주기관 요구 → 협의 (불성립 시 (당시단가+당시단가×낙찰률)÷2)",IF($L106="증가",IF(AND($N106&lt;&gt;"",$G106&gt;$N106),"증가분 → 계약단가&gt;예정가격단가 이므로 예정가격단가","증가분 → 계약단가 (낙찰률을 곱하지 않습니다)"),IF($L106="신규","신규비목 → 당시단가 × 낙찰률","")))))</f>
        <v/>
      </c>
    </row>
    <row r="107">
      <c r="A107" s="7">
        <f>IF($B107="","",ROW()-4+1)</f>
        <v/>
      </c>
      <c r="B107" s="7">
        <f>IF(변경내역!$B107&lt;&gt;"",변경내역!$B107,당초내역!$B107)</f>
        <v/>
      </c>
      <c r="C107" s="7">
        <f>IF($B107="","",IF(변경내역!$C107&lt;&gt;"",변경내역!$C107,당초내역!$C107))</f>
        <v/>
      </c>
      <c r="D107" s="7">
        <f>IF($B107="","",IF(변경내역!$D107&lt;&gt;"",변경내역!$D107,당초내역!$D107))</f>
        <v/>
      </c>
      <c r="E107" s="7">
        <f>IF($B107="","",IF(변경내역!$E107&lt;&gt;"",변경내역!$E107,당초내역!$E107))</f>
        <v/>
      </c>
      <c r="F107" s="24">
        <f>IF($B107="","",N(당초내역!$H107))</f>
        <v/>
      </c>
      <c r="G107" s="21">
        <f>IF($B107="","",N(당초내역!$L107))</f>
        <v/>
      </c>
      <c r="H107" s="21">
        <f>IF($B107="","",N(당초내역!$M107))</f>
        <v/>
      </c>
      <c r="I107" s="24">
        <f>IF($B107="","",N(변경내역!$H107))</f>
        <v/>
      </c>
      <c r="J107" s="21">
        <f>IF($B107="","",N(변경내역!$L107))</f>
        <v/>
      </c>
      <c r="K107" s="24">
        <f>IF($B107="","",N($I107)-N($F107))</f>
        <v/>
      </c>
      <c r="L107" s="28">
        <f>IF($B107="","",IF(당초내역!$B107="","신규",IF($K107&lt;0,"감소",IF($K107&gt;0,"증가","-"))))</f>
        <v/>
      </c>
      <c r="M107" s="29" t="n"/>
      <c r="N107" s="15" t="n"/>
      <c r="O107" s="30">
        <f>IF($B107="","",IF($L107="감소",$G107,IF($L107="증가",IF($M107="Y",ROUND(($J107+$J107*('설정'!$C$15/100))/2,0),IF(AND($N107&lt;&gt;"",$G107&gt;$N107),$N107,$G107)),IF($L107="신규",IF($M107="Y",ROUND(($J107+$J107*('설정'!$C$15/100))/2,0),ROUND($J107*('설정'!$C$15/100),0)),0))))</f>
        <v/>
      </c>
      <c r="P107" s="30">
        <f>IF($B107="","",ROUND(N($K107)*N($O107),0))</f>
        <v/>
      </c>
      <c r="Q107" s="31">
        <f>IF($B107="","",IF($L107="감소","감소분 → 계약단가",IF(AND($M107="Y",OR($L107="증가",$L107="신규")),"발주기관 요구 → 협의 (불성립 시 (당시단가+당시단가×낙찰률)÷2)",IF($L107="증가",IF(AND($N107&lt;&gt;"",$G107&gt;$N107),"증가분 → 계약단가&gt;예정가격단가 이므로 예정가격단가","증가분 → 계약단가 (낙찰률을 곱하지 않습니다)"),IF($L107="신규","신규비목 → 당시단가 × 낙찰률","")))))</f>
        <v/>
      </c>
    </row>
    <row r="108">
      <c r="A108" s="7">
        <f>IF($B108="","",ROW()-4+1)</f>
        <v/>
      </c>
      <c r="B108" s="7">
        <f>IF(변경내역!$B108&lt;&gt;"",변경내역!$B108,당초내역!$B108)</f>
        <v/>
      </c>
      <c r="C108" s="7">
        <f>IF($B108="","",IF(변경내역!$C108&lt;&gt;"",변경내역!$C108,당초내역!$C108))</f>
        <v/>
      </c>
      <c r="D108" s="7">
        <f>IF($B108="","",IF(변경내역!$D108&lt;&gt;"",변경내역!$D108,당초내역!$D108))</f>
        <v/>
      </c>
      <c r="E108" s="7">
        <f>IF($B108="","",IF(변경내역!$E108&lt;&gt;"",변경내역!$E108,당초내역!$E108))</f>
        <v/>
      </c>
      <c r="F108" s="24">
        <f>IF($B108="","",N(당초내역!$H108))</f>
        <v/>
      </c>
      <c r="G108" s="21">
        <f>IF($B108="","",N(당초내역!$L108))</f>
        <v/>
      </c>
      <c r="H108" s="21">
        <f>IF($B108="","",N(당초내역!$M108))</f>
        <v/>
      </c>
      <c r="I108" s="24">
        <f>IF($B108="","",N(변경내역!$H108))</f>
        <v/>
      </c>
      <c r="J108" s="21">
        <f>IF($B108="","",N(변경내역!$L108))</f>
        <v/>
      </c>
      <c r="K108" s="24">
        <f>IF($B108="","",N($I108)-N($F108))</f>
        <v/>
      </c>
      <c r="L108" s="28">
        <f>IF($B108="","",IF(당초내역!$B108="","신규",IF($K108&lt;0,"감소",IF($K108&gt;0,"증가","-"))))</f>
        <v/>
      </c>
      <c r="M108" s="29" t="n"/>
      <c r="N108" s="15" t="n"/>
      <c r="O108" s="30">
        <f>IF($B108="","",IF($L108="감소",$G108,IF($L108="증가",IF($M108="Y",ROUND(($J108+$J108*('설정'!$C$15/100))/2,0),IF(AND($N108&lt;&gt;"",$G108&gt;$N108),$N108,$G108)),IF($L108="신규",IF($M108="Y",ROUND(($J108+$J108*('설정'!$C$15/100))/2,0),ROUND($J108*('설정'!$C$15/100),0)),0))))</f>
        <v/>
      </c>
      <c r="P108" s="30">
        <f>IF($B108="","",ROUND(N($K108)*N($O108),0))</f>
        <v/>
      </c>
      <c r="Q108" s="31">
        <f>IF($B108="","",IF($L108="감소","감소분 → 계약단가",IF(AND($M108="Y",OR($L108="증가",$L108="신규")),"발주기관 요구 → 협의 (불성립 시 (당시단가+당시단가×낙찰률)÷2)",IF($L108="증가",IF(AND($N108&lt;&gt;"",$G108&gt;$N108),"증가분 → 계약단가&gt;예정가격단가 이므로 예정가격단가","증가분 → 계약단가 (낙찰률을 곱하지 않습니다)"),IF($L108="신규","신규비목 → 당시단가 × 낙찰률","")))))</f>
        <v/>
      </c>
    </row>
    <row r="109">
      <c r="A109" s="7">
        <f>IF($B109="","",ROW()-4+1)</f>
        <v/>
      </c>
      <c r="B109" s="7">
        <f>IF(변경내역!$B109&lt;&gt;"",변경내역!$B109,당초내역!$B109)</f>
        <v/>
      </c>
      <c r="C109" s="7">
        <f>IF($B109="","",IF(변경내역!$C109&lt;&gt;"",변경내역!$C109,당초내역!$C109))</f>
        <v/>
      </c>
      <c r="D109" s="7">
        <f>IF($B109="","",IF(변경내역!$D109&lt;&gt;"",변경내역!$D109,당초내역!$D109))</f>
        <v/>
      </c>
      <c r="E109" s="7">
        <f>IF($B109="","",IF(변경내역!$E109&lt;&gt;"",변경내역!$E109,당초내역!$E109))</f>
        <v/>
      </c>
      <c r="F109" s="24">
        <f>IF($B109="","",N(당초내역!$H109))</f>
        <v/>
      </c>
      <c r="G109" s="21">
        <f>IF($B109="","",N(당초내역!$L109))</f>
        <v/>
      </c>
      <c r="H109" s="21">
        <f>IF($B109="","",N(당초내역!$M109))</f>
        <v/>
      </c>
      <c r="I109" s="24">
        <f>IF($B109="","",N(변경내역!$H109))</f>
        <v/>
      </c>
      <c r="J109" s="21">
        <f>IF($B109="","",N(변경내역!$L109))</f>
        <v/>
      </c>
      <c r="K109" s="24">
        <f>IF($B109="","",N($I109)-N($F109))</f>
        <v/>
      </c>
      <c r="L109" s="28">
        <f>IF($B109="","",IF(당초내역!$B109="","신규",IF($K109&lt;0,"감소",IF($K109&gt;0,"증가","-"))))</f>
        <v/>
      </c>
      <c r="M109" s="29" t="n"/>
      <c r="N109" s="15" t="n"/>
      <c r="O109" s="30">
        <f>IF($B109="","",IF($L109="감소",$G109,IF($L109="증가",IF($M109="Y",ROUND(($J109+$J109*('설정'!$C$15/100))/2,0),IF(AND($N109&lt;&gt;"",$G109&gt;$N109),$N109,$G109)),IF($L109="신규",IF($M109="Y",ROUND(($J109+$J109*('설정'!$C$15/100))/2,0),ROUND($J109*('설정'!$C$15/100),0)),0))))</f>
        <v/>
      </c>
      <c r="P109" s="30">
        <f>IF($B109="","",ROUND(N($K109)*N($O109),0))</f>
        <v/>
      </c>
      <c r="Q109" s="31">
        <f>IF($B109="","",IF($L109="감소","감소분 → 계약단가",IF(AND($M109="Y",OR($L109="증가",$L109="신규")),"발주기관 요구 → 협의 (불성립 시 (당시단가+당시단가×낙찰률)÷2)",IF($L109="증가",IF(AND($N109&lt;&gt;"",$G109&gt;$N109),"증가분 → 계약단가&gt;예정가격단가 이므로 예정가격단가","증가분 → 계약단가 (낙찰률을 곱하지 않습니다)"),IF($L109="신규","신규비목 → 당시단가 × 낙찰률","")))))</f>
        <v/>
      </c>
    </row>
    <row r="110">
      <c r="A110" s="7">
        <f>IF($B110="","",ROW()-4+1)</f>
        <v/>
      </c>
      <c r="B110" s="7">
        <f>IF(변경내역!$B110&lt;&gt;"",변경내역!$B110,당초내역!$B110)</f>
        <v/>
      </c>
      <c r="C110" s="7">
        <f>IF($B110="","",IF(변경내역!$C110&lt;&gt;"",변경내역!$C110,당초내역!$C110))</f>
        <v/>
      </c>
      <c r="D110" s="7">
        <f>IF($B110="","",IF(변경내역!$D110&lt;&gt;"",변경내역!$D110,당초내역!$D110))</f>
        <v/>
      </c>
      <c r="E110" s="7">
        <f>IF($B110="","",IF(변경내역!$E110&lt;&gt;"",변경내역!$E110,당초내역!$E110))</f>
        <v/>
      </c>
      <c r="F110" s="24">
        <f>IF($B110="","",N(당초내역!$H110))</f>
        <v/>
      </c>
      <c r="G110" s="21">
        <f>IF($B110="","",N(당초내역!$L110))</f>
        <v/>
      </c>
      <c r="H110" s="21">
        <f>IF($B110="","",N(당초내역!$M110))</f>
        <v/>
      </c>
      <c r="I110" s="24">
        <f>IF($B110="","",N(변경내역!$H110))</f>
        <v/>
      </c>
      <c r="J110" s="21">
        <f>IF($B110="","",N(변경내역!$L110))</f>
        <v/>
      </c>
      <c r="K110" s="24">
        <f>IF($B110="","",N($I110)-N($F110))</f>
        <v/>
      </c>
      <c r="L110" s="28">
        <f>IF($B110="","",IF(당초내역!$B110="","신규",IF($K110&lt;0,"감소",IF($K110&gt;0,"증가","-"))))</f>
        <v/>
      </c>
      <c r="M110" s="29" t="n"/>
      <c r="N110" s="15" t="n"/>
      <c r="O110" s="30">
        <f>IF($B110="","",IF($L110="감소",$G110,IF($L110="증가",IF($M110="Y",ROUND(($J110+$J110*('설정'!$C$15/100))/2,0),IF(AND($N110&lt;&gt;"",$G110&gt;$N110),$N110,$G110)),IF($L110="신규",IF($M110="Y",ROUND(($J110+$J110*('설정'!$C$15/100))/2,0),ROUND($J110*('설정'!$C$15/100),0)),0))))</f>
        <v/>
      </c>
      <c r="P110" s="30">
        <f>IF($B110="","",ROUND(N($K110)*N($O110),0))</f>
        <v/>
      </c>
      <c r="Q110" s="31">
        <f>IF($B110="","",IF($L110="감소","감소분 → 계약단가",IF(AND($M110="Y",OR($L110="증가",$L110="신규")),"발주기관 요구 → 협의 (불성립 시 (당시단가+당시단가×낙찰률)÷2)",IF($L110="증가",IF(AND($N110&lt;&gt;"",$G110&gt;$N110),"증가분 → 계약단가&gt;예정가격단가 이므로 예정가격단가","증가분 → 계약단가 (낙찰률을 곱하지 않습니다)"),IF($L110="신규","신규비목 → 당시단가 × 낙찰률","")))))</f>
        <v/>
      </c>
    </row>
    <row r="111">
      <c r="A111" s="7">
        <f>IF($B111="","",ROW()-4+1)</f>
        <v/>
      </c>
      <c r="B111" s="7">
        <f>IF(변경내역!$B111&lt;&gt;"",변경내역!$B111,당초내역!$B111)</f>
        <v/>
      </c>
      <c r="C111" s="7">
        <f>IF($B111="","",IF(변경내역!$C111&lt;&gt;"",변경내역!$C111,당초내역!$C111))</f>
        <v/>
      </c>
      <c r="D111" s="7">
        <f>IF($B111="","",IF(변경내역!$D111&lt;&gt;"",변경내역!$D111,당초내역!$D111))</f>
        <v/>
      </c>
      <c r="E111" s="7">
        <f>IF($B111="","",IF(변경내역!$E111&lt;&gt;"",변경내역!$E111,당초내역!$E111))</f>
        <v/>
      </c>
      <c r="F111" s="24">
        <f>IF($B111="","",N(당초내역!$H111))</f>
        <v/>
      </c>
      <c r="G111" s="21">
        <f>IF($B111="","",N(당초내역!$L111))</f>
        <v/>
      </c>
      <c r="H111" s="21">
        <f>IF($B111="","",N(당초내역!$M111))</f>
        <v/>
      </c>
      <c r="I111" s="24">
        <f>IF($B111="","",N(변경내역!$H111))</f>
        <v/>
      </c>
      <c r="J111" s="21">
        <f>IF($B111="","",N(변경내역!$L111))</f>
        <v/>
      </c>
      <c r="K111" s="24">
        <f>IF($B111="","",N($I111)-N($F111))</f>
        <v/>
      </c>
      <c r="L111" s="28">
        <f>IF($B111="","",IF(당초내역!$B111="","신규",IF($K111&lt;0,"감소",IF($K111&gt;0,"증가","-"))))</f>
        <v/>
      </c>
      <c r="M111" s="29" t="n"/>
      <c r="N111" s="15" t="n"/>
      <c r="O111" s="30">
        <f>IF($B111="","",IF($L111="감소",$G111,IF($L111="증가",IF($M111="Y",ROUND(($J111+$J111*('설정'!$C$15/100))/2,0),IF(AND($N111&lt;&gt;"",$G111&gt;$N111),$N111,$G111)),IF($L111="신규",IF($M111="Y",ROUND(($J111+$J111*('설정'!$C$15/100))/2,0),ROUND($J111*('설정'!$C$15/100),0)),0))))</f>
        <v/>
      </c>
      <c r="P111" s="30">
        <f>IF($B111="","",ROUND(N($K111)*N($O111),0))</f>
        <v/>
      </c>
      <c r="Q111" s="31">
        <f>IF($B111="","",IF($L111="감소","감소분 → 계약단가",IF(AND($M111="Y",OR($L111="증가",$L111="신규")),"발주기관 요구 → 협의 (불성립 시 (당시단가+당시단가×낙찰률)÷2)",IF($L111="증가",IF(AND($N111&lt;&gt;"",$G111&gt;$N111),"증가분 → 계약단가&gt;예정가격단가 이므로 예정가격단가","증가분 → 계약단가 (낙찰률을 곱하지 않습니다)"),IF($L111="신규","신규비목 → 당시단가 × 낙찰률","")))))</f>
        <v/>
      </c>
    </row>
    <row r="112">
      <c r="A112" s="7">
        <f>IF($B112="","",ROW()-4+1)</f>
        <v/>
      </c>
      <c r="B112" s="7">
        <f>IF(변경내역!$B112&lt;&gt;"",변경내역!$B112,당초내역!$B112)</f>
        <v/>
      </c>
      <c r="C112" s="7">
        <f>IF($B112="","",IF(변경내역!$C112&lt;&gt;"",변경내역!$C112,당초내역!$C112))</f>
        <v/>
      </c>
      <c r="D112" s="7">
        <f>IF($B112="","",IF(변경내역!$D112&lt;&gt;"",변경내역!$D112,당초내역!$D112))</f>
        <v/>
      </c>
      <c r="E112" s="7">
        <f>IF($B112="","",IF(변경내역!$E112&lt;&gt;"",변경내역!$E112,당초내역!$E112))</f>
        <v/>
      </c>
      <c r="F112" s="24">
        <f>IF($B112="","",N(당초내역!$H112))</f>
        <v/>
      </c>
      <c r="G112" s="21">
        <f>IF($B112="","",N(당초내역!$L112))</f>
        <v/>
      </c>
      <c r="H112" s="21">
        <f>IF($B112="","",N(당초내역!$M112))</f>
        <v/>
      </c>
      <c r="I112" s="24">
        <f>IF($B112="","",N(변경내역!$H112))</f>
        <v/>
      </c>
      <c r="J112" s="21">
        <f>IF($B112="","",N(변경내역!$L112))</f>
        <v/>
      </c>
      <c r="K112" s="24">
        <f>IF($B112="","",N($I112)-N($F112))</f>
        <v/>
      </c>
      <c r="L112" s="28">
        <f>IF($B112="","",IF(당초내역!$B112="","신규",IF($K112&lt;0,"감소",IF($K112&gt;0,"증가","-"))))</f>
        <v/>
      </c>
      <c r="M112" s="29" t="n"/>
      <c r="N112" s="15" t="n"/>
      <c r="O112" s="30">
        <f>IF($B112="","",IF($L112="감소",$G112,IF($L112="증가",IF($M112="Y",ROUND(($J112+$J112*('설정'!$C$15/100))/2,0),IF(AND($N112&lt;&gt;"",$G112&gt;$N112),$N112,$G112)),IF($L112="신규",IF($M112="Y",ROUND(($J112+$J112*('설정'!$C$15/100))/2,0),ROUND($J112*('설정'!$C$15/100),0)),0))))</f>
        <v/>
      </c>
      <c r="P112" s="30">
        <f>IF($B112="","",ROUND(N($K112)*N($O112),0))</f>
        <v/>
      </c>
      <c r="Q112" s="31">
        <f>IF($B112="","",IF($L112="감소","감소분 → 계약단가",IF(AND($M112="Y",OR($L112="증가",$L112="신규")),"발주기관 요구 → 협의 (불성립 시 (당시단가+당시단가×낙찰률)÷2)",IF($L112="증가",IF(AND($N112&lt;&gt;"",$G112&gt;$N112),"증가분 → 계약단가&gt;예정가격단가 이므로 예정가격단가","증가분 → 계약단가 (낙찰률을 곱하지 않습니다)"),IF($L112="신규","신규비목 → 당시단가 × 낙찰률","")))))</f>
        <v/>
      </c>
    </row>
    <row r="113">
      <c r="A113" s="7">
        <f>IF($B113="","",ROW()-4+1)</f>
        <v/>
      </c>
      <c r="B113" s="7">
        <f>IF(변경내역!$B113&lt;&gt;"",변경내역!$B113,당초내역!$B113)</f>
        <v/>
      </c>
      <c r="C113" s="7">
        <f>IF($B113="","",IF(변경내역!$C113&lt;&gt;"",변경내역!$C113,당초내역!$C113))</f>
        <v/>
      </c>
      <c r="D113" s="7">
        <f>IF($B113="","",IF(변경내역!$D113&lt;&gt;"",변경내역!$D113,당초내역!$D113))</f>
        <v/>
      </c>
      <c r="E113" s="7">
        <f>IF($B113="","",IF(변경내역!$E113&lt;&gt;"",변경내역!$E113,당초내역!$E113))</f>
        <v/>
      </c>
      <c r="F113" s="24">
        <f>IF($B113="","",N(당초내역!$H113))</f>
        <v/>
      </c>
      <c r="G113" s="21">
        <f>IF($B113="","",N(당초내역!$L113))</f>
        <v/>
      </c>
      <c r="H113" s="21">
        <f>IF($B113="","",N(당초내역!$M113))</f>
        <v/>
      </c>
      <c r="I113" s="24">
        <f>IF($B113="","",N(변경내역!$H113))</f>
        <v/>
      </c>
      <c r="J113" s="21">
        <f>IF($B113="","",N(변경내역!$L113))</f>
        <v/>
      </c>
      <c r="K113" s="24">
        <f>IF($B113="","",N($I113)-N($F113))</f>
        <v/>
      </c>
      <c r="L113" s="28">
        <f>IF($B113="","",IF(당초내역!$B113="","신규",IF($K113&lt;0,"감소",IF($K113&gt;0,"증가","-"))))</f>
        <v/>
      </c>
      <c r="M113" s="29" t="n"/>
      <c r="N113" s="15" t="n"/>
      <c r="O113" s="30">
        <f>IF($B113="","",IF($L113="감소",$G113,IF($L113="증가",IF($M113="Y",ROUND(($J113+$J113*('설정'!$C$15/100))/2,0),IF(AND($N113&lt;&gt;"",$G113&gt;$N113),$N113,$G113)),IF($L113="신규",IF($M113="Y",ROUND(($J113+$J113*('설정'!$C$15/100))/2,0),ROUND($J113*('설정'!$C$15/100),0)),0))))</f>
        <v/>
      </c>
      <c r="P113" s="30">
        <f>IF($B113="","",ROUND(N($K113)*N($O113),0))</f>
        <v/>
      </c>
      <c r="Q113" s="31">
        <f>IF($B113="","",IF($L113="감소","감소분 → 계약단가",IF(AND($M113="Y",OR($L113="증가",$L113="신규")),"발주기관 요구 → 협의 (불성립 시 (당시단가+당시단가×낙찰률)÷2)",IF($L113="증가",IF(AND($N113&lt;&gt;"",$G113&gt;$N113),"증가분 → 계약단가&gt;예정가격단가 이므로 예정가격단가","증가분 → 계약단가 (낙찰률을 곱하지 않습니다)"),IF($L113="신규","신규비목 → 당시단가 × 낙찰률","")))))</f>
        <v/>
      </c>
    </row>
    <row r="114">
      <c r="A114" s="7">
        <f>IF($B114="","",ROW()-4+1)</f>
        <v/>
      </c>
      <c r="B114" s="7">
        <f>IF(변경내역!$B114&lt;&gt;"",변경내역!$B114,당초내역!$B114)</f>
        <v/>
      </c>
      <c r="C114" s="7">
        <f>IF($B114="","",IF(변경내역!$C114&lt;&gt;"",변경내역!$C114,당초내역!$C114))</f>
        <v/>
      </c>
      <c r="D114" s="7">
        <f>IF($B114="","",IF(변경내역!$D114&lt;&gt;"",변경내역!$D114,당초내역!$D114))</f>
        <v/>
      </c>
      <c r="E114" s="7">
        <f>IF($B114="","",IF(변경내역!$E114&lt;&gt;"",변경내역!$E114,당초내역!$E114))</f>
        <v/>
      </c>
      <c r="F114" s="24">
        <f>IF($B114="","",N(당초내역!$H114))</f>
        <v/>
      </c>
      <c r="G114" s="21">
        <f>IF($B114="","",N(당초내역!$L114))</f>
        <v/>
      </c>
      <c r="H114" s="21">
        <f>IF($B114="","",N(당초내역!$M114))</f>
        <v/>
      </c>
      <c r="I114" s="24">
        <f>IF($B114="","",N(변경내역!$H114))</f>
        <v/>
      </c>
      <c r="J114" s="21">
        <f>IF($B114="","",N(변경내역!$L114))</f>
        <v/>
      </c>
      <c r="K114" s="24">
        <f>IF($B114="","",N($I114)-N($F114))</f>
        <v/>
      </c>
      <c r="L114" s="28">
        <f>IF($B114="","",IF(당초내역!$B114="","신규",IF($K114&lt;0,"감소",IF($K114&gt;0,"증가","-"))))</f>
        <v/>
      </c>
      <c r="M114" s="29" t="n"/>
      <c r="N114" s="15" t="n"/>
      <c r="O114" s="30">
        <f>IF($B114="","",IF($L114="감소",$G114,IF($L114="증가",IF($M114="Y",ROUND(($J114+$J114*('설정'!$C$15/100))/2,0),IF(AND($N114&lt;&gt;"",$G114&gt;$N114),$N114,$G114)),IF($L114="신규",IF($M114="Y",ROUND(($J114+$J114*('설정'!$C$15/100))/2,0),ROUND($J114*('설정'!$C$15/100),0)),0))))</f>
        <v/>
      </c>
      <c r="P114" s="30">
        <f>IF($B114="","",ROUND(N($K114)*N($O114),0))</f>
        <v/>
      </c>
      <c r="Q114" s="31">
        <f>IF($B114="","",IF($L114="감소","감소분 → 계약단가",IF(AND($M114="Y",OR($L114="증가",$L114="신규")),"발주기관 요구 → 협의 (불성립 시 (당시단가+당시단가×낙찰률)÷2)",IF($L114="증가",IF(AND($N114&lt;&gt;"",$G114&gt;$N114),"증가분 → 계약단가&gt;예정가격단가 이므로 예정가격단가","증가분 → 계약단가 (낙찰률을 곱하지 않습니다)"),IF($L114="신규","신규비목 → 당시단가 × 낙찰률","")))))</f>
        <v/>
      </c>
    </row>
    <row r="115">
      <c r="A115" s="7">
        <f>IF($B115="","",ROW()-4+1)</f>
        <v/>
      </c>
      <c r="B115" s="7">
        <f>IF(변경내역!$B115&lt;&gt;"",변경내역!$B115,당초내역!$B115)</f>
        <v/>
      </c>
      <c r="C115" s="7">
        <f>IF($B115="","",IF(변경내역!$C115&lt;&gt;"",변경내역!$C115,당초내역!$C115))</f>
        <v/>
      </c>
      <c r="D115" s="7">
        <f>IF($B115="","",IF(변경내역!$D115&lt;&gt;"",변경내역!$D115,당초내역!$D115))</f>
        <v/>
      </c>
      <c r="E115" s="7">
        <f>IF($B115="","",IF(변경내역!$E115&lt;&gt;"",변경내역!$E115,당초내역!$E115))</f>
        <v/>
      </c>
      <c r="F115" s="24">
        <f>IF($B115="","",N(당초내역!$H115))</f>
        <v/>
      </c>
      <c r="G115" s="21">
        <f>IF($B115="","",N(당초내역!$L115))</f>
        <v/>
      </c>
      <c r="H115" s="21">
        <f>IF($B115="","",N(당초내역!$M115))</f>
        <v/>
      </c>
      <c r="I115" s="24">
        <f>IF($B115="","",N(변경내역!$H115))</f>
        <v/>
      </c>
      <c r="J115" s="21">
        <f>IF($B115="","",N(변경내역!$L115))</f>
        <v/>
      </c>
      <c r="K115" s="24">
        <f>IF($B115="","",N($I115)-N($F115))</f>
        <v/>
      </c>
      <c r="L115" s="28">
        <f>IF($B115="","",IF(당초내역!$B115="","신규",IF($K115&lt;0,"감소",IF($K115&gt;0,"증가","-"))))</f>
        <v/>
      </c>
      <c r="M115" s="29" t="n"/>
      <c r="N115" s="15" t="n"/>
      <c r="O115" s="30">
        <f>IF($B115="","",IF($L115="감소",$G115,IF($L115="증가",IF($M115="Y",ROUND(($J115+$J115*('설정'!$C$15/100))/2,0),IF(AND($N115&lt;&gt;"",$G115&gt;$N115),$N115,$G115)),IF($L115="신규",IF($M115="Y",ROUND(($J115+$J115*('설정'!$C$15/100))/2,0),ROUND($J115*('설정'!$C$15/100),0)),0))))</f>
        <v/>
      </c>
      <c r="P115" s="30">
        <f>IF($B115="","",ROUND(N($K115)*N($O115),0))</f>
        <v/>
      </c>
      <c r="Q115" s="31">
        <f>IF($B115="","",IF($L115="감소","감소분 → 계약단가",IF(AND($M115="Y",OR($L115="증가",$L115="신규")),"발주기관 요구 → 협의 (불성립 시 (당시단가+당시단가×낙찰률)÷2)",IF($L115="증가",IF(AND($N115&lt;&gt;"",$G115&gt;$N115),"증가분 → 계약단가&gt;예정가격단가 이므로 예정가격단가","증가분 → 계약단가 (낙찰률을 곱하지 않습니다)"),IF($L115="신규","신규비목 → 당시단가 × 낙찰률","")))))</f>
        <v/>
      </c>
    </row>
    <row r="116">
      <c r="A116" s="7">
        <f>IF($B116="","",ROW()-4+1)</f>
        <v/>
      </c>
      <c r="B116" s="7">
        <f>IF(변경내역!$B116&lt;&gt;"",변경내역!$B116,당초내역!$B116)</f>
        <v/>
      </c>
      <c r="C116" s="7">
        <f>IF($B116="","",IF(변경내역!$C116&lt;&gt;"",변경내역!$C116,당초내역!$C116))</f>
        <v/>
      </c>
      <c r="D116" s="7">
        <f>IF($B116="","",IF(변경내역!$D116&lt;&gt;"",변경내역!$D116,당초내역!$D116))</f>
        <v/>
      </c>
      <c r="E116" s="7">
        <f>IF($B116="","",IF(변경내역!$E116&lt;&gt;"",변경내역!$E116,당초내역!$E116))</f>
        <v/>
      </c>
      <c r="F116" s="24">
        <f>IF($B116="","",N(당초내역!$H116))</f>
        <v/>
      </c>
      <c r="G116" s="21">
        <f>IF($B116="","",N(당초내역!$L116))</f>
        <v/>
      </c>
      <c r="H116" s="21">
        <f>IF($B116="","",N(당초내역!$M116))</f>
        <v/>
      </c>
      <c r="I116" s="24">
        <f>IF($B116="","",N(변경내역!$H116))</f>
        <v/>
      </c>
      <c r="J116" s="21">
        <f>IF($B116="","",N(변경내역!$L116))</f>
        <v/>
      </c>
      <c r="K116" s="24">
        <f>IF($B116="","",N($I116)-N($F116))</f>
        <v/>
      </c>
      <c r="L116" s="28">
        <f>IF($B116="","",IF(당초내역!$B116="","신규",IF($K116&lt;0,"감소",IF($K116&gt;0,"증가","-"))))</f>
        <v/>
      </c>
      <c r="M116" s="29" t="n"/>
      <c r="N116" s="15" t="n"/>
      <c r="O116" s="30">
        <f>IF($B116="","",IF($L116="감소",$G116,IF($L116="증가",IF($M116="Y",ROUND(($J116+$J116*('설정'!$C$15/100))/2,0),IF(AND($N116&lt;&gt;"",$G116&gt;$N116),$N116,$G116)),IF($L116="신규",IF($M116="Y",ROUND(($J116+$J116*('설정'!$C$15/100))/2,0),ROUND($J116*('설정'!$C$15/100),0)),0))))</f>
        <v/>
      </c>
      <c r="P116" s="30">
        <f>IF($B116="","",ROUND(N($K116)*N($O116),0))</f>
        <v/>
      </c>
      <c r="Q116" s="31">
        <f>IF($B116="","",IF($L116="감소","감소분 → 계약단가",IF(AND($M116="Y",OR($L116="증가",$L116="신규")),"발주기관 요구 → 협의 (불성립 시 (당시단가+당시단가×낙찰률)÷2)",IF($L116="증가",IF(AND($N116&lt;&gt;"",$G116&gt;$N116),"증가분 → 계약단가&gt;예정가격단가 이므로 예정가격단가","증가분 → 계약단가 (낙찰률을 곱하지 않습니다)"),IF($L116="신규","신규비목 → 당시단가 × 낙찰률","")))))</f>
        <v/>
      </c>
    </row>
    <row r="117">
      <c r="A117" s="7">
        <f>IF($B117="","",ROW()-4+1)</f>
        <v/>
      </c>
      <c r="B117" s="7">
        <f>IF(변경내역!$B117&lt;&gt;"",변경내역!$B117,당초내역!$B117)</f>
        <v/>
      </c>
      <c r="C117" s="7">
        <f>IF($B117="","",IF(변경내역!$C117&lt;&gt;"",변경내역!$C117,당초내역!$C117))</f>
        <v/>
      </c>
      <c r="D117" s="7">
        <f>IF($B117="","",IF(변경내역!$D117&lt;&gt;"",변경내역!$D117,당초내역!$D117))</f>
        <v/>
      </c>
      <c r="E117" s="7">
        <f>IF($B117="","",IF(변경내역!$E117&lt;&gt;"",변경내역!$E117,당초내역!$E117))</f>
        <v/>
      </c>
      <c r="F117" s="24">
        <f>IF($B117="","",N(당초내역!$H117))</f>
        <v/>
      </c>
      <c r="G117" s="21">
        <f>IF($B117="","",N(당초내역!$L117))</f>
        <v/>
      </c>
      <c r="H117" s="21">
        <f>IF($B117="","",N(당초내역!$M117))</f>
        <v/>
      </c>
      <c r="I117" s="24">
        <f>IF($B117="","",N(변경내역!$H117))</f>
        <v/>
      </c>
      <c r="J117" s="21">
        <f>IF($B117="","",N(변경내역!$L117))</f>
        <v/>
      </c>
      <c r="K117" s="24">
        <f>IF($B117="","",N($I117)-N($F117))</f>
        <v/>
      </c>
      <c r="L117" s="28">
        <f>IF($B117="","",IF(당초내역!$B117="","신규",IF($K117&lt;0,"감소",IF($K117&gt;0,"증가","-"))))</f>
        <v/>
      </c>
      <c r="M117" s="29" t="n"/>
      <c r="N117" s="15" t="n"/>
      <c r="O117" s="30">
        <f>IF($B117="","",IF($L117="감소",$G117,IF($L117="증가",IF($M117="Y",ROUND(($J117+$J117*('설정'!$C$15/100))/2,0),IF(AND($N117&lt;&gt;"",$G117&gt;$N117),$N117,$G117)),IF($L117="신규",IF($M117="Y",ROUND(($J117+$J117*('설정'!$C$15/100))/2,0),ROUND($J117*('설정'!$C$15/100),0)),0))))</f>
        <v/>
      </c>
      <c r="P117" s="30">
        <f>IF($B117="","",ROUND(N($K117)*N($O117),0))</f>
        <v/>
      </c>
      <c r="Q117" s="31">
        <f>IF($B117="","",IF($L117="감소","감소분 → 계약단가",IF(AND($M117="Y",OR($L117="증가",$L117="신규")),"발주기관 요구 → 협의 (불성립 시 (당시단가+당시단가×낙찰률)÷2)",IF($L117="증가",IF(AND($N117&lt;&gt;"",$G117&gt;$N117),"증가분 → 계약단가&gt;예정가격단가 이므로 예정가격단가","증가분 → 계약단가 (낙찰률을 곱하지 않습니다)"),IF($L117="신규","신규비목 → 당시단가 × 낙찰률","")))))</f>
        <v/>
      </c>
    </row>
    <row r="118">
      <c r="A118" s="7">
        <f>IF($B118="","",ROW()-4+1)</f>
        <v/>
      </c>
      <c r="B118" s="7">
        <f>IF(변경내역!$B118&lt;&gt;"",변경내역!$B118,당초내역!$B118)</f>
        <v/>
      </c>
      <c r="C118" s="7">
        <f>IF($B118="","",IF(변경내역!$C118&lt;&gt;"",변경내역!$C118,당초내역!$C118))</f>
        <v/>
      </c>
      <c r="D118" s="7">
        <f>IF($B118="","",IF(변경내역!$D118&lt;&gt;"",변경내역!$D118,당초내역!$D118))</f>
        <v/>
      </c>
      <c r="E118" s="7">
        <f>IF($B118="","",IF(변경내역!$E118&lt;&gt;"",변경내역!$E118,당초내역!$E118))</f>
        <v/>
      </c>
      <c r="F118" s="24">
        <f>IF($B118="","",N(당초내역!$H118))</f>
        <v/>
      </c>
      <c r="G118" s="21">
        <f>IF($B118="","",N(당초내역!$L118))</f>
        <v/>
      </c>
      <c r="H118" s="21">
        <f>IF($B118="","",N(당초내역!$M118))</f>
        <v/>
      </c>
      <c r="I118" s="24">
        <f>IF($B118="","",N(변경내역!$H118))</f>
        <v/>
      </c>
      <c r="J118" s="21">
        <f>IF($B118="","",N(변경내역!$L118))</f>
        <v/>
      </c>
      <c r="K118" s="24">
        <f>IF($B118="","",N($I118)-N($F118))</f>
        <v/>
      </c>
      <c r="L118" s="28">
        <f>IF($B118="","",IF(당초내역!$B118="","신규",IF($K118&lt;0,"감소",IF($K118&gt;0,"증가","-"))))</f>
        <v/>
      </c>
      <c r="M118" s="29" t="n"/>
      <c r="N118" s="15" t="n"/>
      <c r="O118" s="30">
        <f>IF($B118="","",IF($L118="감소",$G118,IF($L118="증가",IF($M118="Y",ROUND(($J118+$J118*('설정'!$C$15/100))/2,0),IF(AND($N118&lt;&gt;"",$G118&gt;$N118),$N118,$G118)),IF($L118="신규",IF($M118="Y",ROUND(($J118+$J118*('설정'!$C$15/100))/2,0),ROUND($J118*('설정'!$C$15/100),0)),0))))</f>
        <v/>
      </c>
      <c r="P118" s="30">
        <f>IF($B118="","",ROUND(N($K118)*N($O118),0))</f>
        <v/>
      </c>
      <c r="Q118" s="31">
        <f>IF($B118="","",IF($L118="감소","감소분 → 계약단가",IF(AND($M118="Y",OR($L118="증가",$L118="신규")),"발주기관 요구 → 협의 (불성립 시 (당시단가+당시단가×낙찰률)÷2)",IF($L118="증가",IF(AND($N118&lt;&gt;"",$G118&gt;$N118),"증가분 → 계약단가&gt;예정가격단가 이므로 예정가격단가","증가분 → 계약단가 (낙찰률을 곱하지 않습니다)"),IF($L118="신규","신규비목 → 당시단가 × 낙찰률","")))))</f>
        <v/>
      </c>
    </row>
    <row r="119">
      <c r="A119" s="7">
        <f>IF($B119="","",ROW()-4+1)</f>
        <v/>
      </c>
      <c r="B119" s="7">
        <f>IF(변경내역!$B119&lt;&gt;"",변경내역!$B119,당초내역!$B119)</f>
        <v/>
      </c>
      <c r="C119" s="7">
        <f>IF($B119="","",IF(변경내역!$C119&lt;&gt;"",변경내역!$C119,당초내역!$C119))</f>
        <v/>
      </c>
      <c r="D119" s="7">
        <f>IF($B119="","",IF(변경내역!$D119&lt;&gt;"",변경내역!$D119,당초내역!$D119))</f>
        <v/>
      </c>
      <c r="E119" s="7">
        <f>IF($B119="","",IF(변경내역!$E119&lt;&gt;"",변경내역!$E119,당초내역!$E119))</f>
        <v/>
      </c>
      <c r="F119" s="24">
        <f>IF($B119="","",N(당초내역!$H119))</f>
        <v/>
      </c>
      <c r="G119" s="21">
        <f>IF($B119="","",N(당초내역!$L119))</f>
        <v/>
      </c>
      <c r="H119" s="21">
        <f>IF($B119="","",N(당초내역!$M119))</f>
        <v/>
      </c>
      <c r="I119" s="24">
        <f>IF($B119="","",N(변경내역!$H119))</f>
        <v/>
      </c>
      <c r="J119" s="21">
        <f>IF($B119="","",N(변경내역!$L119))</f>
        <v/>
      </c>
      <c r="K119" s="24">
        <f>IF($B119="","",N($I119)-N($F119))</f>
        <v/>
      </c>
      <c r="L119" s="28">
        <f>IF($B119="","",IF(당초내역!$B119="","신규",IF($K119&lt;0,"감소",IF($K119&gt;0,"증가","-"))))</f>
        <v/>
      </c>
      <c r="M119" s="29" t="n"/>
      <c r="N119" s="15" t="n"/>
      <c r="O119" s="30">
        <f>IF($B119="","",IF($L119="감소",$G119,IF($L119="증가",IF($M119="Y",ROUND(($J119+$J119*('설정'!$C$15/100))/2,0),IF(AND($N119&lt;&gt;"",$G119&gt;$N119),$N119,$G119)),IF($L119="신규",IF($M119="Y",ROUND(($J119+$J119*('설정'!$C$15/100))/2,0),ROUND($J119*('설정'!$C$15/100),0)),0))))</f>
        <v/>
      </c>
      <c r="P119" s="30">
        <f>IF($B119="","",ROUND(N($K119)*N($O119),0))</f>
        <v/>
      </c>
      <c r="Q119" s="31">
        <f>IF($B119="","",IF($L119="감소","감소분 → 계약단가",IF(AND($M119="Y",OR($L119="증가",$L119="신규")),"발주기관 요구 → 협의 (불성립 시 (당시단가+당시단가×낙찰률)÷2)",IF($L119="증가",IF(AND($N119&lt;&gt;"",$G119&gt;$N119),"증가분 → 계약단가&gt;예정가격단가 이므로 예정가격단가","증가분 → 계약단가 (낙찰률을 곱하지 않습니다)"),IF($L119="신규","신규비목 → 당시단가 × 낙찰률","")))))</f>
        <v/>
      </c>
    </row>
    <row r="120">
      <c r="A120" s="7">
        <f>IF($B120="","",ROW()-4+1)</f>
        <v/>
      </c>
      <c r="B120" s="7">
        <f>IF(변경내역!$B120&lt;&gt;"",변경내역!$B120,당초내역!$B120)</f>
        <v/>
      </c>
      <c r="C120" s="7">
        <f>IF($B120="","",IF(변경내역!$C120&lt;&gt;"",변경내역!$C120,당초내역!$C120))</f>
        <v/>
      </c>
      <c r="D120" s="7">
        <f>IF($B120="","",IF(변경내역!$D120&lt;&gt;"",변경내역!$D120,당초내역!$D120))</f>
        <v/>
      </c>
      <c r="E120" s="7">
        <f>IF($B120="","",IF(변경내역!$E120&lt;&gt;"",변경내역!$E120,당초내역!$E120))</f>
        <v/>
      </c>
      <c r="F120" s="24">
        <f>IF($B120="","",N(당초내역!$H120))</f>
        <v/>
      </c>
      <c r="G120" s="21">
        <f>IF($B120="","",N(당초내역!$L120))</f>
        <v/>
      </c>
      <c r="H120" s="21">
        <f>IF($B120="","",N(당초내역!$M120))</f>
        <v/>
      </c>
      <c r="I120" s="24">
        <f>IF($B120="","",N(변경내역!$H120))</f>
        <v/>
      </c>
      <c r="J120" s="21">
        <f>IF($B120="","",N(변경내역!$L120))</f>
        <v/>
      </c>
      <c r="K120" s="24">
        <f>IF($B120="","",N($I120)-N($F120))</f>
        <v/>
      </c>
      <c r="L120" s="28">
        <f>IF($B120="","",IF(당초내역!$B120="","신규",IF($K120&lt;0,"감소",IF($K120&gt;0,"증가","-"))))</f>
        <v/>
      </c>
      <c r="M120" s="29" t="n"/>
      <c r="N120" s="15" t="n"/>
      <c r="O120" s="30">
        <f>IF($B120="","",IF($L120="감소",$G120,IF($L120="증가",IF($M120="Y",ROUND(($J120+$J120*('설정'!$C$15/100))/2,0),IF(AND($N120&lt;&gt;"",$G120&gt;$N120),$N120,$G120)),IF($L120="신규",IF($M120="Y",ROUND(($J120+$J120*('설정'!$C$15/100))/2,0),ROUND($J120*('설정'!$C$15/100),0)),0))))</f>
        <v/>
      </c>
      <c r="P120" s="30">
        <f>IF($B120="","",ROUND(N($K120)*N($O120),0))</f>
        <v/>
      </c>
      <c r="Q120" s="31">
        <f>IF($B120="","",IF($L120="감소","감소분 → 계약단가",IF(AND($M120="Y",OR($L120="증가",$L120="신규")),"발주기관 요구 → 협의 (불성립 시 (당시단가+당시단가×낙찰률)÷2)",IF($L120="증가",IF(AND($N120&lt;&gt;"",$G120&gt;$N120),"증가분 → 계약단가&gt;예정가격단가 이므로 예정가격단가","증가분 → 계약단가 (낙찰률을 곱하지 않습니다)"),IF($L120="신규","신규비목 → 당시단가 × 낙찰률","")))))</f>
        <v/>
      </c>
    </row>
    <row r="121">
      <c r="A121" s="7">
        <f>IF($B121="","",ROW()-4+1)</f>
        <v/>
      </c>
      <c r="B121" s="7">
        <f>IF(변경내역!$B121&lt;&gt;"",변경내역!$B121,당초내역!$B121)</f>
        <v/>
      </c>
      <c r="C121" s="7">
        <f>IF($B121="","",IF(변경내역!$C121&lt;&gt;"",변경내역!$C121,당초내역!$C121))</f>
        <v/>
      </c>
      <c r="D121" s="7">
        <f>IF($B121="","",IF(변경내역!$D121&lt;&gt;"",변경내역!$D121,당초내역!$D121))</f>
        <v/>
      </c>
      <c r="E121" s="7">
        <f>IF($B121="","",IF(변경내역!$E121&lt;&gt;"",변경내역!$E121,당초내역!$E121))</f>
        <v/>
      </c>
      <c r="F121" s="24">
        <f>IF($B121="","",N(당초내역!$H121))</f>
        <v/>
      </c>
      <c r="G121" s="21">
        <f>IF($B121="","",N(당초내역!$L121))</f>
        <v/>
      </c>
      <c r="H121" s="21">
        <f>IF($B121="","",N(당초내역!$M121))</f>
        <v/>
      </c>
      <c r="I121" s="24">
        <f>IF($B121="","",N(변경내역!$H121))</f>
        <v/>
      </c>
      <c r="J121" s="21">
        <f>IF($B121="","",N(변경내역!$L121))</f>
        <v/>
      </c>
      <c r="K121" s="24">
        <f>IF($B121="","",N($I121)-N($F121))</f>
        <v/>
      </c>
      <c r="L121" s="28">
        <f>IF($B121="","",IF(당초내역!$B121="","신규",IF($K121&lt;0,"감소",IF($K121&gt;0,"증가","-"))))</f>
        <v/>
      </c>
      <c r="M121" s="29" t="n"/>
      <c r="N121" s="15" t="n"/>
      <c r="O121" s="30">
        <f>IF($B121="","",IF($L121="감소",$G121,IF($L121="증가",IF($M121="Y",ROUND(($J121+$J121*('설정'!$C$15/100))/2,0),IF(AND($N121&lt;&gt;"",$G121&gt;$N121),$N121,$G121)),IF($L121="신규",IF($M121="Y",ROUND(($J121+$J121*('설정'!$C$15/100))/2,0),ROUND($J121*('설정'!$C$15/100),0)),0))))</f>
        <v/>
      </c>
      <c r="P121" s="30">
        <f>IF($B121="","",ROUND(N($K121)*N($O121),0))</f>
        <v/>
      </c>
      <c r="Q121" s="31">
        <f>IF($B121="","",IF($L121="감소","감소분 → 계약단가",IF(AND($M121="Y",OR($L121="증가",$L121="신규")),"발주기관 요구 → 협의 (불성립 시 (당시단가+당시단가×낙찰률)÷2)",IF($L121="증가",IF(AND($N121&lt;&gt;"",$G121&gt;$N121),"증가분 → 계약단가&gt;예정가격단가 이므로 예정가격단가","증가분 → 계약단가 (낙찰률을 곱하지 않습니다)"),IF($L121="신규","신규비목 → 당시단가 × 낙찰률","")))))</f>
        <v/>
      </c>
    </row>
    <row r="122">
      <c r="A122" s="7">
        <f>IF($B122="","",ROW()-4+1)</f>
        <v/>
      </c>
      <c r="B122" s="7">
        <f>IF(변경내역!$B122&lt;&gt;"",변경내역!$B122,당초내역!$B122)</f>
        <v/>
      </c>
      <c r="C122" s="7">
        <f>IF($B122="","",IF(변경내역!$C122&lt;&gt;"",변경내역!$C122,당초내역!$C122))</f>
        <v/>
      </c>
      <c r="D122" s="7">
        <f>IF($B122="","",IF(변경내역!$D122&lt;&gt;"",변경내역!$D122,당초내역!$D122))</f>
        <v/>
      </c>
      <c r="E122" s="7">
        <f>IF($B122="","",IF(변경내역!$E122&lt;&gt;"",변경내역!$E122,당초내역!$E122))</f>
        <v/>
      </c>
      <c r="F122" s="24">
        <f>IF($B122="","",N(당초내역!$H122))</f>
        <v/>
      </c>
      <c r="G122" s="21">
        <f>IF($B122="","",N(당초내역!$L122))</f>
        <v/>
      </c>
      <c r="H122" s="21">
        <f>IF($B122="","",N(당초내역!$M122))</f>
        <v/>
      </c>
      <c r="I122" s="24">
        <f>IF($B122="","",N(변경내역!$H122))</f>
        <v/>
      </c>
      <c r="J122" s="21">
        <f>IF($B122="","",N(변경내역!$L122))</f>
        <v/>
      </c>
      <c r="K122" s="24">
        <f>IF($B122="","",N($I122)-N($F122))</f>
        <v/>
      </c>
      <c r="L122" s="28">
        <f>IF($B122="","",IF(당초내역!$B122="","신규",IF($K122&lt;0,"감소",IF($K122&gt;0,"증가","-"))))</f>
        <v/>
      </c>
      <c r="M122" s="29" t="n"/>
      <c r="N122" s="15" t="n"/>
      <c r="O122" s="30">
        <f>IF($B122="","",IF($L122="감소",$G122,IF($L122="증가",IF($M122="Y",ROUND(($J122+$J122*('설정'!$C$15/100))/2,0),IF(AND($N122&lt;&gt;"",$G122&gt;$N122),$N122,$G122)),IF($L122="신규",IF($M122="Y",ROUND(($J122+$J122*('설정'!$C$15/100))/2,0),ROUND($J122*('설정'!$C$15/100),0)),0))))</f>
        <v/>
      </c>
      <c r="P122" s="30">
        <f>IF($B122="","",ROUND(N($K122)*N($O122),0))</f>
        <v/>
      </c>
      <c r="Q122" s="31">
        <f>IF($B122="","",IF($L122="감소","감소분 → 계약단가",IF(AND($M122="Y",OR($L122="증가",$L122="신규")),"발주기관 요구 → 협의 (불성립 시 (당시단가+당시단가×낙찰률)÷2)",IF($L122="증가",IF(AND($N122&lt;&gt;"",$G122&gt;$N122),"증가분 → 계약단가&gt;예정가격단가 이므로 예정가격단가","증가분 → 계약단가 (낙찰률을 곱하지 않습니다)"),IF($L122="신규","신규비목 → 당시단가 × 낙찰률","")))))</f>
        <v/>
      </c>
    </row>
    <row r="123">
      <c r="A123" s="7">
        <f>IF($B123="","",ROW()-4+1)</f>
        <v/>
      </c>
      <c r="B123" s="7">
        <f>IF(변경내역!$B123&lt;&gt;"",변경내역!$B123,당초내역!$B123)</f>
        <v/>
      </c>
      <c r="C123" s="7">
        <f>IF($B123="","",IF(변경내역!$C123&lt;&gt;"",변경내역!$C123,당초내역!$C123))</f>
        <v/>
      </c>
      <c r="D123" s="7">
        <f>IF($B123="","",IF(변경내역!$D123&lt;&gt;"",변경내역!$D123,당초내역!$D123))</f>
        <v/>
      </c>
      <c r="E123" s="7">
        <f>IF($B123="","",IF(변경내역!$E123&lt;&gt;"",변경내역!$E123,당초내역!$E123))</f>
        <v/>
      </c>
      <c r="F123" s="24">
        <f>IF($B123="","",N(당초내역!$H123))</f>
        <v/>
      </c>
      <c r="G123" s="21">
        <f>IF($B123="","",N(당초내역!$L123))</f>
        <v/>
      </c>
      <c r="H123" s="21">
        <f>IF($B123="","",N(당초내역!$M123))</f>
        <v/>
      </c>
      <c r="I123" s="24">
        <f>IF($B123="","",N(변경내역!$H123))</f>
        <v/>
      </c>
      <c r="J123" s="21">
        <f>IF($B123="","",N(변경내역!$L123))</f>
        <v/>
      </c>
      <c r="K123" s="24">
        <f>IF($B123="","",N($I123)-N($F123))</f>
        <v/>
      </c>
      <c r="L123" s="28">
        <f>IF($B123="","",IF(당초내역!$B123="","신규",IF($K123&lt;0,"감소",IF($K123&gt;0,"증가","-"))))</f>
        <v/>
      </c>
      <c r="M123" s="29" t="n"/>
      <c r="N123" s="15" t="n"/>
      <c r="O123" s="30">
        <f>IF($B123="","",IF($L123="감소",$G123,IF($L123="증가",IF($M123="Y",ROUND(($J123+$J123*('설정'!$C$15/100))/2,0),IF(AND($N123&lt;&gt;"",$G123&gt;$N123),$N123,$G123)),IF($L123="신규",IF($M123="Y",ROUND(($J123+$J123*('설정'!$C$15/100))/2,0),ROUND($J123*('설정'!$C$15/100),0)),0))))</f>
        <v/>
      </c>
      <c r="P123" s="30">
        <f>IF($B123="","",ROUND(N($K123)*N($O123),0))</f>
        <v/>
      </c>
      <c r="Q123" s="31">
        <f>IF($B123="","",IF($L123="감소","감소분 → 계약단가",IF(AND($M123="Y",OR($L123="증가",$L123="신규")),"발주기관 요구 → 협의 (불성립 시 (당시단가+당시단가×낙찰률)÷2)",IF($L123="증가",IF(AND($N123&lt;&gt;"",$G123&gt;$N123),"증가분 → 계약단가&gt;예정가격단가 이므로 예정가격단가","증가분 → 계약단가 (낙찰률을 곱하지 않습니다)"),IF($L123="신규","신규비목 → 당시단가 × 낙찰률","")))))</f>
        <v/>
      </c>
    </row>
    <row r="124">
      <c r="A124" s="7">
        <f>IF($B124="","",ROW()-4+1)</f>
        <v/>
      </c>
      <c r="B124" s="7">
        <f>IF(변경내역!$B124&lt;&gt;"",변경내역!$B124,당초내역!$B124)</f>
        <v/>
      </c>
      <c r="C124" s="7">
        <f>IF($B124="","",IF(변경내역!$C124&lt;&gt;"",변경내역!$C124,당초내역!$C124))</f>
        <v/>
      </c>
      <c r="D124" s="7">
        <f>IF($B124="","",IF(변경내역!$D124&lt;&gt;"",변경내역!$D124,당초내역!$D124))</f>
        <v/>
      </c>
      <c r="E124" s="7">
        <f>IF($B124="","",IF(변경내역!$E124&lt;&gt;"",변경내역!$E124,당초내역!$E124))</f>
        <v/>
      </c>
      <c r="F124" s="24">
        <f>IF($B124="","",N(당초내역!$H124))</f>
        <v/>
      </c>
      <c r="G124" s="21">
        <f>IF($B124="","",N(당초내역!$L124))</f>
        <v/>
      </c>
      <c r="H124" s="21">
        <f>IF($B124="","",N(당초내역!$M124))</f>
        <v/>
      </c>
      <c r="I124" s="24">
        <f>IF($B124="","",N(변경내역!$H124))</f>
        <v/>
      </c>
      <c r="J124" s="21">
        <f>IF($B124="","",N(변경내역!$L124))</f>
        <v/>
      </c>
      <c r="K124" s="24">
        <f>IF($B124="","",N($I124)-N($F124))</f>
        <v/>
      </c>
      <c r="L124" s="28">
        <f>IF($B124="","",IF(당초내역!$B124="","신규",IF($K124&lt;0,"감소",IF($K124&gt;0,"증가","-"))))</f>
        <v/>
      </c>
      <c r="M124" s="29" t="n"/>
      <c r="N124" s="15" t="n"/>
      <c r="O124" s="30">
        <f>IF($B124="","",IF($L124="감소",$G124,IF($L124="증가",IF($M124="Y",ROUND(($J124+$J124*('설정'!$C$15/100))/2,0),IF(AND($N124&lt;&gt;"",$G124&gt;$N124),$N124,$G124)),IF($L124="신규",IF($M124="Y",ROUND(($J124+$J124*('설정'!$C$15/100))/2,0),ROUND($J124*('설정'!$C$15/100),0)),0))))</f>
        <v/>
      </c>
      <c r="P124" s="30">
        <f>IF($B124="","",ROUND(N($K124)*N($O124),0))</f>
        <v/>
      </c>
      <c r="Q124" s="31">
        <f>IF($B124="","",IF($L124="감소","감소분 → 계약단가",IF(AND($M124="Y",OR($L124="증가",$L124="신규")),"발주기관 요구 → 협의 (불성립 시 (당시단가+당시단가×낙찰률)÷2)",IF($L124="증가",IF(AND($N124&lt;&gt;"",$G124&gt;$N124),"증가분 → 계약단가&gt;예정가격단가 이므로 예정가격단가","증가분 → 계약단가 (낙찰률을 곱하지 않습니다)"),IF($L124="신규","신규비목 → 당시단가 × 낙찰률","")))))</f>
        <v/>
      </c>
    </row>
    <row r="125">
      <c r="A125" s="7">
        <f>IF($B125="","",ROW()-4+1)</f>
        <v/>
      </c>
      <c r="B125" s="7">
        <f>IF(변경내역!$B125&lt;&gt;"",변경내역!$B125,당초내역!$B125)</f>
        <v/>
      </c>
      <c r="C125" s="7">
        <f>IF($B125="","",IF(변경내역!$C125&lt;&gt;"",변경내역!$C125,당초내역!$C125))</f>
        <v/>
      </c>
      <c r="D125" s="7">
        <f>IF($B125="","",IF(변경내역!$D125&lt;&gt;"",변경내역!$D125,당초내역!$D125))</f>
        <v/>
      </c>
      <c r="E125" s="7">
        <f>IF($B125="","",IF(변경내역!$E125&lt;&gt;"",변경내역!$E125,당초내역!$E125))</f>
        <v/>
      </c>
      <c r="F125" s="24">
        <f>IF($B125="","",N(당초내역!$H125))</f>
        <v/>
      </c>
      <c r="G125" s="21">
        <f>IF($B125="","",N(당초내역!$L125))</f>
        <v/>
      </c>
      <c r="H125" s="21">
        <f>IF($B125="","",N(당초내역!$M125))</f>
        <v/>
      </c>
      <c r="I125" s="24">
        <f>IF($B125="","",N(변경내역!$H125))</f>
        <v/>
      </c>
      <c r="J125" s="21">
        <f>IF($B125="","",N(변경내역!$L125))</f>
        <v/>
      </c>
      <c r="K125" s="24">
        <f>IF($B125="","",N($I125)-N($F125))</f>
        <v/>
      </c>
      <c r="L125" s="28">
        <f>IF($B125="","",IF(당초내역!$B125="","신규",IF($K125&lt;0,"감소",IF($K125&gt;0,"증가","-"))))</f>
        <v/>
      </c>
      <c r="M125" s="29" t="n"/>
      <c r="N125" s="15" t="n"/>
      <c r="O125" s="30">
        <f>IF($B125="","",IF($L125="감소",$G125,IF($L125="증가",IF($M125="Y",ROUND(($J125+$J125*('설정'!$C$15/100))/2,0),IF(AND($N125&lt;&gt;"",$G125&gt;$N125),$N125,$G125)),IF($L125="신규",IF($M125="Y",ROUND(($J125+$J125*('설정'!$C$15/100))/2,0),ROUND($J125*('설정'!$C$15/100),0)),0))))</f>
        <v/>
      </c>
      <c r="P125" s="30">
        <f>IF($B125="","",ROUND(N($K125)*N($O125),0))</f>
        <v/>
      </c>
      <c r="Q125" s="31">
        <f>IF($B125="","",IF($L125="감소","감소분 → 계약단가",IF(AND($M125="Y",OR($L125="증가",$L125="신규")),"발주기관 요구 → 협의 (불성립 시 (당시단가+당시단가×낙찰률)÷2)",IF($L125="증가",IF(AND($N125&lt;&gt;"",$G125&gt;$N125),"증가분 → 계약단가&gt;예정가격단가 이므로 예정가격단가","증가분 → 계약단가 (낙찰률을 곱하지 않습니다)"),IF($L125="신규","신규비목 → 당시단가 × 낙찰률","")))))</f>
        <v/>
      </c>
    </row>
    <row r="126">
      <c r="A126" s="7">
        <f>IF($B126="","",ROW()-4+1)</f>
        <v/>
      </c>
      <c r="B126" s="7">
        <f>IF(변경내역!$B126&lt;&gt;"",변경내역!$B126,당초내역!$B126)</f>
        <v/>
      </c>
      <c r="C126" s="7">
        <f>IF($B126="","",IF(변경내역!$C126&lt;&gt;"",변경내역!$C126,당초내역!$C126))</f>
        <v/>
      </c>
      <c r="D126" s="7">
        <f>IF($B126="","",IF(변경내역!$D126&lt;&gt;"",변경내역!$D126,당초내역!$D126))</f>
        <v/>
      </c>
      <c r="E126" s="7">
        <f>IF($B126="","",IF(변경내역!$E126&lt;&gt;"",변경내역!$E126,당초내역!$E126))</f>
        <v/>
      </c>
      <c r="F126" s="24">
        <f>IF($B126="","",N(당초내역!$H126))</f>
        <v/>
      </c>
      <c r="G126" s="21">
        <f>IF($B126="","",N(당초내역!$L126))</f>
        <v/>
      </c>
      <c r="H126" s="21">
        <f>IF($B126="","",N(당초내역!$M126))</f>
        <v/>
      </c>
      <c r="I126" s="24">
        <f>IF($B126="","",N(변경내역!$H126))</f>
        <v/>
      </c>
      <c r="J126" s="21">
        <f>IF($B126="","",N(변경내역!$L126))</f>
        <v/>
      </c>
      <c r="K126" s="24">
        <f>IF($B126="","",N($I126)-N($F126))</f>
        <v/>
      </c>
      <c r="L126" s="28">
        <f>IF($B126="","",IF(당초내역!$B126="","신규",IF($K126&lt;0,"감소",IF($K126&gt;0,"증가","-"))))</f>
        <v/>
      </c>
      <c r="M126" s="29" t="n"/>
      <c r="N126" s="15" t="n"/>
      <c r="O126" s="30">
        <f>IF($B126="","",IF($L126="감소",$G126,IF($L126="증가",IF($M126="Y",ROUND(($J126+$J126*('설정'!$C$15/100))/2,0),IF(AND($N126&lt;&gt;"",$G126&gt;$N126),$N126,$G126)),IF($L126="신규",IF($M126="Y",ROUND(($J126+$J126*('설정'!$C$15/100))/2,0),ROUND($J126*('설정'!$C$15/100),0)),0))))</f>
        <v/>
      </c>
      <c r="P126" s="30">
        <f>IF($B126="","",ROUND(N($K126)*N($O126),0))</f>
        <v/>
      </c>
      <c r="Q126" s="31">
        <f>IF($B126="","",IF($L126="감소","감소분 → 계약단가",IF(AND($M126="Y",OR($L126="증가",$L126="신규")),"발주기관 요구 → 협의 (불성립 시 (당시단가+당시단가×낙찰률)÷2)",IF($L126="증가",IF(AND($N126&lt;&gt;"",$G126&gt;$N126),"증가분 → 계약단가&gt;예정가격단가 이므로 예정가격단가","증가분 → 계약단가 (낙찰률을 곱하지 않습니다)"),IF($L126="신규","신규비목 → 당시단가 × 낙찰률","")))))</f>
        <v/>
      </c>
    </row>
    <row r="127">
      <c r="A127" s="7">
        <f>IF($B127="","",ROW()-4+1)</f>
        <v/>
      </c>
      <c r="B127" s="7">
        <f>IF(변경내역!$B127&lt;&gt;"",변경내역!$B127,당초내역!$B127)</f>
        <v/>
      </c>
      <c r="C127" s="7">
        <f>IF($B127="","",IF(변경내역!$C127&lt;&gt;"",변경내역!$C127,당초내역!$C127))</f>
        <v/>
      </c>
      <c r="D127" s="7">
        <f>IF($B127="","",IF(변경내역!$D127&lt;&gt;"",변경내역!$D127,당초내역!$D127))</f>
        <v/>
      </c>
      <c r="E127" s="7">
        <f>IF($B127="","",IF(변경내역!$E127&lt;&gt;"",변경내역!$E127,당초내역!$E127))</f>
        <v/>
      </c>
      <c r="F127" s="24">
        <f>IF($B127="","",N(당초내역!$H127))</f>
        <v/>
      </c>
      <c r="G127" s="21">
        <f>IF($B127="","",N(당초내역!$L127))</f>
        <v/>
      </c>
      <c r="H127" s="21">
        <f>IF($B127="","",N(당초내역!$M127))</f>
        <v/>
      </c>
      <c r="I127" s="24">
        <f>IF($B127="","",N(변경내역!$H127))</f>
        <v/>
      </c>
      <c r="J127" s="21">
        <f>IF($B127="","",N(변경내역!$L127))</f>
        <v/>
      </c>
      <c r="K127" s="24">
        <f>IF($B127="","",N($I127)-N($F127))</f>
        <v/>
      </c>
      <c r="L127" s="28">
        <f>IF($B127="","",IF(당초내역!$B127="","신규",IF($K127&lt;0,"감소",IF($K127&gt;0,"증가","-"))))</f>
        <v/>
      </c>
      <c r="M127" s="29" t="n"/>
      <c r="N127" s="15" t="n"/>
      <c r="O127" s="30">
        <f>IF($B127="","",IF($L127="감소",$G127,IF($L127="증가",IF($M127="Y",ROUND(($J127+$J127*('설정'!$C$15/100))/2,0),IF(AND($N127&lt;&gt;"",$G127&gt;$N127),$N127,$G127)),IF($L127="신규",IF($M127="Y",ROUND(($J127+$J127*('설정'!$C$15/100))/2,0),ROUND($J127*('설정'!$C$15/100),0)),0))))</f>
        <v/>
      </c>
      <c r="P127" s="30">
        <f>IF($B127="","",ROUND(N($K127)*N($O127),0))</f>
        <v/>
      </c>
      <c r="Q127" s="31">
        <f>IF($B127="","",IF($L127="감소","감소분 → 계약단가",IF(AND($M127="Y",OR($L127="증가",$L127="신규")),"발주기관 요구 → 협의 (불성립 시 (당시단가+당시단가×낙찰률)÷2)",IF($L127="증가",IF(AND($N127&lt;&gt;"",$G127&gt;$N127),"증가분 → 계약단가&gt;예정가격단가 이므로 예정가격단가","증가분 → 계약단가 (낙찰률을 곱하지 않습니다)"),IF($L127="신규","신규비목 → 당시단가 × 낙찰률","")))))</f>
        <v/>
      </c>
    </row>
    <row r="128">
      <c r="A128" s="7">
        <f>IF($B128="","",ROW()-4+1)</f>
        <v/>
      </c>
      <c r="B128" s="7">
        <f>IF(변경내역!$B128&lt;&gt;"",변경내역!$B128,당초내역!$B128)</f>
        <v/>
      </c>
      <c r="C128" s="7">
        <f>IF($B128="","",IF(변경내역!$C128&lt;&gt;"",변경내역!$C128,당초내역!$C128))</f>
        <v/>
      </c>
      <c r="D128" s="7">
        <f>IF($B128="","",IF(변경내역!$D128&lt;&gt;"",변경내역!$D128,당초내역!$D128))</f>
        <v/>
      </c>
      <c r="E128" s="7">
        <f>IF($B128="","",IF(변경내역!$E128&lt;&gt;"",변경내역!$E128,당초내역!$E128))</f>
        <v/>
      </c>
      <c r="F128" s="24">
        <f>IF($B128="","",N(당초내역!$H128))</f>
        <v/>
      </c>
      <c r="G128" s="21">
        <f>IF($B128="","",N(당초내역!$L128))</f>
        <v/>
      </c>
      <c r="H128" s="21">
        <f>IF($B128="","",N(당초내역!$M128))</f>
        <v/>
      </c>
      <c r="I128" s="24">
        <f>IF($B128="","",N(변경내역!$H128))</f>
        <v/>
      </c>
      <c r="J128" s="21">
        <f>IF($B128="","",N(변경내역!$L128))</f>
        <v/>
      </c>
      <c r="K128" s="24">
        <f>IF($B128="","",N($I128)-N($F128))</f>
        <v/>
      </c>
      <c r="L128" s="28">
        <f>IF($B128="","",IF(당초내역!$B128="","신규",IF($K128&lt;0,"감소",IF($K128&gt;0,"증가","-"))))</f>
        <v/>
      </c>
      <c r="M128" s="29" t="n"/>
      <c r="N128" s="15" t="n"/>
      <c r="O128" s="30">
        <f>IF($B128="","",IF($L128="감소",$G128,IF($L128="증가",IF($M128="Y",ROUND(($J128+$J128*('설정'!$C$15/100))/2,0),IF(AND($N128&lt;&gt;"",$G128&gt;$N128),$N128,$G128)),IF($L128="신규",IF($M128="Y",ROUND(($J128+$J128*('설정'!$C$15/100))/2,0),ROUND($J128*('설정'!$C$15/100),0)),0))))</f>
        <v/>
      </c>
      <c r="P128" s="30">
        <f>IF($B128="","",ROUND(N($K128)*N($O128),0))</f>
        <v/>
      </c>
      <c r="Q128" s="31">
        <f>IF($B128="","",IF($L128="감소","감소분 → 계약단가",IF(AND($M128="Y",OR($L128="증가",$L128="신규")),"발주기관 요구 → 협의 (불성립 시 (당시단가+당시단가×낙찰률)÷2)",IF($L128="증가",IF(AND($N128&lt;&gt;"",$G128&gt;$N128),"증가분 → 계약단가&gt;예정가격단가 이므로 예정가격단가","증가분 → 계약단가 (낙찰률을 곱하지 않습니다)"),IF($L128="신규","신규비목 → 당시단가 × 낙찰률","")))))</f>
        <v/>
      </c>
    </row>
    <row r="129">
      <c r="A129" s="7">
        <f>IF($B129="","",ROW()-4+1)</f>
        <v/>
      </c>
      <c r="B129" s="7">
        <f>IF(변경내역!$B129&lt;&gt;"",변경내역!$B129,당초내역!$B129)</f>
        <v/>
      </c>
      <c r="C129" s="7">
        <f>IF($B129="","",IF(변경내역!$C129&lt;&gt;"",변경내역!$C129,당초내역!$C129))</f>
        <v/>
      </c>
      <c r="D129" s="7">
        <f>IF($B129="","",IF(변경내역!$D129&lt;&gt;"",변경내역!$D129,당초내역!$D129))</f>
        <v/>
      </c>
      <c r="E129" s="7">
        <f>IF($B129="","",IF(변경내역!$E129&lt;&gt;"",변경내역!$E129,당초내역!$E129))</f>
        <v/>
      </c>
      <c r="F129" s="24">
        <f>IF($B129="","",N(당초내역!$H129))</f>
        <v/>
      </c>
      <c r="G129" s="21">
        <f>IF($B129="","",N(당초내역!$L129))</f>
        <v/>
      </c>
      <c r="H129" s="21">
        <f>IF($B129="","",N(당초내역!$M129))</f>
        <v/>
      </c>
      <c r="I129" s="24">
        <f>IF($B129="","",N(변경내역!$H129))</f>
        <v/>
      </c>
      <c r="J129" s="21">
        <f>IF($B129="","",N(변경내역!$L129))</f>
        <v/>
      </c>
      <c r="K129" s="24">
        <f>IF($B129="","",N($I129)-N($F129))</f>
        <v/>
      </c>
      <c r="L129" s="28">
        <f>IF($B129="","",IF(당초내역!$B129="","신규",IF($K129&lt;0,"감소",IF($K129&gt;0,"증가","-"))))</f>
        <v/>
      </c>
      <c r="M129" s="29" t="n"/>
      <c r="N129" s="15" t="n"/>
      <c r="O129" s="30">
        <f>IF($B129="","",IF($L129="감소",$G129,IF($L129="증가",IF($M129="Y",ROUND(($J129+$J129*('설정'!$C$15/100))/2,0),IF(AND($N129&lt;&gt;"",$G129&gt;$N129),$N129,$G129)),IF($L129="신규",IF($M129="Y",ROUND(($J129+$J129*('설정'!$C$15/100))/2,0),ROUND($J129*('설정'!$C$15/100),0)),0))))</f>
        <v/>
      </c>
      <c r="P129" s="30">
        <f>IF($B129="","",ROUND(N($K129)*N($O129),0))</f>
        <v/>
      </c>
      <c r="Q129" s="31">
        <f>IF($B129="","",IF($L129="감소","감소분 → 계약단가",IF(AND($M129="Y",OR($L129="증가",$L129="신규")),"발주기관 요구 → 협의 (불성립 시 (당시단가+당시단가×낙찰률)÷2)",IF($L129="증가",IF(AND($N129&lt;&gt;"",$G129&gt;$N129),"증가분 → 계약단가&gt;예정가격단가 이므로 예정가격단가","증가분 → 계약단가 (낙찰률을 곱하지 않습니다)"),IF($L129="신규","신규비목 → 당시단가 × 낙찰률","")))))</f>
        <v/>
      </c>
    </row>
    <row r="130">
      <c r="A130" s="7">
        <f>IF($B130="","",ROW()-4+1)</f>
        <v/>
      </c>
      <c r="B130" s="7">
        <f>IF(변경내역!$B130&lt;&gt;"",변경내역!$B130,당초내역!$B130)</f>
        <v/>
      </c>
      <c r="C130" s="7">
        <f>IF($B130="","",IF(변경내역!$C130&lt;&gt;"",변경내역!$C130,당초내역!$C130))</f>
        <v/>
      </c>
      <c r="D130" s="7">
        <f>IF($B130="","",IF(변경내역!$D130&lt;&gt;"",변경내역!$D130,당초내역!$D130))</f>
        <v/>
      </c>
      <c r="E130" s="7">
        <f>IF($B130="","",IF(변경내역!$E130&lt;&gt;"",변경내역!$E130,당초내역!$E130))</f>
        <v/>
      </c>
      <c r="F130" s="24">
        <f>IF($B130="","",N(당초내역!$H130))</f>
        <v/>
      </c>
      <c r="G130" s="21">
        <f>IF($B130="","",N(당초내역!$L130))</f>
        <v/>
      </c>
      <c r="H130" s="21">
        <f>IF($B130="","",N(당초내역!$M130))</f>
        <v/>
      </c>
      <c r="I130" s="24">
        <f>IF($B130="","",N(변경내역!$H130))</f>
        <v/>
      </c>
      <c r="J130" s="21">
        <f>IF($B130="","",N(변경내역!$L130))</f>
        <v/>
      </c>
      <c r="K130" s="24">
        <f>IF($B130="","",N($I130)-N($F130))</f>
        <v/>
      </c>
      <c r="L130" s="28">
        <f>IF($B130="","",IF(당초내역!$B130="","신규",IF($K130&lt;0,"감소",IF($K130&gt;0,"증가","-"))))</f>
        <v/>
      </c>
      <c r="M130" s="29" t="n"/>
      <c r="N130" s="15" t="n"/>
      <c r="O130" s="30">
        <f>IF($B130="","",IF($L130="감소",$G130,IF($L130="증가",IF($M130="Y",ROUND(($J130+$J130*('설정'!$C$15/100))/2,0),IF(AND($N130&lt;&gt;"",$G130&gt;$N130),$N130,$G130)),IF($L130="신규",IF($M130="Y",ROUND(($J130+$J130*('설정'!$C$15/100))/2,0),ROUND($J130*('설정'!$C$15/100),0)),0))))</f>
        <v/>
      </c>
      <c r="P130" s="30">
        <f>IF($B130="","",ROUND(N($K130)*N($O130),0))</f>
        <v/>
      </c>
      <c r="Q130" s="31">
        <f>IF($B130="","",IF($L130="감소","감소분 → 계약단가",IF(AND($M130="Y",OR($L130="증가",$L130="신규")),"발주기관 요구 → 협의 (불성립 시 (당시단가+당시단가×낙찰률)÷2)",IF($L130="증가",IF(AND($N130&lt;&gt;"",$G130&gt;$N130),"증가분 → 계약단가&gt;예정가격단가 이므로 예정가격단가","증가분 → 계약단가 (낙찰률을 곱하지 않습니다)"),IF($L130="신규","신규비목 → 당시단가 × 낙찰률","")))))</f>
        <v/>
      </c>
    </row>
    <row r="131">
      <c r="A131" s="7">
        <f>IF($B131="","",ROW()-4+1)</f>
        <v/>
      </c>
      <c r="B131" s="7">
        <f>IF(변경내역!$B131&lt;&gt;"",변경내역!$B131,당초내역!$B131)</f>
        <v/>
      </c>
      <c r="C131" s="7">
        <f>IF($B131="","",IF(변경내역!$C131&lt;&gt;"",변경내역!$C131,당초내역!$C131))</f>
        <v/>
      </c>
      <c r="D131" s="7">
        <f>IF($B131="","",IF(변경내역!$D131&lt;&gt;"",변경내역!$D131,당초내역!$D131))</f>
        <v/>
      </c>
      <c r="E131" s="7">
        <f>IF($B131="","",IF(변경내역!$E131&lt;&gt;"",변경내역!$E131,당초내역!$E131))</f>
        <v/>
      </c>
      <c r="F131" s="24">
        <f>IF($B131="","",N(당초내역!$H131))</f>
        <v/>
      </c>
      <c r="G131" s="21">
        <f>IF($B131="","",N(당초내역!$L131))</f>
        <v/>
      </c>
      <c r="H131" s="21">
        <f>IF($B131="","",N(당초내역!$M131))</f>
        <v/>
      </c>
      <c r="I131" s="24">
        <f>IF($B131="","",N(변경내역!$H131))</f>
        <v/>
      </c>
      <c r="J131" s="21">
        <f>IF($B131="","",N(변경내역!$L131))</f>
        <v/>
      </c>
      <c r="K131" s="24">
        <f>IF($B131="","",N($I131)-N($F131))</f>
        <v/>
      </c>
      <c r="L131" s="28">
        <f>IF($B131="","",IF(당초내역!$B131="","신규",IF($K131&lt;0,"감소",IF($K131&gt;0,"증가","-"))))</f>
        <v/>
      </c>
      <c r="M131" s="29" t="n"/>
      <c r="N131" s="15" t="n"/>
      <c r="O131" s="30">
        <f>IF($B131="","",IF($L131="감소",$G131,IF($L131="증가",IF($M131="Y",ROUND(($J131+$J131*('설정'!$C$15/100))/2,0),IF(AND($N131&lt;&gt;"",$G131&gt;$N131),$N131,$G131)),IF($L131="신규",IF($M131="Y",ROUND(($J131+$J131*('설정'!$C$15/100))/2,0),ROUND($J131*('설정'!$C$15/100),0)),0))))</f>
        <v/>
      </c>
      <c r="P131" s="30">
        <f>IF($B131="","",ROUND(N($K131)*N($O131),0))</f>
        <v/>
      </c>
      <c r="Q131" s="31">
        <f>IF($B131="","",IF($L131="감소","감소분 → 계약단가",IF(AND($M131="Y",OR($L131="증가",$L131="신규")),"발주기관 요구 → 협의 (불성립 시 (당시단가+당시단가×낙찰률)÷2)",IF($L131="증가",IF(AND($N131&lt;&gt;"",$G131&gt;$N131),"증가분 → 계약단가&gt;예정가격단가 이므로 예정가격단가","증가분 → 계약단가 (낙찰률을 곱하지 않습니다)"),IF($L131="신규","신규비목 → 당시단가 × 낙찰률","")))))</f>
        <v/>
      </c>
    </row>
    <row r="132">
      <c r="A132" s="7">
        <f>IF($B132="","",ROW()-4+1)</f>
        <v/>
      </c>
      <c r="B132" s="7">
        <f>IF(변경내역!$B132&lt;&gt;"",변경내역!$B132,당초내역!$B132)</f>
        <v/>
      </c>
      <c r="C132" s="7">
        <f>IF($B132="","",IF(변경내역!$C132&lt;&gt;"",변경내역!$C132,당초내역!$C132))</f>
        <v/>
      </c>
      <c r="D132" s="7">
        <f>IF($B132="","",IF(변경내역!$D132&lt;&gt;"",변경내역!$D132,당초내역!$D132))</f>
        <v/>
      </c>
      <c r="E132" s="7">
        <f>IF($B132="","",IF(변경내역!$E132&lt;&gt;"",변경내역!$E132,당초내역!$E132))</f>
        <v/>
      </c>
      <c r="F132" s="24">
        <f>IF($B132="","",N(당초내역!$H132))</f>
        <v/>
      </c>
      <c r="G132" s="21">
        <f>IF($B132="","",N(당초내역!$L132))</f>
        <v/>
      </c>
      <c r="H132" s="21">
        <f>IF($B132="","",N(당초내역!$M132))</f>
        <v/>
      </c>
      <c r="I132" s="24">
        <f>IF($B132="","",N(변경내역!$H132))</f>
        <v/>
      </c>
      <c r="J132" s="21">
        <f>IF($B132="","",N(변경내역!$L132))</f>
        <v/>
      </c>
      <c r="K132" s="24">
        <f>IF($B132="","",N($I132)-N($F132))</f>
        <v/>
      </c>
      <c r="L132" s="28">
        <f>IF($B132="","",IF(당초내역!$B132="","신규",IF($K132&lt;0,"감소",IF($K132&gt;0,"증가","-"))))</f>
        <v/>
      </c>
      <c r="M132" s="29" t="n"/>
      <c r="N132" s="15" t="n"/>
      <c r="O132" s="30">
        <f>IF($B132="","",IF($L132="감소",$G132,IF($L132="증가",IF($M132="Y",ROUND(($J132+$J132*('설정'!$C$15/100))/2,0),IF(AND($N132&lt;&gt;"",$G132&gt;$N132),$N132,$G132)),IF($L132="신규",IF($M132="Y",ROUND(($J132+$J132*('설정'!$C$15/100))/2,0),ROUND($J132*('설정'!$C$15/100),0)),0))))</f>
        <v/>
      </c>
      <c r="P132" s="30">
        <f>IF($B132="","",ROUND(N($K132)*N($O132),0))</f>
        <v/>
      </c>
      <c r="Q132" s="31">
        <f>IF($B132="","",IF($L132="감소","감소분 → 계약단가",IF(AND($M132="Y",OR($L132="증가",$L132="신규")),"발주기관 요구 → 협의 (불성립 시 (당시단가+당시단가×낙찰률)÷2)",IF($L132="증가",IF(AND($N132&lt;&gt;"",$G132&gt;$N132),"증가분 → 계약단가&gt;예정가격단가 이므로 예정가격단가","증가분 → 계약단가 (낙찰률을 곱하지 않습니다)"),IF($L132="신규","신규비목 → 당시단가 × 낙찰률","")))))</f>
        <v/>
      </c>
    </row>
    <row r="133">
      <c r="A133" s="7">
        <f>IF($B133="","",ROW()-4+1)</f>
        <v/>
      </c>
      <c r="B133" s="7">
        <f>IF(변경내역!$B133&lt;&gt;"",변경내역!$B133,당초내역!$B133)</f>
        <v/>
      </c>
      <c r="C133" s="7">
        <f>IF($B133="","",IF(변경내역!$C133&lt;&gt;"",변경내역!$C133,당초내역!$C133))</f>
        <v/>
      </c>
      <c r="D133" s="7">
        <f>IF($B133="","",IF(변경내역!$D133&lt;&gt;"",변경내역!$D133,당초내역!$D133))</f>
        <v/>
      </c>
      <c r="E133" s="7">
        <f>IF($B133="","",IF(변경내역!$E133&lt;&gt;"",변경내역!$E133,당초내역!$E133))</f>
        <v/>
      </c>
      <c r="F133" s="24">
        <f>IF($B133="","",N(당초내역!$H133))</f>
        <v/>
      </c>
      <c r="G133" s="21">
        <f>IF($B133="","",N(당초내역!$L133))</f>
        <v/>
      </c>
      <c r="H133" s="21">
        <f>IF($B133="","",N(당초내역!$M133))</f>
        <v/>
      </c>
      <c r="I133" s="24">
        <f>IF($B133="","",N(변경내역!$H133))</f>
        <v/>
      </c>
      <c r="J133" s="21">
        <f>IF($B133="","",N(변경내역!$L133))</f>
        <v/>
      </c>
      <c r="K133" s="24">
        <f>IF($B133="","",N($I133)-N($F133))</f>
        <v/>
      </c>
      <c r="L133" s="28">
        <f>IF($B133="","",IF(당초내역!$B133="","신규",IF($K133&lt;0,"감소",IF($K133&gt;0,"증가","-"))))</f>
        <v/>
      </c>
      <c r="M133" s="29" t="n"/>
      <c r="N133" s="15" t="n"/>
      <c r="O133" s="30">
        <f>IF($B133="","",IF($L133="감소",$G133,IF($L133="증가",IF($M133="Y",ROUND(($J133+$J133*('설정'!$C$15/100))/2,0),IF(AND($N133&lt;&gt;"",$G133&gt;$N133),$N133,$G133)),IF($L133="신규",IF($M133="Y",ROUND(($J133+$J133*('설정'!$C$15/100))/2,0),ROUND($J133*('설정'!$C$15/100),0)),0))))</f>
        <v/>
      </c>
      <c r="P133" s="30">
        <f>IF($B133="","",ROUND(N($K133)*N($O133),0))</f>
        <v/>
      </c>
      <c r="Q133" s="31">
        <f>IF($B133="","",IF($L133="감소","감소분 → 계약단가",IF(AND($M133="Y",OR($L133="증가",$L133="신규")),"발주기관 요구 → 협의 (불성립 시 (당시단가+당시단가×낙찰률)÷2)",IF($L133="증가",IF(AND($N133&lt;&gt;"",$G133&gt;$N133),"증가분 → 계약단가&gt;예정가격단가 이므로 예정가격단가","증가분 → 계약단가 (낙찰률을 곱하지 않습니다)"),IF($L133="신규","신규비목 → 당시단가 × 낙찰률","")))))</f>
        <v/>
      </c>
    </row>
    <row r="134">
      <c r="A134" s="7">
        <f>IF($B134="","",ROW()-4+1)</f>
        <v/>
      </c>
      <c r="B134" s="7">
        <f>IF(변경내역!$B134&lt;&gt;"",변경내역!$B134,당초내역!$B134)</f>
        <v/>
      </c>
      <c r="C134" s="7">
        <f>IF($B134="","",IF(변경내역!$C134&lt;&gt;"",변경내역!$C134,당초내역!$C134))</f>
        <v/>
      </c>
      <c r="D134" s="7">
        <f>IF($B134="","",IF(변경내역!$D134&lt;&gt;"",변경내역!$D134,당초내역!$D134))</f>
        <v/>
      </c>
      <c r="E134" s="7">
        <f>IF($B134="","",IF(변경내역!$E134&lt;&gt;"",변경내역!$E134,당초내역!$E134))</f>
        <v/>
      </c>
      <c r="F134" s="24">
        <f>IF($B134="","",N(당초내역!$H134))</f>
        <v/>
      </c>
      <c r="G134" s="21">
        <f>IF($B134="","",N(당초내역!$L134))</f>
        <v/>
      </c>
      <c r="H134" s="21">
        <f>IF($B134="","",N(당초내역!$M134))</f>
        <v/>
      </c>
      <c r="I134" s="24">
        <f>IF($B134="","",N(변경내역!$H134))</f>
        <v/>
      </c>
      <c r="J134" s="21">
        <f>IF($B134="","",N(변경내역!$L134))</f>
        <v/>
      </c>
      <c r="K134" s="24">
        <f>IF($B134="","",N($I134)-N($F134))</f>
        <v/>
      </c>
      <c r="L134" s="28">
        <f>IF($B134="","",IF(당초내역!$B134="","신규",IF($K134&lt;0,"감소",IF($K134&gt;0,"증가","-"))))</f>
        <v/>
      </c>
      <c r="M134" s="29" t="n"/>
      <c r="N134" s="15" t="n"/>
      <c r="O134" s="30">
        <f>IF($B134="","",IF($L134="감소",$G134,IF($L134="증가",IF($M134="Y",ROUND(($J134+$J134*('설정'!$C$15/100))/2,0),IF(AND($N134&lt;&gt;"",$G134&gt;$N134),$N134,$G134)),IF($L134="신규",IF($M134="Y",ROUND(($J134+$J134*('설정'!$C$15/100))/2,0),ROUND($J134*('설정'!$C$15/100),0)),0))))</f>
        <v/>
      </c>
      <c r="P134" s="30">
        <f>IF($B134="","",ROUND(N($K134)*N($O134),0))</f>
        <v/>
      </c>
      <c r="Q134" s="31">
        <f>IF($B134="","",IF($L134="감소","감소분 → 계약단가",IF(AND($M134="Y",OR($L134="증가",$L134="신규")),"발주기관 요구 → 협의 (불성립 시 (당시단가+당시단가×낙찰률)÷2)",IF($L134="증가",IF(AND($N134&lt;&gt;"",$G134&gt;$N134),"증가분 → 계약단가&gt;예정가격단가 이므로 예정가격단가","증가분 → 계약단가 (낙찰률을 곱하지 않습니다)"),IF($L134="신규","신규비목 → 당시단가 × 낙찰률","")))))</f>
        <v/>
      </c>
    </row>
    <row r="135">
      <c r="A135" s="7">
        <f>IF($B135="","",ROW()-4+1)</f>
        <v/>
      </c>
      <c r="B135" s="7">
        <f>IF(변경내역!$B135&lt;&gt;"",변경내역!$B135,당초내역!$B135)</f>
        <v/>
      </c>
      <c r="C135" s="7">
        <f>IF($B135="","",IF(변경내역!$C135&lt;&gt;"",변경내역!$C135,당초내역!$C135))</f>
        <v/>
      </c>
      <c r="D135" s="7">
        <f>IF($B135="","",IF(변경내역!$D135&lt;&gt;"",변경내역!$D135,당초내역!$D135))</f>
        <v/>
      </c>
      <c r="E135" s="7">
        <f>IF($B135="","",IF(변경내역!$E135&lt;&gt;"",변경내역!$E135,당초내역!$E135))</f>
        <v/>
      </c>
      <c r="F135" s="24">
        <f>IF($B135="","",N(당초내역!$H135))</f>
        <v/>
      </c>
      <c r="G135" s="21">
        <f>IF($B135="","",N(당초내역!$L135))</f>
        <v/>
      </c>
      <c r="H135" s="21">
        <f>IF($B135="","",N(당초내역!$M135))</f>
        <v/>
      </c>
      <c r="I135" s="24">
        <f>IF($B135="","",N(변경내역!$H135))</f>
        <v/>
      </c>
      <c r="J135" s="21">
        <f>IF($B135="","",N(변경내역!$L135))</f>
        <v/>
      </c>
      <c r="K135" s="24">
        <f>IF($B135="","",N($I135)-N($F135))</f>
        <v/>
      </c>
      <c r="L135" s="28">
        <f>IF($B135="","",IF(당초내역!$B135="","신규",IF($K135&lt;0,"감소",IF($K135&gt;0,"증가","-"))))</f>
        <v/>
      </c>
      <c r="M135" s="29" t="n"/>
      <c r="N135" s="15" t="n"/>
      <c r="O135" s="30">
        <f>IF($B135="","",IF($L135="감소",$G135,IF($L135="증가",IF($M135="Y",ROUND(($J135+$J135*('설정'!$C$15/100))/2,0),IF(AND($N135&lt;&gt;"",$G135&gt;$N135),$N135,$G135)),IF($L135="신규",IF($M135="Y",ROUND(($J135+$J135*('설정'!$C$15/100))/2,0),ROUND($J135*('설정'!$C$15/100),0)),0))))</f>
        <v/>
      </c>
      <c r="P135" s="30">
        <f>IF($B135="","",ROUND(N($K135)*N($O135),0))</f>
        <v/>
      </c>
      <c r="Q135" s="31">
        <f>IF($B135="","",IF($L135="감소","감소분 → 계약단가",IF(AND($M135="Y",OR($L135="증가",$L135="신규")),"발주기관 요구 → 협의 (불성립 시 (당시단가+당시단가×낙찰률)÷2)",IF($L135="증가",IF(AND($N135&lt;&gt;"",$G135&gt;$N135),"증가분 → 계약단가&gt;예정가격단가 이므로 예정가격단가","증가분 → 계약단가 (낙찰률을 곱하지 않습니다)"),IF($L135="신규","신규비목 → 당시단가 × 낙찰률","")))))</f>
        <v/>
      </c>
    </row>
    <row r="136">
      <c r="A136" s="7">
        <f>IF($B136="","",ROW()-4+1)</f>
        <v/>
      </c>
      <c r="B136" s="7">
        <f>IF(변경내역!$B136&lt;&gt;"",변경내역!$B136,당초내역!$B136)</f>
        <v/>
      </c>
      <c r="C136" s="7">
        <f>IF($B136="","",IF(변경내역!$C136&lt;&gt;"",변경내역!$C136,당초내역!$C136))</f>
        <v/>
      </c>
      <c r="D136" s="7">
        <f>IF($B136="","",IF(변경내역!$D136&lt;&gt;"",변경내역!$D136,당초내역!$D136))</f>
        <v/>
      </c>
      <c r="E136" s="7">
        <f>IF($B136="","",IF(변경내역!$E136&lt;&gt;"",변경내역!$E136,당초내역!$E136))</f>
        <v/>
      </c>
      <c r="F136" s="24">
        <f>IF($B136="","",N(당초내역!$H136))</f>
        <v/>
      </c>
      <c r="G136" s="21">
        <f>IF($B136="","",N(당초내역!$L136))</f>
        <v/>
      </c>
      <c r="H136" s="21">
        <f>IF($B136="","",N(당초내역!$M136))</f>
        <v/>
      </c>
      <c r="I136" s="24">
        <f>IF($B136="","",N(변경내역!$H136))</f>
        <v/>
      </c>
      <c r="J136" s="21">
        <f>IF($B136="","",N(변경내역!$L136))</f>
        <v/>
      </c>
      <c r="K136" s="24">
        <f>IF($B136="","",N($I136)-N($F136))</f>
        <v/>
      </c>
      <c r="L136" s="28">
        <f>IF($B136="","",IF(당초내역!$B136="","신규",IF($K136&lt;0,"감소",IF($K136&gt;0,"증가","-"))))</f>
        <v/>
      </c>
      <c r="M136" s="29" t="n"/>
      <c r="N136" s="15" t="n"/>
      <c r="O136" s="30">
        <f>IF($B136="","",IF($L136="감소",$G136,IF($L136="증가",IF($M136="Y",ROUND(($J136+$J136*('설정'!$C$15/100))/2,0),IF(AND($N136&lt;&gt;"",$G136&gt;$N136),$N136,$G136)),IF($L136="신규",IF($M136="Y",ROUND(($J136+$J136*('설정'!$C$15/100))/2,0),ROUND($J136*('설정'!$C$15/100),0)),0))))</f>
        <v/>
      </c>
      <c r="P136" s="30">
        <f>IF($B136="","",ROUND(N($K136)*N($O136),0))</f>
        <v/>
      </c>
      <c r="Q136" s="31">
        <f>IF($B136="","",IF($L136="감소","감소분 → 계약단가",IF(AND($M136="Y",OR($L136="증가",$L136="신규")),"발주기관 요구 → 협의 (불성립 시 (당시단가+당시단가×낙찰률)÷2)",IF($L136="증가",IF(AND($N136&lt;&gt;"",$G136&gt;$N136),"증가분 → 계약단가&gt;예정가격단가 이므로 예정가격단가","증가분 → 계약단가 (낙찰률을 곱하지 않습니다)"),IF($L136="신규","신규비목 → 당시단가 × 낙찰률","")))))</f>
        <v/>
      </c>
    </row>
    <row r="137">
      <c r="A137" s="7">
        <f>IF($B137="","",ROW()-4+1)</f>
        <v/>
      </c>
      <c r="B137" s="7">
        <f>IF(변경내역!$B137&lt;&gt;"",변경내역!$B137,당초내역!$B137)</f>
        <v/>
      </c>
      <c r="C137" s="7">
        <f>IF($B137="","",IF(변경내역!$C137&lt;&gt;"",변경내역!$C137,당초내역!$C137))</f>
        <v/>
      </c>
      <c r="D137" s="7">
        <f>IF($B137="","",IF(변경내역!$D137&lt;&gt;"",변경내역!$D137,당초내역!$D137))</f>
        <v/>
      </c>
      <c r="E137" s="7">
        <f>IF($B137="","",IF(변경내역!$E137&lt;&gt;"",변경내역!$E137,당초내역!$E137))</f>
        <v/>
      </c>
      <c r="F137" s="24">
        <f>IF($B137="","",N(당초내역!$H137))</f>
        <v/>
      </c>
      <c r="G137" s="21">
        <f>IF($B137="","",N(당초내역!$L137))</f>
        <v/>
      </c>
      <c r="H137" s="21">
        <f>IF($B137="","",N(당초내역!$M137))</f>
        <v/>
      </c>
      <c r="I137" s="24">
        <f>IF($B137="","",N(변경내역!$H137))</f>
        <v/>
      </c>
      <c r="J137" s="21">
        <f>IF($B137="","",N(변경내역!$L137))</f>
        <v/>
      </c>
      <c r="K137" s="24">
        <f>IF($B137="","",N($I137)-N($F137))</f>
        <v/>
      </c>
      <c r="L137" s="28">
        <f>IF($B137="","",IF(당초내역!$B137="","신규",IF($K137&lt;0,"감소",IF($K137&gt;0,"증가","-"))))</f>
        <v/>
      </c>
      <c r="M137" s="29" t="n"/>
      <c r="N137" s="15" t="n"/>
      <c r="O137" s="30">
        <f>IF($B137="","",IF($L137="감소",$G137,IF($L137="증가",IF($M137="Y",ROUND(($J137+$J137*('설정'!$C$15/100))/2,0),IF(AND($N137&lt;&gt;"",$G137&gt;$N137),$N137,$G137)),IF($L137="신규",IF($M137="Y",ROUND(($J137+$J137*('설정'!$C$15/100))/2,0),ROUND($J137*('설정'!$C$15/100),0)),0))))</f>
        <v/>
      </c>
      <c r="P137" s="30">
        <f>IF($B137="","",ROUND(N($K137)*N($O137),0))</f>
        <v/>
      </c>
      <c r="Q137" s="31">
        <f>IF($B137="","",IF($L137="감소","감소분 → 계약단가",IF(AND($M137="Y",OR($L137="증가",$L137="신규")),"발주기관 요구 → 협의 (불성립 시 (당시단가+당시단가×낙찰률)÷2)",IF($L137="증가",IF(AND($N137&lt;&gt;"",$G137&gt;$N137),"증가분 → 계약단가&gt;예정가격단가 이므로 예정가격단가","증가분 → 계약단가 (낙찰률을 곱하지 않습니다)"),IF($L137="신규","신규비목 → 당시단가 × 낙찰률","")))))</f>
        <v/>
      </c>
    </row>
    <row r="138">
      <c r="A138" s="7">
        <f>IF($B138="","",ROW()-4+1)</f>
        <v/>
      </c>
      <c r="B138" s="7">
        <f>IF(변경내역!$B138&lt;&gt;"",변경내역!$B138,당초내역!$B138)</f>
        <v/>
      </c>
      <c r="C138" s="7">
        <f>IF($B138="","",IF(변경내역!$C138&lt;&gt;"",변경내역!$C138,당초내역!$C138))</f>
        <v/>
      </c>
      <c r="D138" s="7">
        <f>IF($B138="","",IF(변경내역!$D138&lt;&gt;"",변경내역!$D138,당초내역!$D138))</f>
        <v/>
      </c>
      <c r="E138" s="7">
        <f>IF($B138="","",IF(변경내역!$E138&lt;&gt;"",변경내역!$E138,당초내역!$E138))</f>
        <v/>
      </c>
      <c r="F138" s="24">
        <f>IF($B138="","",N(당초내역!$H138))</f>
        <v/>
      </c>
      <c r="G138" s="21">
        <f>IF($B138="","",N(당초내역!$L138))</f>
        <v/>
      </c>
      <c r="H138" s="21">
        <f>IF($B138="","",N(당초내역!$M138))</f>
        <v/>
      </c>
      <c r="I138" s="24">
        <f>IF($B138="","",N(변경내역!$H138))</f>
        <v/>
      </c>
      <c r="J138" s="21">
        <f>IF($B138="","",N(변경내역!$L138))</f>
        <v/>
      </c>
      <c r="K138" s="24">
        <f>IF($B138="","",N($I138)-N($F138))</f>
        <v/>
      </c>
      <c r="L138" s="28">
        <f>IF($B138="","",IF(당초내역!$B138="","신규",IF($K138&lt;0,"감소",IF($K138&gt;0,"증가","-"))))</f>
        <v/>
      </c>
      <c r="M138" s="29" t="n"/>
      <c r="N138" s="15" t="n"/>
      <c r="O138" s="30">
        <f>IF($B138="","",IF($L138="감소",$G138,IF($L138="증가",IF($M138="Y",ROUND(($J138+$J138*('설정'!$C$15/100))/2,0),IF(AND($N138&lt;&gt;"",$G138&gt;$N138),$N138,$G138)),IF($L138="신규",IF($M138="Y",ROUND(($J138+$J138*('설정'!$C$15/100))/2,0),ROUND($J138*('설정'!$C$15/100),0)),0))))</f>
        <v/>
      </c>
      <c r="P138" s="30">
        <f>IF($B138="","",ROUND(N($K138)*N($O138),0))</f>
        <v/>
      </c>
      <c r="Q138" s="31">
        <f>IF($B138="","",IF($L138="감소","감소분 → 계약단가",IF(AND($M138="Y",OR($L138="증가",$L138="신규")),"발주기관 요구 → 협의 (불성립 시 (당시단가+당시단가×낙찰률)÷2)",IF($L138="증가",IF(AND($N138&lt;&gt;"",$G138&gt;$N138),"증가분 → 계약단가&gt;예정가격단가 이므로 예정가격단가","증가분 → 계약단가 (낙찰률을 곱하지 않습니다)"),IF($L138="신규","신규비목 → 당시단가 × 낙찰률","")))))</f>
        <v/>
      </c>
    </row>
    <row r="139">
      <c r="A139" s="7">
        <f>IF($B139="","",ROW()-4+1)</f>
        <v/>
      </c>
      <c r="B139" s="7">
        <f>IF(변경내역!$B139&lt;&gt;"",변경내역!$B139,당초내역!$B139)</f>
        <v/>
      </c>
      <c r="C139" s="7">
        <f>IF($B139="","",IF(변경내역!$C139&lt;&gt;"",변경내역!$C139,당초내역!$C139))</f>
        <v/>
      </c>
      <c r="D139" s="7">
        <f>IF($B139="","",IF(변경내역!$D139&lt;&gt;"",변경내역!$D139,당초내역!$D139))</f>
        <v/>
      </c>
      <c r="E139" s="7">
        <f>IF($B139="","",IF(변경내역!$E139&lt;&gt;"",변경내역!$E139,당초내역!$E139))</f>
        <v/>
      </c>
      <c r="F139" s="24">
        <f>IF($B139="","",N(당초내역!$H139))</f>
        <v/>
      </c>
      <c r="G139" s="21">
        <f>IF($B139="","",N(당초내역!$L139))</f>
        <v/>
      </c>
      <c r="H139" s="21">
        <f>IF($B139="","",N(당초내역!$M139))</f>
        <v/>
      </c>
      <c r="I139" s="24">
        <f>IF($B139="","",N(변경내역!$H139))</f>
        <v/>
      </c>
      <c r="J139" s="21">
        <f>IF($B139="","",N(변경내역!$L139))</f>
        <v/>
      </c>
      <c r="K139" s="24">
        <f>IF($B139="","",N($I139)-N($F139))</f>
        <v/>
      </c>
      <c r="L139" s="28">
        <f>IF($B139="","",IF(당초내역!$B139="","신규",IF($K139&lt;0,"감소",IF($K139&gt;0,"증가","-"))))</f>
        <v/>
      </c>
      <c r="M139" s="29" t="n"/>
      <c r="N139" s="15" t="n"/>
      <c r="O139" s="30">
        <f>IF($B139="","",IF($L139="감소",$G139,IF($L139="증가",IF($M139="Y",ROUND(($J139+$J139*('설정'!$C$15/100))/2,0),IF(AND($N139&lt;&gt;"",$G139&gt;$N139),$N139,$G139)),IF($L139="신규",IF($M139="Y",ROUND(($J139+$J139*('설정'!$C$15/100))/2,0),ROUND($J139*('설정'!$C$15/100),0)),0))))</f>
        <v/>
      </c>
      <c r="P139" s="30">
        <f>IF($B139="","",ROUND(N($K139)*N($O139),0))</f>
        <v/>
      </c>
      <c r="Q139" s="31">
        <f>IF($B139="","",IF($L139="감소","감소분 → 계약단가",IF(AND($M139="Y",OR($L139="증가",$L139="신규")),"발주기관 요구 → 협의 (불성립 시 (당시단가+당시단가×낙찰률)÷2)",IF($L139="증가",IF(AND($N139&lt;&gt;"",$G139&gt;$N139),"증가분 → 계약단가&gt;예정가격단가 이므로 예정가격단가","증가분 → 계약단가 (낙찰률을 곱하지 않습니다)"),IF($L139="신규","신규비목 → 당시단가 × 낙찰률","")))))</f>
        <v/>
      </c>
    </row>
    <row r="140">
      <c r="A140" s="7">
        <f>IF($B140="","",ROW()-4+1)</f>
        <v/>
      </c>
      <c r="B140" s="7">
        <f>IF(변경내역!$B140&lt;&gt;"",변경내역!$B140,당초내역!$B140)</f>
        <v/>
      </c>
      <c r="C140" s="7">
        <f>IF($B140="","",IF(변경내역!$C140&lt;&gt;"",변경내역!$C140,당초내역!$C140))</f>
        <v/>
      </c>
      <c r="D140" s="7">
        <f>IF($B140="","",IF(변경내역!$D140&lt;&gt;"",변경내역!$D140,당초내역!$D140))</f>
        <v/>
      </c>
      <c r="E140" s="7">
        <f>IF($B140="","",IF(변경내역!$E140&lt;&gt;"",변경내역!$E140,당초내역!$E140))</f>
        <v/>
      </c>
      <c r="F140" s="24">
        <f>IF($B140="","",N(당초내역!$H140))</f>
        <v/>
      </c>
      <c r="G140" s="21">
        <f>IF($B140="","",N(당초내역!$L140))</f>
        <v/>
      </c>
      <c r="H140" s="21">
        <f>IF($B140="","",N(당초내역!$M140))</f>
        <v/>
      </c>
      <c r="I140" s="24">
        <f>IF($B140="","",N(변경내역!$H140))</f>
        <v/>
      </c>
      <c r="J140" s="21">
        <f>IF($B140="","",N(변경내역!$L140))</f>
        <v/>
      </c>
      <c r="K140" s="24">
        <f>IF($B140="","",N($I140)-N($F140))</f>
        <v/>
      </c>
      <c r="L140" s="28">
        <f>IF($B140="","",IF(당초내역!$B140="","신규",IF($K140&lt;0,"감소",IF($K140&gt;0,"증가","-"))))</f>
        <v/>
      </c>
      <c r="M140" s="29" t="n"/>
      <c r="N140" s="15" t="n"/>
      <c r="O140" s="30">
        <f>IF($B140="","",IF($L140="감소",$G140,IF($L140="증가",IF($M140="Y",ROUND(($J140+$J140*('설정'!$C$15/100))/2,0),IF(AND($N140&lt;&gt;"",$G140&gt;$N140),$N140,$G140)),IF($L140="신규",IF($M140="Y",ROUND(($J140+$J140*('설정'!$C$15/100))/2,0),ROUND($J140*('설정'!$C$15/100),0)),0))))</f>
        <v/>
      </c>
      <c r="P140" s="30">
        <f>IF($B140="","",ROUND(N($K140)*N($O140),0))</f>
        <v/>
      </c>
      <c r="Q140" s="31">
        <f>IF($B140="","",IF($L140="감소","감소분 → 계약단가",IF(AND($M140="Y",OR($L140="증가",$L140="신규")),"발주기관 요구 → 협의 (불성립 시 (당시단가+당시단가×낙찰률)÷2)",IF($L140="증가",IF(AND($N140&lt;&gt;"",$G140&gt;$N140),"증가분 → 계약단가&gt;예정가격단가 이므로 예정가격단가","증가분 → 계약단가 (낙찰률을 곱하지 않습니다)"),IF($L140="신규","신규비목 → 당시단가 × 낙찰률","")))))</f>
        <v/>
      </c>
    </row>
    <row r="141">
      <c r="A141" s="7">
        <f>IF($B141="","",ROW()-4+1)</f>
        <v/>
      </c>
      <c r="B141" s="7">
        <f>IF(변경내역!$B141&lt;&gt;"",변경내역!$B141,당초내역!$B141)</f>
        <v/>
      </c>
      <c r="C141" s="7">
        <f>IF($B141="","",IF(변경내역!$C141&lt;&gt;"",변경내역!$C141,당초내역!$C141))</f>
        <v/>
      </c>
      <c r="D141" s="7">
        <f>IF($B141="","",IF(변경내역!$D141&lt;&gt;"",변경내역!$D141,당초내역!$D141))</f>
        <v/>
      </c>
      <c r="E141" s="7">
        <f>IF($B141="","",IF(변경내역!$E141&lt;&gt;"",변경내역!$E141,당초내역!$E141))</f>
        <v/>
      </c>
      <c r="F141" s="24">
        <f>IF($B141="","",N(당초내역!$H141))</f>
        <v/>
      </c>
      <c r="G141" s="21">
        <f>IF($B141="","",N(당초내역!$L141))</f>
        <v/>
      </c>
      <c r="H141" s="21">
        <f>IF($B141="","",N(당초내역!$M141))</f>
        <v/>
      </c>
      <c r="I141" s="24">
        <f>IF($B141="","",N(변경내역!$H141))</f>
        <v/>
      </c>
      <c r="J141" s="21">
        <f>IF($B141="","",N(변경내역!$L141))</f>
        <v/>
      </c>
      <c r="K141" s="24">
        <f>IF($B141="","",N($I141)-N($F141))</f>
        <v/>
      </c>
      <c r="L141" s="28">
        <f>IF($B141="","",IF(당초내역!$B141="","신규",IF($K141&lt;0,"감소",IF($K141&gt;0,"증가","-"))))</f>
        <v/>
      </c>
      <c r="M141" s="29" t="n"/>
      <c r="N141" s="15" t="n"/>
      <c r="O141" s="30">
        <f>IF($B141="","",IF($L141="감소",$G141,IF($L141="증가",IF($M141="Y",ROUND(($J141+$J141*('설정'!$C$15/100))/2,0),IF(AND($N141&lt;&gt;"",$G141&gt;$N141),$N141,$G141)),IF($L141="신규",IF($M141="Y",ROUND(($J141+$J141*('설정'!$C$15/100))/2,0),ROUND($J141*('설정'!$C$15/100),0)),0))))</f>
        <v/>
      </c>
      <c r="P141" s="30">
        <f>IF($B141="","",ROUND(N($K141)*N($O141),0))</f>
        <v/>
      </c>
      <c r="Q141" s="31">
        <f>IF($B141="","",IF($L141="감소","감소분 → 계약단가",IF(AND($M141="Y",OR($L141="증가",$L141="신규")),"발주기관 요구 → 협의 (불성립 시 (당시단가+당시단가×낙찰률)÷2)",IF($L141="증가",IF(AND($N141&lt;&gt;"",$G141&gt;$N141),"증가분 → 계약단가&gt;예정가격단가 이므로 예정가격단가","증가분 → 계약단가 (낙찰률을 곱하지 않습니다)"),IF($L141="신규","신규비목 → 당시단가 × 낙찰률","")))))</f>
        <v/>
      </c>
    </row>
    <row r="142">
      <c r="A142" s="7">
        <f>IF($B142="","",ROW()-4+1)</f>
        <v/>
      </c>
      <c r="B142" s="7">
        <f>IF(변경내역!$B142&lt;&gt;"",변경내역!$B142,당초내역!$B142)</f>
        <v/>
      </c>
      <c r="C142" s="7">
        <f>IF($B142="","",IF(변경내역!$C142&lt;&gt;"",변경내역!$C142,당초내역!$C142))</f>
        <v/>
      </c>
      <c r="D142" s="7">
        <f>IF($B142="","",IF(변경내역!$D142&lt;&gt;"",변경내역!$D142,당초내역!$D142))</f>
        <v/>
      </c>
      <c r="E142" s="7">
        <f>IF($B142="","",IF(변경내역!$E142&lt;&gt;"",변경내역!$E142,당초내역!$E142))</f>
        <v/>
      </c>
      <c r="F142" s="24">
        <f>IF($B142="","",N(당초내역!$H142))</f>
        <v/>
      </c>
      <c r="G142" s="21">
        <f>IF($B142="","",N(당초내역!$L142))</f>
        <v/>
      </c>
      <c r="H142" s="21">
        <f>IF($B142="","",N(당초내역!$M142))</f>
        <v/>
      </c>
      <c r="I142" s="24">
        <f>IF($B142="","",N(변경내역!$H142))</f>
        <v/>
      </c>
      <c r="J142" s="21">
        <f>IF($B142="","",N(변경내역!$L142))</f>
        <v/>
      </c>
      <c r="K142" s="24">
        <f>IF($B142="","",N($I142)-N($F142))</f>
        <v/>
      </c>
      <c r="L142" s="28">
        <f>IF($B142="","",IF(당초내역!$B142="","신규",IF($K142&lt;0,"감소",IF($K142&gt;0,"증가","-"))))</f>
        <v/>
      </c>
      <c r="M142" s="29" t="n"/>
      <c r="N142" s="15" t="n"/>
      <c r="O142" s="30">
        <f>IF($B142="","",IF($L142="감소",$G142,IF($L142="증가",IF($M142="Y",ROUND(($J142+$J142*('설정'!$C$15/100))/2,0),IF(AND($N142&lt;&gt;"",$G142&gt;$N142),$N142,$G142)),IF($L142="신규",IF($M142="Y",ROUND(($J142+$J142*('설정'!$C$15/100))/2,0),ROUND($J142*('설정'!$C$15/100),0)),0))))</f>
        <v/>
      </c>
      <c r="P142" s="30">
        <f>IF($B142="","",ROUND(N($K142)*N($O142),0))</f>
        <v/>
      </c>
      <c r="Q142" s="31">
        <f>IF($B142="","",IF($L142="감소","감소분 → 계약단가",IF(AND($M142="Y",OR($L142="증가",$L142="신규")),"발주기관 요구 → 협의 (불성립 시 (당시단가+당시단가×낙찰률)÷2)",IF($L142="증가",IF(AND($N142&lt;&gt;"",$G142&gt;$N142),"증가분 → 계약단가&gt;예정가격단가 이므로 예정가격단가","증가분 → 계약단가 (낙찰률을 곱하지 않습니다)"),IF($L142="신규","신규비목 → 당시단가 × 낙찰률","")))))</f>
        <v/>
      </c>
    </row>
    <row r="143">
      <c r="A143" s="7">
        <f>IF($B143="","",ROW()-4+1)</f>
        <v/>
      </c>
      <c r="B143" s="7">
        <f>IF(변경내역!$B143&lt;&gt;"",변경내역!$B143,당초내역!$B143)</f>
        <v/>
      </c>
      <c r="C143" s="7">
        <f>IF($B143="","",IF(변경내역!$C143&lt;&gt;"",변경내역!$C143,당초내역!$C143))</f>
        <v/>
      </c>
      <c r="D143" s="7">
        <f>IF($B143="","",IF(변경내역!$D143&lt;&gt;"",변경내역!$D143,당초내역!$D143))</f>
        <v/>
      </c>
      <c r="E143" s="7">
        <f>IF($B143="","",IF(변경내역!$E143&lt;&gt;"",변경내역!$E143,당초내역!$E143))</f>
        <v/>
      </c>
      <c r="F143" s="24">
        <f>IF($B143="","",N(당초내역!$H143))</f>
        <v/>
      </c>
      <c r="G143" s="21">
        <f>IF($B143="","",N(당초내역!$L143))</f>
        <v/>
      </c>
      <c r="H143" s="21">
        <f>IF($B143="","",N(당초내역!$M143))</f>
        <v/>
      </c>
      <c r="I143" s="24">
        <f>IF($B143="","",N(변경내역!$H143))</f>
        <v/>
      </c>
      <c r="J143" s="21">
        <f>IF($B143="","",N(변경내역!$L143))</f>
        <v/>
      </c>
      <c r="K143" s="24">
        <f>IF($B143="","",N($I143)-N($F143))</f>
        <v/>
      </c>
      <c r="L143" s="28">
        <f>IF($B143="","",IF(당초내역!$B143="","신규",IF($K143&lt;0,"감소",IF($K143&gt;0,"증가","-"))))</f>
        <v/>
      </c>
      <c r="M143" s="29" t="n"/>
      <c r="N143" s="15" t="n"/>
      <c r="O143" s="30">
        <f>IF($B143="","",IF($L143="감소",$G143,IF($L143="증가",IF($M143="Y",ROUND(($J143+$J143*('설정'!$C$15/100))/2,0),IF(AND($N143&lt;&gt;"",$G143&gt;$N143),$N143,$G143)),IF($L143="신규",IF($M143="Y",ROUND(($J143+$J143*('설정'!$C$15/100))/2,0),ROUND($J143*('설정'!$C$15/100),0)),0))))</f>
        <v/>
      </c>
      <c r="P143" s="30">
        <f>IF($B143="","",ROUND(N($K143)*N($O143),0))</f>
        <v/>
      </c>
      <c r="Q143" s="31">
        <f>IF($B143="","",IF($L143="감소","감소분 → 계약단가",IF(AND($M143="Y",OR($L143="증가",$L143="신규")),"발주기관 요구 → 협의 (불성립 시 (당시단가+당시단가×낙찰률)÷2)",IF($L143="증가",IF(AND($N143&lt;&gt;"",$G143&gt;$N143),"증가분 → 계약단가&gt;예정가격단가 이므로 예정가격단가","증가분 → 계약단가 (낙찰률을 곱하지 않습니다)"),IF($L143="신규","신규비목 → 당시단가 × 낙찰률","")))))</f>
        <v/>
      </c>
    </row>
    <row r="144">
      <c r="A144" s="7">
        <f>IF($B144="","",ROW()-4+1)</f>
        <v/>
      </c>
      <c r="B144" s="7">
        <f>IF(변경내역!$B144&lt;&gt;"",변경내역!$B144,당초내역!$B144)</f>
        <v/>
      </c>
      <c r="C144" s="7">
        <f>IF($B144="","",IF(변경내역!$C144&lt;&gt;"",변경내역!$C144,당초내역!$C144))</f>
        <v/>
      </c>
      <c r="D144" s="7">
        <f>IF($B144="","",IF(변경내역!$D144&lt;&gt;"",변경내역!$D144,당초내역!$D144))</f>
        <v/>
      </c>
      <c r="E144" s="7">
        <f>IF($B144="","",IF(변경내역!$E144&lt;&gt;"",변경내역!$E144,당초내역!$E144))</f>
        <v/>
      </c>
      <c r="F144" s="24">
        <f>IF($B144="","",N(당초내역!$H144))</f>
        <v/>
      </c>
      <c r="G144" s="21">
        <f>IF($B144="","",N(당초내역!$L144))</f>
        <v/>
      </c>
      <c r="H144" s="21">
        <f>IF($B144="","",N(당초내역!$M144))</f>
        <v/>
      </c>
      <c r="I144" s="24">
        <f>IF($B144="","",N(변경내역!$H144))</f>
        <v/>
      </c>
      <c r="J144" s="21">
        <f>IF($B144="","",N(변경내역!$L144))</f>
        <v/>
      </c>
      <c r="K144" s="24">
        <f>IF($B144="","",N($I144)-N($F144))</f>
        <v/>
      </c>
      <c r="L144" s="28">
        <f>IF($B144="","",IF(당초내역!$B144="","신규",IF($K144&lt;0,"감소",IF($K144&gt;0,"증가","-"))))</f>
        <v/>
      </c>
      <c r="M144" s="29" t="n"/>
      <c r="N144" s="15" t="n"/>
      <c r="O144" s="30">
        <f>IF($B144="","",IF($L144="감소",$G144,IF($L144="증가",IF($M144="Y",ROUND(($J144+$J144*('설정'!$C$15/100))/2,0),IF(AND($N144&lt;&gt;"",$G144&gt;$N144),$N144,$G144)),IF($L144="신규",IF($M144="Y",ROUND(($J144+$J144*('설정'!$C$15/100))/2,0),ROUND($J144*('설정'!$C$15/100),0)),0))))</f>
        <v/>
      </c>
      <c r="P144" s="30">
        <f>IF($B144="","",ROUND(N($K144)*N($O144),0))</f>
        <v/>
      </c>
      <c r="Q144" s="31">
        <f>IF($B144="","",IF($L144="감소","감소분 → 계약단가",IF(AND($M144="Y",OR($L144="증가",$L144="신규")),"발주기관 요구 → 협의 (불성립 시 (당시단가+당시단가×낙찰률)÷2)",IF($L144="증가",IF(AND($N144&lt;&gt;"",$G144&gt;$N144),"증가분 → 계약단가&gt;예정가격단가 이므로 예정가격단가","증가분 → 계약단가 (낙찰률을 곱하지 않습니다)"),IF($L144="신규","신규비목 → 당시단가 × 낙찰률","")))))</f>
        <v/>
      </c>
    </row>
    <row r="145">
      <c r="A145" s="7">
        <f>IF($B145="","",ROW()-4+1)</f>
        <v/>
      </c>
      <c r="B145" s="7">
        <f>IF(변경내역!$B145&lt;&gt;"",변경내역!$B145,당초내역!$B145)</f>
        <v/>
      </c>
      <c r="C145" s="7">
        <f>IF($B145="","",IF(변경내역!$C145&lt;&gt;"",변경내역!$C145,당초내역!$C145))</f>
        <v/>
      </c>
      <c r="D145" s="7">
        <f>IF($B145="","",IF(변경내역!$D145&lt;&gt;"",변경내역!$D145,당초내역!$D145))</f>
        <v/>
      </c>
      <c r="E145" s="7">
        <f>IF($B145="","",IF(변경내역!$E145&lt;&gt;"",변경내역!$E145,당초내역!$E145))</f>
        <v/>
      </c>
      <c r="F145" s="24">
        <f>IF($B145="","",N(당초내역!$H145))</f>
        <v/>
      </c>
      <c r="G145" s="21">
        <f>IF($B145="","",N(당초내역!$L145))</f>
        <v/>
      </c>
      <c r="H145" s="21">
        <f>IF($B145="","",N(당초내역!$M145))</f>
        <v/>
      </c>
      <c r="I145" s="24">
        <f>IF($B145="","",N(변경내역!$H145))</f>
        <v/>
      </c>
      <c r="J145" s="21">
        <f>IF($B145="","",N(변경내역!$L145))</f>
        <v/>
      </c>
      <c r="K145" s="24">
        <f>IF($B145="","",N($I145)-N($F145))</f>
        <v/>
      </c>
      <c r="L145" s="28">
        <f>IF($B145="","",IF(당초내역!$B145="","신규",IF($K145&lt;0,"감소",IF($K145&gt;0,"증가","-"))))</f>
        <v/>
      </c>
      <c r="M145" s="29" t="n"/>
      <c r="N145" s="15" t="n"/>
      <c r="O145" s="30">
        <f>IF($B145="","",IF($L145="감소",$G145,IF($L145="증가",IF($M145="Y",ROUND(($J145+$J145*('설정'!$C$15/100))/2,0),IF(AND($N145&lt;&gt;"",$G145&gt;$N145),$N145,$G145)),IF($L145="신규",IF($M145="Y",ROUND(($J145+$J145*('설정'!$C$15/100))/2,0),ROUND($J145*('설정'!$C$15/100),0)),0))))</f>
        <v/>
      </c>
      <c r="P145" s="30">
        <f>IF($B145="","",ROUND(N($K145)*N($O145),0))</f>
        <v/>
      </c>
      <c r="Q145" s="31">
        <f>IF($B145="","",IF($L145="감소","감소분 → 계약단가",IF(AND($M145="Y",OR($L145="증가",$L145="신규")),"발주기관 요구 → 협의 (불성립 시 (당시단가+당시단가×낙찰률)÷2)",IF($L145="증가",IF(AND($N145&lt;&gt;"",$G145&gt;$N145),"증가분 → 계약단가&gt;예정가격단가 이므로 예정가격단가","증가분 → 계약단가 (낙찰률을 곱하지 않습니다)"),IF($L145="신규","신규비목 → 당시단가 × 낙찰률","")))))</f>
        <v/>
      </c>
    </row>
    <row r="146">
      <c r="A146" s="7">
        <f>IF($B146="","",ROW()-4+1)</f>
        <v/>
      </c>
      <c r="B146" s="7">
        <f>IF(변경내역!$B146&lt;&gt;"",변경내역!$B146,당초내역!$B146)</f>
        <v/>
      </c>
      <c r="C146" s="7">
        <f>IF($B146="","",IF(변경내역!$C146&lt;&gt;"",변경내역!$C146,당초내역!$C146))</f>
        <v/>
      </c>
      <c r="D146" s="7">
        <f>IF($B146="","",IF(변경내역!$D146&lt;&gt;"",변경내역!$D146,당초내역!$D146))</f>
        <v/>
      </c>
      <c r="E146" s="7">
        <f>IF($B146="","",IF(변경내역!$E146&lt;&gt;"",변경내역!$E146,당초내역!$E146))</f>
        <v/>
      </c>
      <c r="F146" s="24">
        <f>IF($B146="","",N(당초내역!$H146))</f>
        <v/>
      </c>
      <c r="G146" s="21">
        <f>IF($B146="","",N(당초내역!$L146))</f>
        <v/>
      </c>
      <c r="H146" s="21">
        <f>IF($B146="","",N(당초내역!$M146))</f>
        <v/>
      </c>
      <c r="I146" s="24">
        <f>IF($B146="","",N(변경내역!$H146))</f>
        <v/>
      </c>
      <c r="J146" s="21">
        <f>IF($B146="","",N(변경내역!$L146))</f>
        <v/>
      </c>
      <c r="K146" s="24">
        <f>IF($B146="","",N($I146)-N($F146))</f>
        <v/>
      </c>
      <c r="L146" s="28">
        <f>IF($B146="","",IF(당초내역!$B146="","신규",IF($K146&lt;0,"감소",IF($K146&gt;0,"증가","-"))))</f>
        <v/>
      </c>
      <c r="M146" s="29" t="n"/>
      <c r="N146" s="15" t="n"/>
      <c r="O146" s="30">
        <f>IF($B146="","",IF($L146="감소",$G146,IF($L146="증가",IF($M146="Y",ROUND(($J146+$J146*('설정'!$C$15/100))/2,0),IF(AND($N146&lt;&gt;"",$G146&gt;$N146),$N146,$G146)),IF($L146="신규",IF($M146="Y",ROUND(($J146+$J146*('설정'!$C$15/100))/2,0),ROUND($J146*('설정'!$C$15/100),0)),0))))</f>
        <v/>
      </c>
      <c r="P146" s="30">
        <f>IF($B146="","",ROUND(N($K146)*N($O146),0))</f>
        <v/>
      </c>
      <c r="Q146" s="31">
        <f>IF($B146="","",IF($L146="감소","감소분 → 계약단가",IF(AND($M146="Y",OR($L146="증가",$L146="신규")),"발주기관 요구 → 협의 (불성립 시 (당시단가+당시단가×낙찰률)÷2)",IF($L146="증가",IF(AND($N146&lt;&gt;"",$G146&gt;$N146),"증가분 → 계약단가&gt;예정가격단가 이므로 예정가격단가","증가분 → 계약단가 (낙찰률을 곱하지 않습니다)"),IF($L146="신규","신규비목 → 당시단가 × 낙찰률","")))))</f>
        <v/>
      </c>
    </row>
    <row r="147">
      <c r="A147" s="7">
        <f>IF($B147="","",ROW()-4+1)</f>
        <v/>
      </c>
      <c r="B147" s="7">
        <f>IF(변경내역!$B147&lt;&gt;"",변경내역!$B147,당초내역!$B147)</f>
        <v/>
      </c>
      <c r="C147" s="7">
        <f>IF($B147="","",IF(변경내역!$C147&lt;&gt;"",변경내역!$C147,당초내역!$C147))</f>
        <v/>
      </c>
      <c r="D147" s="7">
        <f>IF($B147="","",IF(변경내역!$D147&lt;&gt;"",변경내역!$D147,당초내역!$D147))</f>
        <v/>
      </c>
      <c r="E147" s="7">
        <f>IF($B147="","",IF(변경내역!$E147&lt;&gt;"",변경내역!$E147,당초내역!$E147))</f>
        <v/>
      </c>
      <c r="F147" s="24">
        <f>IF($B147="","",N(당초내역!$H147))</f>
        <v/>
      </c>
      <c r="G147" s="21">
        <f>IF($B147="","",N(당초내역!$L147))</f>
        <v/>
      </c>
      <c r="H147" s="21">
        <f>IF($B147="","",N(당초내역!$M147))</f>
        <v/>
      </c>
      <c r="I147" s="24">
        <f>IF($B147="","",N(변경내역!$H147))</f>
        <v/>
      </c>
      <c r="J147" s="21">
        <f>IF($B147="","",N(변경내역!$L147))</f>
        <v/>
      </c>
      <c r="K147" s="24">
        <f>IF($B147="","",N($I147)-N($F147))</f>
        <v/>
      </c>
      <c r="L147" s="28">
        <f>IF($B147="","",IF(당초내역!$B147="","신규",IF($K147&lt;0,"감소",IF($K147&gt;0,"증가","-"))))</f>
        <v/>
      </c>
      <c r="M147" s="29" t="n"/>
      <c r="N147" s="15" t="n"/>
      <c r="O147" s="30">
        <f>IF($B147="","",IF($L147="감소",$G147,IF($L147="증가",IF($M147="Y",ROUND(($J147+$J147*('설정'!$C$15/100))/2,0),IF(AND($N147&lt;&gt;"",$G147&gt;$N147),$N147,$G147)),IF($L147="신규",IF($M147="Y",ROUND(($J147+$J147*('설정'!$C$15/100))/2,0),ROUND($J147*('설정'!$C$15/100),0)),0))))</f>
        <v/>
      </c>
      <c r="P147" s="30">
        <f>IF($B147="","",ROUND(N($K147)*N($O147),0))</f>
        <v/>
      </c>
      <c r="Q147" s="31">
        <f>IF($B147="","",IF($L147="감소","감소분 → 계약단가",IF(AND($M147="Y",OR($L147="증가",$L147="신규")),"발주기관 요구 → 협의 (불성립 시 (당시단가+당시단가×낙찰률)÷2)",IF($L147="증가",IF(AND($N147&lt;&gt;"",$G147&gt;$N147),"증가분 → 계약단가&gt;예정가격단가 이므로 예정가격단가","증가분 → 계약단가 (낙찰률을 곱하지 않습니다)"),IF($L147="신규","신규비목 → 당시단가 × 낙찰률","")))))</f>
        <v/>
      </c>
    </row>
    <row r="148">
      <c r="A148" s="7">
        <f>IF($B148="","",ROW()-4+1)</f>
        <v/>
      </c>
      <c r="B148" s="7">
        <f>IF(변경내역!$B148&lt;&gt;"",변경내역!$B148,당초내역!$B148)</f>
        <v/>
      </c>
      <c r="C148" s="7">
        <f>IF($B148="","",IF(변경내역!$C148&lt;&gt;"",변경내역!$C148,당초내역!$C148))</f>
        <v/>
      </c>
      <c r="D148" s="7">
        <f>IF($B148="","",IF(변경내역!$D148&lt;&gt;"",변경내역!$D148,당초내역!$D148))</f>
        <v/>
      </c>
      <c r="E148" s="7">
        <f>IF($B148="","",IF(변경내역!$E148&lt;&gt;"",변경내역!$E148,당초내역!$E148))</f>
        <v/>
      </c>
      <c r="F148" s="24">
        <f>IF($B148="","",N(당초내역!$H148))</f>
        <v/>
      </c>
      <c r="G148" s="21">
        <f>IF($B148="","",N(당초내역!$L148))</f>
        <v/>
      </c>
      <c r="H148" s="21">
        <f>IF($B148="","",N(당초내역!$M148))</f>
        <v/>
      </c>
      <c r="I148" s="24">
        <f>IF($B148="","",N(변경내역!$H148))</f>
        <v/>
      </c>
      <c r="J148" s="21">
        <f>IF($B148="","",N(변경내역!$L148))</f>
        <v/>
      </c>
      <c r="K148" s="24">
        <f>IF($B148="","",N($I148)-N($F148))</f>
        <v/>
      </c>
      <c r="L148" s="28">
        <f>IF($B148="","",IF(당초내역!$B148="","신규",IF($K148&lt;0,"감소",IF($K148&gt;0,"증가","-"))))</f>
        <v/>
      </c>
      <c r="M148" s="29" t="n"/>
      <c r="N148" s="15" t="n"/>
      <c r="O148" s="30">
        <f>IF($B148="","",IF($L148="감소",$G148,IF($L148="증가",IF($M148="Y",ROUND(($J148+$J148*('설정'!$C$15/100))/2,0),IF(AND($N148&lt;&gt;"",$G148&gt;$N148),$N148,$G148)),IF($L148="신규",IF($M148="Y",ROUND(($J148+$J148*('설정'!$C$15/100))/2,0),ROUND($J148*('설정'!$C$15/100),0)),0))))</f>
        <v/>
      </c>
      <c r="P148" s="30">
        <f>IF($B148="","",ROUND(N($K148)*N($O148),0))</f>
        <v/>
      </c>
      <c r="Q148" s="31">
        <f>IF($B148="","",IF($L148="감소","감소분 → 계약단가",IF(AND($M148="Y",OR($L148="증가",$L148="신규")),"발주기관 요구 → 협의 (불성립 시 (당시단가+당시단가×낙찰률)÷2)",IF($L148="증가",IF(AND($N148&lt;&gt;"",$G148&gt;$N148),"증가분 → 계약단가&gt;예정가격단가 이므로 예정가격단가","증가분 → 계약단가 (낙찰률을 곱하지 않습니다)"),IF($L148="신규","신규비목 → 당시단가 × 낙찰률","")))))</f>
        <v/>
      </c>
    </row>
    <row r="149">
      <c r="A149" s="7">
        <f>IF($B149="","",ROW()-4+1)</f>
        <v/>
      </c>
      <c r="B149" s="7">
        <f>IF(변경내역!$B149&lt;&gt;"",변경내역!$B149,당초내역!$B149)</f>
        <v/>
      </c>
      <c r="C149" s="7">
        <f>IF($B149="","",IF(변경내역!$C149&lt;&gt;"",변경내역!$C149,당초내역!$C149))</f>
        <v/>
      </c>
      <c r="D149" s="7">
        <f>IF($B149="","",IF(변경내역!$D149&lt;&gt;"",변경내역!$D149,당초내역!$D149))</f>
        <v/>
      </c>
      <c r="E149" s="7">
        <f>IF($B149="","",IF(변경내역!$E149&lt;&gt;"",변경내역!$E149,당초내역!$E149))</f>
        <v/>
      </c>
      <c r="F149" s="24">
        <f>IF($B149="","",N(당초내역!$H149))</f>
        <v/>
      </c>
      <c r="G149" s="21">
        <f>IF($B149="","",N(당초내역!$L149))</f>
        <v/>
      </c>
      <c r="H149" s="21">
        <f>IF($B149="","",N(당초내역!$M149))</f>
        <v/>
      </c>
      <c r="I149" s="24">
        <f>IF($B149="","",N(변경내역!$H149))</f>
        <v/>
      </c>
      <c r="J149" s="21">
        <f>IF($B149="","",N(변경내역!$L149))</f>
        <v/>
      </c>
      <c r="K149" s="24">
        <f>IF($B149="","",N($I149)-N($F149))</f>
        <v/>
      </c>
      <c r="L149" s="28">
        <f>IF($B149="","",IF(당초내역!$B149="","신규",IF($K149&lt;0,"감소",IF($K149&gt;0,"증가","-"))))</f>
        <v/>
      </c>
      <c r="M149" s="29" t="n"/>
      <c r="N149" s="15" t="n"/>
      <c r="O149" s="30">
        <f>IF($B149="","",IF($L149="감소",$G149,IF($L149="증가",IF($M149="Y",ROUND(($J149+$J149*('설정'!$C$15/100))/2,0),IF(AND($N149&lt;&gt;"",$G149&gt;$N149),$N149,$G149)),IF($L149="신규",IF($M149="Y",ROUND(($J149+$J149*('설정'!$C$15/100))/2,0),ROUND($J149*('설정'!$C$15/100),0)),0))))</f>
        <v/>
      </c>
      <c r="P149" s="30">
        <f>IF($B149="","",ROUND(N($K149)*N($O149),0))</f>
        <v/>
      </c>
      <c r="Q149" s="31">
        <f>IF($B149="","",IF($L149="감소","감소분 → 계약단가",IF(AND($M149="Y",OR($L149="증가",$L149="신규")),"발주기관 요구 → 협의 (불성립 시 (당시단가+당시단가×낙찰률)÷2)",IF($L149="증가",IF(AND($N149&lt;&gt;"",$G149&gt;$N149),"증가분 → 계약단가&gt;예정가격단가 이므로 예정가격단가","증가분 → 계약단가 (낙찰률을 곱하지 않습니다)"),IF($L149="신규","신규비목 → 당시단가 × 낙찰률","")))))</f>
        <v/>
      </c>
    </row>
    <row r="150">
      <c r="A150" s="7">
        <f>IF($B150="","",ROW()-4+1)</f>
        <v/>
      </c>
      <c r="B150" s="7">
        <f>IF(변경내역!$B150&lt;&gt;"",변경내역!$B150,당초내역!$B150)</f>
        <v/>
      </c>
      <c r="C150" s="7">
        <f>IF($B150="","",IF(변경내역!$C150&lt;&gt;"",변경내역!$C150,당초내역!$C150))</f>
        <v/>
      </c>
      <c r="D150" s="7">
        <f>IF($B150="","",IF(변경내역!$D150&lt;&gt;"",변경내역!$D150,당초내역!$D150))</f>
        <v/>
      </c>
      <c r="E150" s="7">
        <f>IF($B150="","",IF(변경내역!$E150&lt;&gt;"",변경내역!$E150,당초내역!$E150))</f>
        <v/>
      </c>
      <c r="F150" s="24">
        <f>IF($B150="","",N(당초내역!$H150))</f>
        <v/>
      </c>
      <c r="G150" s="21">
        <f>IF($B150="","",N(당초내역!$L150))</f>
        <v/>
      </c>
      <c r="H150" s="21">
        <f>IF($B150="","",N(당초내역!$M150))</f>
        <v/>
      </c>
      <c r="I150" s="24">
        <f>IF($B150="","",N(변경내역!$H150))</f>
        <v/>
      </c>
      <c r="J150" s="21">
        <f>IF($B150="","",N(변경내역!$L150))</f>
        <v/>
      </c>
      <c r="K150" s="24">
        <f>IF($B150="","",N($I150)-N($F150))</f>
        <v/>
      </c>
      <c r="L150" s="28">
        <f>IF($B150="","",IF(당초내역!$B150="","신규",IF($K150&lt;0,"감소",IF($K150&gt;0,"증가","-"))))</f>
        <v/>
      </c>
      <c r="M150" s="29" t="n"/>
      <c r="N150" s="15" t="n"/>
      <c r="O150" s="30">
        <f>IF($B150="","",IF($L150="감소",$G150,IF($L150="증가",IF($M150="Y",ROUND(($J150+$J150*('설정'!$C$15/100))/2,0),IF(AND($N150&lt;&gt;"",$G150&gt;$N150),$N150,$G150)),IF($L150="신규",IF($M150="Y",ROUND(($J150+$J150*('설정'!$C$15/100))/2,0),ROUND($J150*('설정'!$C$15/100),0)),0))))</f>
        <v/>
      </c>
      <c r="P150" s="30">
        <f>IF($B150="","",ROUND(N($K150)*N($O150),0))</f>
        <v/>
      </c>
      <c r="Q150" s="31">
        <f>IF($B150="","",IF($L150="감소","감소분 → 계약단가",IF(AND($M150="Y",OR($L150="증가",$L150="신규")),"발주기관 요구 → 협의 (불성립 시 (당시단가+당시단가×낙찰률)÷2)",IF($L150="증가",IF(AND($N150&lt;&gt;"",$G150&gt;$N150),"증가분 → 계약단가&gt;예정가격단가 이므로 예정가격단가","증가분 → 계약단가 (낙찰률을 곱하지 않습니다)"),IF($L150="신규","신규비목 → 당시단가 × 낙찰률","")))))</f>
        <v/>
      </c>
    </row>
    <row r="151">
      <c r="A151" s="7">
        <f>IF($B151="","",ROW()-4+1)</f>
        <v/>
      </c>
      <c r="B151" s="7">
        <f>IF(변경내역!$B151&lt;&gt;"",변경내역!$B151,당초내역!$B151)</f>
        <v/>
      </c>
      <c r="C151" s="7">
        <f>IF($B151="","",IF(변경내역!$C151&lt;&gt;"",변경내역!$C151,당초내역!$C151))</f>
        <v/>
      </c>
      <c r="D151" s="7">
        <f>IF($B151="","",IF(변경내역!$D151&lt;&gt;"",변경내역!$D151,당초내역!$D151))</f>
        <v/>
      </c>
      <c r="E151" s="7">
        <f>IF($B151="","",IF(변경내역!$E151&lt;&gt;"",변경내역!$E151,당초내역!$E151))</f>
        <v/>
      </c>
      <c r="F151" s="24">
        <f>IF($B151="","",N(당초내역!$H151))</f>
        <v/>
      </c>
      <c r="G151" s="21">
        <f>IF($B151="","",N(당초내역!$L151))</f>
        <v/>
      </c>
      <c r="H151" s="21">
        <f>IF($B151="","",N(당초내역!$M151))</f>
        <v/>
      </c>
      <c r="I151" s="24">
        <f>IF($B151="","",N(변경내역!$H151))</f>
        <v/>
      </c>
      <c r="J151" s="21">
        <f>IF($B151="","",N(변경내역!$L151))</f>
        <v/>
      </c>
      <c r="K151" s="24">
        <f>IF($B151="","",N($I151)-N($F151))</f>
        <v/>
      </c>
      <c r="L151" s="28">
        <f>IF($B151="","",IF(당초내역!$B151="","신규",IF($K151&lt;0,"감소",IF($K151&gt;0,"증가","-"))))</f>
        <v/>
      </c>
      <c r="M151" s="29" t="n"/>
      <c r="N151" s="15" t="n"/>
      <c r="O151" s="30">
        <f>IF($B151="","",IF($L151="감소",$G151,IF($L151="증가",IF($M151="Y",ROUND(($J151+$J151*('설정'!$C$15/100))/2,0),IF(AND($N151&lt;&gt;"",$G151&gt;$N151),$N151,$G151)),IF($L151="신규",IF($M151="Y",ROUND(($J151+$J151*('설정'!$C$15/100))/2,0),ROUND($J151*('설정'!$C$15/100),0)),0))))</f>
        <v/>
      </c>
      <c r="P151" s="30">
        <f>IF($B151="","",ROUND(N($K151)*N($O151),0))</f>
        <v/>
      </c>
      <c r="Q151" s="31">
        <f>IF($B151="","",IF($L151="감소","감소분 → 계약단가",IF(AND($M151="Y",OR($L151="증가",$L151="신규")),"발주기관 요구 → 협의 (불성립 시 (당시단가+당시단가×낙찰률)÷2)",IF($L151="증가",IF(AND($N151&lt;&gt;"",$G151&gt;$N151),"증가분 → 계약단가&gt;예정가격단가 이므로 예정가격단가","증가분 → 계약단가 (낙찰률을 곱하지 않습니다)"),IF($L151="신규","신규비목 → 당시단가 × 낙찰률","")))))</f>
        <v/>
      </c>
    </row>
    <row r="152">
      <c r="A152" s="7">
        <f>IF($B152="","",ROW()-4+1)</f>
        <v/>
      </c>
      <c r="B152" s="7">
        <f>IF(변경내역!$B152&lt;&gt;"",변경내역!$B152,당초내역!$B152)</f>
        <v/>
      </c>
      <c r="C152" s="7">
        <f>IF($B152="","",IF(변경내역!$C152&lt;&gt;"",변경내역!$C152,당초내역!$C152))</f>
        <v/>
      </c>
      <c r="D152" s="7">
        <f>IF($B152="","",IF(변경내역!$D152&lt;&gt;"",변경내역!$D152,당초내역!$D152))</f>
        <v/>
      </c>
      <c r="E152" s="7">
        <f>IF($B152="","",IF(변경내역!$E152&lt;&gt;"",변경내역!$E152,당초내역!$E152))</f>
        <v/>
      </c>
      <c r="F152" s="24">
        <f>IF($B152="","",N(당초내역!$H152))</f>
        <v/>
      </c>
      <c r="G152" s="21">
        <f>IF($B152="","",N(당초내역!$L152))</f>
        <v/>
      </c>
      <c r="H152" s="21">
        <f>IF($B152="","",N(당초내역!$M152))</f>
        <v/>
      </c>
      <c r="I152" s="24">
        <f>IF($B152="","",N(변경내역!$H152))</f>
        <v/>
      </c>
      <c r="J152" s="21">
        <f>IF($B152="","",N(변경내역!$L152))</f>
        <v/>
      </c>
      <c r="K152" s="24">
        <f>IF($B152="","",N($I152)-N($F152))</f>
        <v/>
      </c>
      <c r="L152" s="28">
        <f>IF($B152="","",IF(당초내역!$B152="","신규",IF($K152&lt;0,"감소",IF($K152&gt;0,"증가","-"))))</f>
        <v/>
      </c>
      <c r="M152" s="29" t="n"/>
      <c r="N152" s="15" t="n"/>
      <c r="O152" s="30">
        <f>IF($B152="","",IF($L152="감소",$G152,IF($L152="증가",IF($M152="Y",ROUND(($J152+$J152*('설정'!$C$15/100))/2,0),IF(AND($N152&lt;&gt;"",$G152&gt;$N152),$N152,$G152)),IF($L152="신규",IF($M152="Y",ROUND(($J152+$J152*('설정'!$C$15/100))/2,0),ROUND($J152*('설정'!$C$15/100),0)),0))))</f>
        <v/>
      </c>
      <c r="P152" s="30">
        <f>IF($B152="","",ROUND(N($K152)*N($O152),0))</f>
        <v/>
      </c>
      <c r="Q152" s="31">
        <f>IF($B152="","",IF($L152="감소","감소분 → 계약단가",IF(AND($M152="Y",OR($L152="증가",$L152="신규")),"발주기관 요구 → 협의 (불성립 시 (당시단가+당시단가×낙찰률)÷2)",IF($L152="증가",IF(AND($N152&lt;&gt;"",$G152&gt;$N152),"증가분 → 계약단가&gt;예정가격단가 이므로 예정가격단가","증가분 → 계약단가 (낙찰률을 곱하지 않습니다)"),IF($L152="신규","신규비목 → 당시단가 × 낙찰률","")))))</f>
        <v/>
      </c>
    </row>
    <row r="153">
      <c r="A153" s="7">
        <f>IF($B153="","",ROW()-4+1)</f>
        <v/>
      </c>
      <c r="B153" s="7">
        <f>IF(변경내역!$B153&lt;&gt;"",변경내역!$B153,당초내역!$B153)</f>
        <v/>
      </c>
      <c r="C153" s="7">
        <f>IF($B153="","",IF(변경내역!$C153&lt;&gt;"",변경내역!$C153,당초내역!$C153))</f>
        <v/>
      </c>
      <c r="D153" s="7">
        <f>IF($B153="","",IF(변경내역!$D153&lt;&gt;"",변경내역!$D153,당초내역!$D153))</f>
        <v/>
      </c>
      <c r="E153" s="7">
        <f>IF($B153="","",IF(변경내역!$E153&lt;&gt;"",변경내역!$E153,당초내역!$E153))</f>
        <v/>
      </c>
      <c r="F153" s="24">
        <f>IF($B153="","",N(당초내역!$H153))</f>
        <v/>
      </c>
      <c r="G153" s="21">
        <f>IF($B153="","",N(당초내역!$L153))</f>
        <v/>
      </c>
      <c r="H153" s="21">
        <f>IF($B153="","",N(당초내역!$M153))</f>
        <v/>
      </c>
      <c r="I153" s="24">
        <f>IF($B153="","",N(변경내역!$H153))</f>
        <v/>
      </c>
      <c r="J153" s="21">
        <f>IF($B153="","",N(변경내역!$L153))</f>
        <v/>
      </c>
      <c r="K153" s="24">
        <f>IF($B153="","",N($I153)-N($F153))</f>
        <v/>
      </c>
      <c r="L153" s="28">
        <f>IF($B153="","",IF(당초내역!$B153="","신규",IF($K153&lt;0,"감소",IF($K153&gt;0,"증가","-"))))</f>
        <v/>
      </c>
      <c r="M153" s="29" t="n"/>
      <c r="N153" s="15" t="n"/>
      <c r="O153" s="30">
        <f>IF($B153="","",IF($L153="감소",$G153,IF($L153="증가",IF($M153="Y",ROUND(($J153+$J153*('설정'!$C$15/100))/2,0),IF(AND($N153&lt;&gt;"",$G153&gt;$N153),$N153,$G153)),IF($L153="신규",IF($M153="Y",ROUND(($J153+$J153*('설정'!$C$15/100))/2,0),ROUND($J153*('설정'!$C$15/100),0)),0))))</f>
        <v/>
      </c>
      <c r="P153" s="30">
        <f>IF($B153="","",ROUND(N($K153)*N($O153),0))</f>
        <v/>
      </c>
      <c r="Q153" s="31">
        <f>IF($B153="","",IF($L153="감소","감소분 → 계약단가",IF(AND($M153="Y",OR($L153="증가",$L153="신규")),"발주기관 요구 → 협의 (불성립 시 (당시단가+당시단가×낙찰률)÷2)",IF($L153="증가",IF(AND($N153&lt;&gt;"",$G153&gt;$N153),"증가분 → 계약단가&gt;예정가격단가 이므로 예정가격단가","증가분 → 계약단가 (낙찰률을 곱하지 않습니다)"),IF($L153="신규","신규비목 → 당시단가 × 낙찰률","")))))</f>
        <v/>
      </c>
    </row>
    <row r="154">
      <c r="A154" s="7">
        <f>IF($B154="","",ROW()-4+1)</f>
        <v/>
      </c>
      <c r="B154" s="7">
        <f>IF(변경내역!$B154&lt;&gt;"",변경내역!$B154,당초내역!$B154)</f>
        <v/>
      </c>
      <c r="C154" s="7">
        <f>IF($B154="","",IF(변경내역!$C154&lt;&gt;"",변경내역!$C154,당초내역!$C154))</f>
        <v/>
      </c>
      <c r="D154" s="7">
        <f>IF($B154="","",IF(변경내역!$D154&lt;&gt;"",변경내역!$D154,당초내역!$D154))</f>
        <v/>
      </c>
      <c r="E154" s="7">
        <f>IF($B154="","",IF(변경내역!$E154&lt;&gt;"",변경내역!$E154,당초내역!$E154))</f>
        <v/>
      </c>
      <c r="F154" s="24">
        <f>IF($B154="","",N(당초내역!$H154))</f>
        <v/>
      </c>
      <c r="G154" s="21">
        <f>IF($B154="","",N(당초내역!$L154))</f>
        <v/>
      </c>
      <c r="H154" s="21">
        <f>IF($B154="","",N(당초내역!$M154))</f>
        <v/>
      </c>
      <c r="I154" s="24">
        <f>IF($B154="","",N(변경내역!$H154))</f>
        <v/>
      </c>
      <c r="J154" s="21">
        <f>IF($B154="","",N(변경내역!$L154))</f>
        <v/>
      </c>
      <c r="K154" s="24">
        <f>IF($B154="","",N($I154)-N($F154))</f>
        <v/>
      </c>
      <c r="L154" s="28">
        <f>IF($B154="","",IF(당초내역!$B154="","신규",IF($K154&lt;0,"감소",IF($K154&gt;0,"증가","-"))))</f>
        <v/>
      </c>
      <c r="M154" s="29" t="n"/>
      <c r="N154" s="15" t="n"/>
      <c r="O154" s="30">
        <f>IF($B154="","",IF($L154="감소",$G154,IF($L154="증가",IF($M154="Y",ROUND(($J154+$J154*('설정'!$C$15/100))/2,0),IF(AND($N154&lt;&gt;"",$G154&gt;$N154),$N154,$G154)),IF($L154="신규",IF($M154="Y",ROUND(($J154+$J154*('설정'!$C$15/100))/2,0),ROUND($J154*('설정'!$C$15/100),0)),0))))</f>
        <v/>
      </c>
      <c r="P154" s="30">
        <f>IF($B154="","",ROUND(N($K154)*N($O154),0))</f>
        <v/>
      </c>
      <c r="Q154" s="31">
        <f>IF($B154="","",IF($L154="감소","감소분 → 계약단가",IF(AND($M154="Y",OR($L154="증가",$L154="신규")),"발주기관 요구 → 협의 (불성립 시 (당시단가+당시단가×낙찰률)÷2)",IF($L154="증가",IF(AND($N154&lt;&gt;"",$G154&gt;$N154),"증가분 → 계약단가&gt;예정가격단가 이므로 예정가격단가","증가분 → 계약단가 (낙찰률을 곱하지 않습니다)"),IF($L154="신규","신규비목 → 당시단가 × 낙찰률","")))))</f>
        <v/>
      </c>
    </row>
    <row r="155">
      <c r="A155" s="7">
        <f>IF($B155="","",ROW()-4+1)</f>
        <v/>
      </c>
      <c r="B155" s="7">
        <f>IF(변경내역!$B155&lt;&gt;"",변경내역!$B155,당초내역!$B155)</f>
        <v/>
      </c>
      <c r="C155" s="7">
        <f>IF($B155="","",IF(변경내역!$C155&lt;&gt;"",변경내역!$C155,당초내역!$C155))</f>
        <v/>
      </c>
      <c r="D155" s="7">
        <f>IF($B155="","",IF(변경내역!$D155&lt;&gt;"",변경내역!$D155,당초내역!$D155))</f>
        <v/>
      </c>
      <c r="E155" s="7">
        <f>IF($B155="","",IF(변경내역!$E155&lt;&gt;"",변경내역!$E155,당초내역!$E155))</f>
        <v/>
      </c>
      <c r="F155" s="24">
        <f>IF($B155="","",N(당초내역!$H155))</f>
        <v/>
      </c>
      <c r="G155" s="21">
        <f>IF($B155="","",N(당초내역!$L155))</f>
        <v/>
      </c>
      <c r="H155" s="21">
        <f>IF($B155="","",N(당초내역!$M155))</f>
        <v/>
      </c>
      <c r="I155" s="24">
        <f>IF($B155="","",N(변경내역!$H155))</f>
        <v/>
      </c>
      <c r="J155" s="21">
        <f>IF($B155="","",N(변경내역!$L155))</f>
        <v/>
      </c>
      <c r="K155" s="24">
        <f>IF($B155="","",N($I155)-N($F155))</f>
        <v/>
      </c>
      <c r="L155" s="28">
        <f>IF($B155="","",IF(당초내역!$B155="","신규",IF($K155&lt;0,"감소",IF($K155&gt;0,"증가","-"))))</f>
        <v/>
      </c>
      <c r="M155" s="29" t="n"/>
      <c r="N155" s="15" t="n"/>
      <c r="O155" s="30">
        <f>IF($B155="","",IF($L155="감소",$G155,IF($L155="증가",IF($M155="Y",ROUND(($J155+$J155*('설정'!$C$15/100))/2,0),IF(AND($N155&lt;&gt;"",$G155&gt;$N155),$N155,$G155)),IF($L155="신규",IF($M155="Y",ROUND(($J155+$J155*('설정'!$C$15/100))/2,0),ROUND($J155*('설정'!$C$15/100),0)),0))))</f>
        <v/>
      </c>
      <c r="P155" s="30">
        <f>IF($B155="","",ROUND(N($K155)*N($O155),0))</f>
        <v/>
      </c>
      <c r="Q155" s="31">
        <f>IF($B155="","",IF($L155="감소","감소분 → 계약단가",IF(AND($M155="Y",OR($L155="증가",$L155="신규")),"발주기관 요구 → 협의 (불성립 시 (당시단가+당시단가×낙찰률)÷2)",IF($L155="증가",IF(AND($N155&lt;&gt;"",$G155&gt;$N155),"증가분 → 계약단가&gt;예정가격단가 이므로 예정가격단가","증가분 → 계약단가 (낙찰률을 곱하지 않습니다)"),IF($L155="신규","신규비목 → 당시단가 × 낙찰률","")))))</f>
        <v/>
      </c>
    </row>
    <row r="156">
      <c r="A156" s="7">
        <f>IF($B156="","",ROW()-4+1)</f>
        <v/>
      </c>
      <c r="B156" s="7">
        <f>IF(변경내역!$B156&lt;&gt;"",변경내역!$B156,당초내역!$B156)</f>
        <v/>
      </c>
      <c r="C156" s="7">
        <f>IF($B156="","",IF(변경내역!$C156&lt;&gt;"",변경내역!$C156,당초내역!$C156))</f>
        <v/>
      </c>
      <c r="D156" s="7">
        <f>IF($B156="","",IF(변경내역!$D156&lt;&gt;"",변경내역!$D156,당초내역!$D156))</f>
        <v/>
      </c>
      <c r="E156" s="7">
        <f>IF($B156="","",IF(변경내역!$E156&lt;&gt;"",변경내역!$E156,당초내역!$E156))</f>
        <v/>
      </c>
      <c r="F156" s="24">
        <f>IF($B156="","",N(당초내역!$H156))</f>
        <v/>
      </c>
      <c r="G156" s="21">
        <f>IF($B156="","",N(당초내역!$L156))</f>
        <v/>
      </c>
      <c r="H156" s="21">
        <f>IF($B156="","",N(당초내역!$M156))</f>
        <v/>
      </c>
      <c r="I156" s="24">
        <f>IF($B156="","",N(변경내역!$H156))</f>
        <v/>
      </c>
      <c r="J156" s="21">
        <f>IF($B156="","",N(변경내역!$L156))</f>
        <v/>
      </c>
      <c r="K156" s="24">
        <f>IF($B156="","",N($I156)-N($F156))</f>
        <v/>
      </c>
      <c r="L156" s="28">
        <f>IF($B156="","",IF(당초내역!$B156="","신규",IF($K156&lt;0,"감소",IF($K156&gt;0,"증가","-"))))</f>
        <v/>
      </c>
      <c r="M156" s="29" t="n"/>
      <c r="N156" s="15" t="n"/>
      <c r="O156" s="30">
        <f>IF($B156="","",IF($L156="감소",$G156,IF($L156="증가",IF($M156="Y",ROUND(($J156+$J156*('설정'!$C$15/100))/2,0),IF(AND($N156&lt;&gt;"",$G156&gt;$N156),$N156,$G156)),IF($L156="신규",IF($M156="Y",ROUND(($J156+$J156*('설정'!$C$15/100))/2,0),ROUND($J156*('설정'!$C$15/100),0)),0))))</f>
        <v/>
      </c>
      <c r="P156" s="30">
        <f>IF($B156="","",ROUND(N($K156)*N($O156),0))</f>
        <v/>
      </c>
      <c r="Q156" s="31">
        <f>IF($B156="","",IF($L156="감소","감소분 → 계약단가",IF(AND($M156="Y",OR($L156="증가",$L156="신규")),"발주기관 요구 → 협의 (불성립 시 (당시단가+당시단가×낙찰률)÷2)",IF($L156="증가",IF(AND($N156&lt;&gt;"",$G156&gt;$N156),"증가분 → 계약단가&gt;예정가격단가 이므로 예정가격단가","증가분 → 계약단가 (낙찰률을 곱하지 않습니다)"),IF($L156="신규","신규비목 → 당시단가 × 낙찰률","")))))</f>
        <v/>
      </c>
    </row>
    <row r="157">
      <c r="A157" s="7">
        <f>IF($B157="","",ROW()-4+1)</f>
        <v/>
      </c>
      <c r="B157" s="7">
        <f>IF(변경내역!$B157&lt;&gt;"",변경내역!$B157,당초내역!$B157)</f>
        <v/>
      </c>
      <c r="C157" s="7">
        <f>IF($B157="","",IF(변경내역!$C157&lt;&gt;"",변경내역!$C157,당초내역!$C157))</f>
        <v/>
      </c>
      <c r="D157" s="7">
        <f>IF($B157="","",IF(변경내역!$D157&lt;&gt;"",변경내역!$D157,당초내역!$D157))</f>
        <v/>
      </c>
      <c r="E157" s="7">
        <f>IF($B157="","",IF(변경내역!$E157&lt;&gt;"",변경내역!$E157,당초내역!$E157))</f>
        <v/>
      </c>
      <c r="F157" s="24">
        <f>IF($B157="","",N(당초내역!$H157))</f>
        <v/>
      </c>
      <c r="G157" s="21">
        <f>IF($B157="","",N(당초내역!$L157))</f>
        <v/>
      </c>
      <c r="H157" s="21">
        <f>IF($B157="","",N(당초내역!$M157))</f>
        <v/>
      </c>
      <c r="I157" s="24">
        <f>IF($B157="","",N(변경내역!$H157))</f>
        <v/>
      </c>
      <c r="J157" s="21">
        <f>IF($B157="","",N(변경내역!$L157))</f>
        <v/>
      </c>
      <c r="K157" s="24">
        <f>IF($B157="","",N($I157)-N($F157))</f>
        <v/>
      </c>
      <c r="L157" s="28">
        <f>IF($B157="","",IF(당초내역!$B157="","신규",IF($K157&lt;0,"감소",IF($K157&gt;0,"증가","-"))))</f>
        <v/>
      </c>
      <c r="M157" s="29" t="n"/>
      <c r="N157" s="15" t="n"/>
      <c r="O157" s="30">
        <f>IF($B157="","",IF($L157="감소",$G157,IF($L157="증가",IF($M157="Y",ROUND(($J157+$J157*('설정'!$C$15/100))/2,0),IF(AND($N157&lt;&gt;"",$G157&gt;$N157),$N157,$G157)),IF($L157="신규",IF($M157="Y",ROUND(($J157+$J157*('설정'!$C$15/100))/2,0),ROUND($J157*('설정'!$C$15/100),0)),0))))</f>
        <v/>
      </c>
      <c r="P157" s="30">
        <f>IF($B157="","",ROUND(N($K157)*N($O157),0))</f>
        <v/>
      </c>
      <c r="Q157" s="31">
        <f>IF($B157="","",IF($L157="감소","감소분 → 계약단가",IF(AND($M157="Y",OR($L157="증가",$L157="신규")),"발주기관 요구 → 협의 (불성립 시 (당시단가+당시단가×낙찰률)÷2)",IF($L157="증가",IF(AND($N157&lt;&gt;"",$G157&gt;$N157),"증가분 → 계약단가&gt;예정가격단가 이므로 예정가격단가","증가분 → 계약단가 (낙찰률을 곱하지 않습니다)"),IF($L157="신규","신규비목 → 당시단가 × 낙찰률","")))))</f>
        <v/>
      </c>
    </row>
    <row r="158">
      <c r="A158" s="7">
        <f>IF($B158="","",ROW()-4+1)</f>
        <v/>
      </c>
      <c r="B158" s="7">
        <f>IF(변경내역!$B158&lt;&gt;"",변경내역!$B158,당초내역!$B158)</f>
        <v/>
      </c>
      <c r="C158" s="7">
        <f>IF($B158="","",IF(변경내역!$C158&lt;&gt;"",변경내역!$C158,당초내역!$C158))</f>
        <v/>
      </c>
      <c r="D158" s="7">
        <f>IF($B158="","",IF(변경내역!$D158&lt;&gt;"",변경내역!$D158,당초내역!$D158))</f>
        <v/>
      </c>
      <c r="E158" s="7">
        <f>IF($B158="","",IF(변경내역!$E158&lt;&gt;"",변경내역!$E158,당초내역!$E158))</f>
        <v/>
      </c>
      <c r="F158" s="24">
        <f>IF($B158="","",N(당초내역!$H158))</f>
        <v/>
      </c>
      <c r="G158" s="21">
        <f>IF($B158="","",N(당초내역!$L158))</f>
        <v/>
      </c>
      <c r="H158" s="21">
        <f>IF($B158="","",N(당초내역!$M158))</f>
        <v/>
      </c>
      <c r="I158" s="24">
        <f>IF($B158="","",N(변경내역!$H158))</f>
        <v/>
      </c>
      <c r="J158" s="21">
        <f>IF($B158="","",N(변경내역!$L158))</f>
        <v/>
      </c>
      <c r="K158" s="24">
        <f>IF($B158="","",N($I158)-N($F158))</f>
        <v/>
      </c>
      <c r="L158" s="28">
        <f>IF($B158="","",IF(당초내역!$B158="","신규",IF($K158&lt;0,"감소",IF($K158&gt;0,"증가","-"))))</f>
        <v/>
      </c>
      <c r="M158" s="29" t="n"/>
      <c r="N158" s="15" t="n"/>
      <c r="O158" s="30">
        <f>IF($B158="","",IF($L158="감소",$G158,IF($L158="증가",IF($M158="Y",ROUND(($J158+$J158*('설정'!$C$15/100))/2,0),IF(AND($N158&lt;&gt;"",$G158&gt;$N158),$N158,$G158)),IF($L158="신규",IF($M158="Y",ROUND(($J158+$J158*('설정'!$C$15/100))/2,0),ROUND($J158*('설정'!$C$15/100),0)),0))))</f>
        <v/>
      </c>
      <c r="P158" s="30">
        <f>IF($B158="","",ROUND(N($K158)*N($O158),0))</f>
        <v/>
      </c>
      <c r="Q158" s="31">
        <f>IF($B158="","",IF($L158="감소","감소분 → 계약단가",IF(AND($M158="Y",OR($L158="증가",$L158="신규")),"발주기관 요구 → 협의 (불성립 시 (당시단가+당시단가×낙찰률)÷2)",IF($L158="증가",IF(AND($N158&lt;&gt;"",$G158&gt;$N158),"증가분 → 계약단가&gt;예정가격단가 이므로 예정가격단가","증가분 → 계약단가 (낙찰률을 곱하지 않습니다)"),IF($L158="신규","신규비목 → 당시단가 × 낙찰률","")))))</f>
        <v/>
      </c>
    </row>
    <row r="159">
      <c r="A159" s="7">
        <f>IF($B159="","",ROW()-4+1)</f>
        <v/>
      </c>
      <c r="B159" s="7">
        <f>IF(변경내역!$B159&lt;&gt;"",변경내역!$B159,당초내역!$B159)</f>
        <v/>
      </c>
      <c r="C159" s="7">
        <f>IF($B159="","",IF(변경내역!$C159&lt;&gt;"",변경내역!$C159,당초내역!$C159))</f>
        <v/>
      </c>
      <c r="D159" s="7">
        <f>IF($B159="","",IF(변경내역!$D159&lt;&gt;"",변경내역!$D159,당초내역!$D159))</f>
        <v/>
      </c>
      <c r="E159" s="7">
        <f>IF($B159="","",IF(변경내역!$E159&lt;&gt;"",변경내역!$E159,당초내역!$E159))</f>
        <v/>
      </c>
      <c r="F159" s="24">
        <f>IF($B159="","",N(당초내역!$H159))</f>
        <v/>
      </c>
      <c r="G159" s="21">
        <f>IF($B159="","",N(당초내역!$L159))</f>
        <v/>
      </c>
      <c r="H159" s="21">
        <f>IF($B159="","",N(당초내역!$M159))</f>
        <v/>
      </c>
      <c r="I159" s="24">
        <f>IF($B159="","",N(변경내역!$H159))</f>
        <v/>
      </c>
      <c r="J159" s="21">
        <f>IF($B159="","",N(변경내역!$L159))</f>
        <v/>
      </c>
      <c r="K159" s="24">
        <f>IF($B159="","",N($I159)-N($F159))</f>
        <v/>
      </c>
      <c r="L159" s="28">
        <f>IF($B159="","",IF(당초내역!$B159="","신규",IF($K159&lt;0,"감소",IF($K159&gt;0,"증가","-"))))</f>
        <v/>
      </c>
      <c r="M159" s="29" t="n"/>
      <c r="N159" s="15" t="n"/>
      <c r="O159" s="30">
        <f>IF($B159="","",IF($L159="감소",$G159,IF($L159="증가",IF($M159="Y",ROUND(($J159+$J159*('설정'!$C$15/100))/2,0),IF(AND($N159&lt;&gt;"",$G159&gt;$N159),$N159,$G159)),IF($L159="신규",IF($M159="Y",ROUND(($J159+$J159*('설정'!$C$15/100))/2,0),ROUND($J159*('설정'!$C$15/100),0)),0))))</f>
        <v/>
      </c>
      <c r="P159" s="30">
        <f>IF($B159="","",ROUND(N($K159)*N($O159),0))</f>
        <v/>
      </c>
      <c r="Q159" s="31">
        <f>IF($B159="","",IF($L159="감소","감소분 → 계약단가",IF(AND($M159="Y",OR($L159="증가",$L159="신규")),"발주기관 요구 → 협의 (불성립 시 (당시단가+당시단가×낙찰률)÷2)",IF($L159="증가",IF(AND($N159&lt;&gt;"",$G159&gt;$N159),"증가분 → 계약단가&gt;예정가격단가 이므로 예정가격단가","증가분 → 계약단가 (낙찰률을 곱하지 않습니다)"),IF($L159="신규","신규비목 → 당시단가 × 낙찰률","")))))</f>
        <v/>
      </c>
    </row>
    <row r="160">
      <c r="A160" s="7">
        <f>IF($B160="","",ROW()-4+1)</f>
        <v/>
      </c>
      <c r="B160" s="7">
        <f>IF(변경내역!$B160&lt;&gt;"",변경내역!$B160,당초내역!$B160)</f>
        <v/>
      </c>
      <c r="C160" s="7">
        <f>IF($B160="","",IF(변경내역!$C160&lt;&gt;"",변경내역!$C160,당초내역!$C160))</f>
        <v/>
      </c>
      <c r="D160" s="7">
        <f>IF($B160="","",IF(변경내역!$D160&lt;&gt;"",변경내역!$D160,당초내역!$D160))</f>
        <v/>
      </c>
      <c r="E160" s="7">
        <f>IF($B160="","",IF(변경내역!$E160&lt;&gt;"",변경내역!$E160,당초내역!$E160))</f>
        <v/>
      </c>
      <c r="F160" s="24">
        <f>IF($B160="","",N(당초내역!$H160))</f>
        <v/>
      </c>
      <c r="G160" s="21">
        <f>IF($B160="","",N(당초내역!$L160))</f>
        <v/>
      </c>
      <c r="H160" s="21">
        <f>IF($B160="","",N(당초내역!$M160))</f>
        <v/>
      </c>
      <c r="I160" s="24">
        <f>IF($B160="","",N(변경내역!$H160))</f>
        <v/>
      </c>
      <c r="J160" s="21">
        <f>IF($B160="","",N(변경내역!$L160))</f>
        <v/>
      </c>
      <c r="K160" s="24">
        <f>IF($B160="","",N($I160)-N($F160))</f>
        <v/>
      </c>
      <c r="L160" s="28">
        <f>IF($B160="","",IF(당초내역!$B160="","신규",IF($K160&lt;0,"감소",IF($K160&gt;0,"증가","-"))))</f>
        <v/>
      </c>
      <c r="M160" s="29" t="n"/>
      <c r="N160" s="15" t="n"/>
      <c r="O160" s="30">
        <f>IF($B160="","",IF($L160="감소",$G160,IF($L160="증가",IF($M160="Y",ROUND(($J160+$J160*('설정'!$C$15/100))/2,0),IF(AND($N160&lt;&gt;"",$G160&gt;$N160),$N160,$G160)),IF($L160="신규",IF($M160="Y",ROUND(($J160+$J160*('설정'!$C$15/100))/2,0),ROUND($J160*('설정'!$C$15/100),0)),0))))</f>
        <v/>
      </c>
      <c r="P160" s="30">
        <f>IF($B160="","",ROUND(N($K160)*N($O160),0))</f>
        <v/>
      </c>
      <c r="Q160" s="31">
        <f>IF($B160="","",IF($L160="감소","감소분 → 계약단가",IF(AND($M160="Y",OR($L160="증가",$L160="신규")),"발주기관 요구 → 협의 (불성립 시 (당시단가+당시단가×낙찰률)÷2)",IF($L160="증가",IF(AND($N160&lt;&gt;"",$G160&gt;$N160),"증가분 → 계약단가&gt;예정가격단가 이므로 예정가격단가","증가분 → 계약단가 (낙찰률을 곱하지 않습니다)"),IF($L160="신규","신규비목 → 당시단가 × 낙찰률","")))))</f>
        <v/>
      </c>
    </row>
    <row r="161">
      <c r="A161" s="7">
        <f>IF($B161="","",ROW()-4+1)</f>
        <v/>
      </c>
      <c r="B161" s="7">
        <f>IF(변경내역!$B161&lt;&gt;"",변경내역!$B161,당초내역!$B161)</f>
        <v/>
      </c>
      <c r="C161" s="7">
        <f>IF($B161="","",IF(변경내역!$C161&lt;&gt;"",변경내역!$C161,당초내역!$C161))</f>
        <v/>
      </c>
      <c r="D161" s="7">
        <f>IF($B161="","",IF(변경내역!$D161&lt;&gt;"",변경내역!$D161,당초내역!$D161))</f>
        <v/>
      </c>
      <c r="E161" s="7">
        <f>IF($B161="","",IF(변경내역!$E161&lt;&gt;"",변경내역!$E161,당초내역!$E161))</f>
        <v/>
      </c>
      <c r="F161" s="24">
        <f>IF($B161="","",N(당초내역!$H161))</f>
        <v/>
      </c>
      <c r="G161" s="21">
        <f>IF($B161="","",N(당초내역!$L161))</f>
        <v/>
      </c>
      <c r="H161" s="21">
        <f>IF($B161="","",N(당초내역!$M161))</f>
        <v/>
      </c>
      <c r="I161" s="24">
        <f>IF($B161="","",N(변경내역!$H161))</f>
        <v/>
      </c>
      <c r="J161" s="21">
        <f>IF($B161="","",N(변경내역!$L161))</f>
        <v/>
      </c>
      <c r="K161" s="24">
        <f>IF($B161="","",N($I161)-N($F161))</f>
        <v/>
      </c>
      <c r="L161" s="28">
        <f>IF($B161="","",IF(당초내역!$B161="","신규",IF($K161&lt;0,"감소",IF($K161&gt;0,"증가","-"))))</f>
        <v/>
      </c>
      <c r="M161" s="29" t="n"/>
      <c r="N161" s="15" t="n"/>
      <c r="O161" s="30">
        <f>IF($B161="","",IF($L161="감소",$G161,IF($L161="증가",IF($M161="Y",ROUND(($J161+$J161*('설정'!$C$15/100))/2,0),IF(AND($N161&lt;&gt;"",$G161&gt;$N161),$N161,$G161)),IF($L161="신규",IF($M161="Y",ROUND(($J161+$J161*('설정'!$C$15/100))/2,0),ROUND($J161*('설정'!$C$15/100),0)),0))))</f>
        <v/>
      </c>
      <c r="P161" s="30">
        <f>IF($B161="","",ROUND(N($K161)*N($O161),0))</f>
        <v/>
      </c>
      <c r="Q161" s="31">
        <f>IF($B161="","",IF($L161="감소","감소분 → 계약단가",IF(AND($M161="Y",OR($L161="증가",$L161="신규")),"발주기관 요구 → 협의 (불성립 시 (당시단가+당시단가×낙찰률)÷2)",IF($L161="증가",IF(AND($N161&lt;&gt;"",$G161&gt;$N161),"증가분 → 계약단가&gt;예정가격단가 이므로 예정가격단가","증가분 → 계약단가 (낙찰률을 곱하지 않습니다)"),IF($L161="신규","신규비목 → 당시단가 × 낙찰률","")))))</f>
        <v/>
      </c>
    </row>
    <row r="162">
      <c r="A162" s="7">
        <f>IF($B162="","",ROW()-4+1)</f>
        <v/>
      </c>
      <c r="B162" s="7">
        <f>IF(변경내역!$B162&lt;&gt;"",변경내역!$B162,당초내역!$B162)</f>
        <v/>
      </c>
      <c r="C162" s="7">
        <f>IF($B162="","",IF(변경내역!$C162&lt;&gt;"",변경내역!$C162,당초내역!$C162))</f>
        <v/>
      </c>
      <c r="D162" s="7">
        <f>IF($B162="","",IF(변경내역!$D162&lt;&gt;"",변경내역!$D162,당초내역!$D162))</f>
        <v/>
      </c>
      <c r="E162" s="7">
        <f>IF($B162="","",IF(변경내역!$E162&lt;&gt;"",변경내역!$E162,당초내역!$E162))</f>
        <v/>
      </c>
      <c r="F162" s="24">
        <f>IF($B162="","",N(당초내역!$H162))</f>
        <v/>
      </c>
      <c r="G162" s="21">
        <f>IF($B162="","",N(당초내역!$L162))</f>
        <v/>
      </c>
      <c r="H162" s="21">
        <f>IF($B162="","",N(당초내역!$M162))</f>
        <v/>
      </c>
      <c r="I162" s="24">
        <f>IF($B162="","",N(변경내역!$H162))</f>
        <v/>
      </c>
      <c r="J162" s="21">
        <f>IF($B162="","",N(변경내역!$L162))</f>
        <v/>
      </c>
      <c r="K162" s="24">
        <f>IF($B162="","",N($I162)-N($F162))</f>
        <v/>
      </c>
      <c r="L162" s="28">
        <f>IF($B162="","",IF(당초내역!$B162="","신규",IF($K162&lt;0,"감소",IF($K162&gt;0,"증가","-"))))</f>
        <v/>
      </c>
      <c r="M162" s="29" t="n"/>
      <c r="N162" s="15" t="n"/>
      <c r="O162" s="30">
        <f>IF($B162="","",IF($L162="감소",$G162,IF($L162="증가",IF($M162="Y",ROUND(($J162+$J162*('설정'!$C$15/100))/2,0),IF(AND($N162&lt;&gt;"",$G162&gt;$N162),$N162,$G162)),IF($L162="신규",IF($M162="Y",ROUND(($J162+$J162*('설정'!$C$15/100))/2,0),ROUND($J162*('설정'!$C$15/100),0)),0))))</f>
        <v/>
      </c>
      <c r="P162" s="30">
        <f>IF($B162="","",ROUND(N($K162)*N($O162),0))</f>
        <v/>
      </c>
      <c r="Q162" s="31">
        <f>IF($B162="","",IF($L162="감소","감소분 → 계약단가",IF(AND($M162="Y",OR($L162="증가",$L162="신규")),"발주기관 요구 → 협의 (불성립 시 (당시단가+당시단가×낙찰률)÷2)",IF($L162="증가",IF(AND($N162&lt;&gt;"",$G162&gt;$N162),"증가분 → 계약단가&gt;예정가격단가 이므로 예정가격단가","증가분 → 계약단가 (낙찰률을 곱하지 않습니다)"),IF($L162="신규","신규비목 → 당시단가 × 낙찰률","")))))</f>
        <v/>
      </c>
    </row>
    <row r="163">
      <c r="A163" s="7">
        <f>IF($B163="","",ROW()-4+1)</f>
        <v/>
      </c>
      <c r="B163" s="7">
        <f>IF(변경내역!$B163&lt;&gt;"",변경내역!$B163,당초내역!$B163)</f>
        <v/>
      </c>
      <c r="C163" s="7">
        <f>IF($B163="","",IF(변경내역!$C163&lt;&gt;"",변경내역!$C163,당초내역!$C163))</f>
        <v/>
      </c>
      <c r="D163" s="7">
        <f>IF($B163="","",IF(변경내역!$D163&lt;&gt;"",변경내역!$D163,당초내역!$D163))</f>
        <v/>
      </c>
      <c r="E163" s="7">
        <f>IF($B163="","",IF(변경내역!$E163&lt;&gt;"",변경내역!$E163,당초내역!$E163))</f>
        <v/>
      </c>
      <c r="F163" s="24">
        <f>IF($B163="","",N(당초내역!$H163))</f>
        <v/>
      </c>
      <c r="G163" s="21">
        <f>IF($B163="","",N(당초내역!$L163))</f>
        <v/>
      </c>
      <c r="H163" s="21">
        <f>IF($B163="","",N(당초내역!$M163))</f>
        <v/>
      </c>
      <c r="I163" s="24">
        <f>IF($B163="","",N(변경내역!$H163))</f>
        <v/>
      </c>
      <c r="J163" s="21">
        <f>IF($B163="","",N(변경내역!$L163))</f>
        <v/>
      </c>
      <c r="K163" s="24">
        <f>IF($B163="","",N($I163)-N($F163))</f>
        <v/>
      </c>
      <c r="L163" s="28">
        <f>IF($B163="","",IF(당초내역!$B163="","신규",IF($K163&lt;0,"감소",IF($K163&gt;0,"증가","-"))))</f>
        <v/>
      </c>
      <c r="M163" s="29" t="n"/>
      <c r="N163" s="15" t="n"/>
      <c r="O163" s="30">
        <f>IF($B163="","",IF($L163="감소",$G163,IF($L163="증가",IF($M163="Y",ROUND(($J163+$J163*('설정'!$C$15/100))/2,0),IF(AND($N163&lt;&gt;"",$G163&gt;$N163),$N163,$G163)),IF($L163="신규",IF($M163="Y",ROUND(($J163+$J163*('설정'!$C$15/100))/2,0),ROUND($J163*('설정'!$C$15/100),0)),0))))</f>
        <v/>
      </c>
      <c r="P163" s="30">
        <f>IF($B163="","",ROUND(N($K163)*N($O163),0))</f>
        <v/>
      </c>
      <c r="Q163" s="31">
        <f>IF($B163="","",IF($L163="감소","감소분 → 계약단가",IF(AND($M163="Y",OR($L163="증가",$L163="신규")),"발주기관 요구 → 협의 (불성립 시 (당시단가+당시단가×낙찰률)÷2)",IF($L163="증가",IF(AND($N163&lt;&gt;"",$G163&gt;$N163),"증가분 → 계약단가&gt;예정가격단가 이므로 예정가격단가","증가분 → 계약단가 (낙찰률을 곱하지 않습니다)"),IF($L163="신규","신규비목 → 당시단가 × 낙찰률","")))))</f>
        <v/>
      </c>
    </row>
    <row r="164">
      <c r="A164" s="7">
        <f>IF($B164="","",ROW()-4+1)</f>
        <v/>
      </c>
      <c r="B164" s="7">
        <f>IF(변경내역!$B164&lt;&gt;"",변경내역!$B164,당초내역!$B164)</f>
        <v/>
      </c>
      <c r="C164" s="7">
        <f>IF($B164="","",IF(변경내역!$C164&lt;&gt;"",변경내역!$C164,당초내역!$C164))</f>
        <v/>
      </c>
      <c r="D164" s="7">
        <f>IF($B164="","",IF(변경내역!$D164&lt;&gt;"",변경내역!$D164,당초내역!$D164))</f>
        <v/>
      </c>
      <c r="E164" s="7">
        <f>IF($B164="","",IF(변경내역!$E164&lt;&gt;"",변경내역!$E164,당초내역!$E164))</f>
        <v/>
      </c>
      <c r="F164" s="24">
        <f>IF($B164="","",N(당초내역!$H164))</f>
        <v/>
      </c>
      <c r="G164" s="21">
        <f>IF($B164="","",N(당초내역!$L164))</f>
        <v/>
      </c>
      <c r="H164" s="21">
        <f>IF($B164="","",N(당초내역!$M164))</f>
        <v/>
      </c>
      <c r="I164" s="24">
        <f>IF($B164="","",N(변경내역!$H164))</f>
        <v/>
      </c>
      <c r="J164" s="21">
        <f>IF($B164="","",N(변경내역!$L164))</f>
        <v/>
      </c>
      <c r="K164" s="24">
        <f>IF($B164="","",N($I164)-N($F164))</f>
        <v/>
      </c>
      <c r="L164" s="28">
        <f>IF($B164="","",IF(당초내역!$B164="","신규",IF($K164&lt;0,"감소",IF($K164&gt;0,"증가","-"))))</f>
        <v/>
      </c>
      <c r="M164" s="29" t="n"/>
      <c r="N164" s="15" t="n"/>
      <c r="O164" s="30">
        <f>IF($B164="","",IF($L164="감소",$G164,IF($L164="증가",IF($M164="Y",ROUND(($J164+$J164*('설정'!$C$15/100))/2,0),IF(AND($N164&lt;&gt;"",$G164&gt;$N164),$N164,$G164)),IF($L164="신규",IF($M164="Y",ROUND(($J164+$J164*('설정'!$C$15/100))/2,0),ROUND($J164*('설정'!$C$15/100),0)),0))))</f>
        <v/>
      </c>
      <c r="P164" s="30">
        <f>IF($B164="","",ROUND(N($K164)*N($O164),0))</f>
        <v/>
      </c>
      <c r="Q164" s="31">
        <f>IF($B164="","",IF($L164="감소","감소분 → 계약단가",IF(AND($M164="Y",OR($L164="증가",$L164="신규")),"발주기관 요구 → 협의 (불성립 시 (당시단가+당시단가×낙찰률)÷2)",IF($L164="증가",IF(AND($N164&lt;&gt;"",$G164&gt;$N164),"증가분 → 계약단가&gt;예정가격단가 이므로 예정가격단가","증가분 → 계약단가 (낙찰률을 곱하지 않습니다)"),IF($L164="신규","신규비목 → 당시단가 × 낙찰률","")))))</f>
        <v/>
      </c>
    </row>
    <row r="165">
      <c r="A165" s="7">
        <f>IF($B165="","",ROW()-4+1)</f>
        <v/>
      </c>
      <c r="B165" s="7">
        <f>IF(변경내역!$B165&lt;&gt;"",변경내역!$B165,당초내역!$B165)</f>
        <v/>
      </c>
      <c r="C165" s="7">
        <f>IF($B165="","",IF(변경내역!$C165&lt;&gt;"",변경내역!$C165,당초내역!$C165))</f>
        <v/>
      </c>
      <c r="D165" s="7">
        <f>IF($B165="","",IF(변경내역!$D165&lt;&gt;"",변경내역!$D165,당초내역!$D165))</f>
        <v/>
      </c>
      <c r="E165" s="7">
        <f>IF($B165="","",IF(변경내역!$E165&lt;&gt;"",변경내역!$E165,당초내역!$E165))</f>
        <v/>
      </c>
      <c r="F165" s="24">
        <f>IF($B165="","",N(당초내역!$H165))</f>
        <v/>
      </c>
      <c r="G165" s="21">
        <f>IF($B165="","",N(당초내역!$L165))</f>
        <v/>
      </c>
      <c r="H165" s="21">
        <f>IF($B165="","",N(당초내역!$M165))</f>
        <v/>
      </c>
      <c r="I165" s="24">
        <f>IF($B165="","",N(변경내역!$H165))</f>
        <v/>
      </c>
      <c r="J165" s="21">
        <f>IF($B165="","",N(변경내역!$L165))</f>
        <v/>
      </c>
      <c r="K165" s="24">
        <f>IF($B165="","",N($I165)-N($F165))</f>
        <v/>
      </c>
      <c r="L165" s="28">
        <f>IF($B165="","",IF(당초내역!$B165="","신규",IF($K165&lt;0,"감소",IF($K165&gt;0,"증가","-"))))</f>
        <v/>
      </c>
      <c r="M165" s="29" t="n"/>
      <c r="N165" s="15" t="n"/>
      <c r="O165" s="30">
        <f>IF($B165="","",IF($L165="감소",$G165,IF($L165="증가",IF($M165="Y",ROUND(($J165+$J165*('설정'!$C$15/100))/2,0),IF(AND($N165&lt;&gt;"",$G165&gt;$N165),$N165,$G165)),IF($L165="신규",IF($M165="Y",ROUND(($J165+$J165*('설정'!$C$15/100))/2,0),ROUND($J165*('설정'!$C$15/100),0)),0))))</f>
        <v/>
      </c>
      <c r="P165" s="30">
        <f>IF($B165="","",ROUND(N($K165)*N($O165),0))</f>
        <v/>
      </c>
      <c r="Q165" s="31">
        <f>IF($B165="","",IF($L165="감소","감소분 → 계약단가",IF(AND($M165="Y",OR($L165="증가",$L165="신규")),"발주기관 요구 → 협의 (불성립 시 (당시단가+당시단가×낙찰률)÷2)",IF($L165="증가",IF(AND($N165&lt;&gt;"",$G165&gt;$N165),"증가분 → 계약단가&gt;예정가격단가 이므로 예정가격단가","증가분 → 계약단가 (낙찰률을 곱하지 않습니다)"),IF($L165="신규","신규비목 → 당시단가 × 낙찰률","")))))</f>
        <v/>
      </c>
    </row>
    <row r="166">
      <c r="A166" s="7">
        <f>IF($B166="","",ROW()-4+1)</f>
        <v/>
      </c>
      <c r="B166" s="7">
        <f>IF(변경내역!$B166&lt;&gt;"",변경내역!$B166,당초내역!$B166)</f>
        <v/>
      </c>
      <c r="C166" s="7">
        <f>IF($B166="","",IF(변경내역!$C166&lt;&gt;"",변경내역!$C166,당초내역!$C166))</f>
        <v/>
      </c>
      <c r="D166" s="7">
        <f>IF($B166="","",IF(변경내역!$D166&lt;&gt;"",변경내역!$D166,당초내역!$D166))</f>
        <v/>
      </c>
      <c r="E166" s="7">
        <f>IF($B166="","",IF(변경내역!$E166&lt;&gt;"",변경내역!$E166,당초내역!$E166))</f>
        <v/>
      </c>
      <c r="F166" s="24">
        <f>IF($B166="","",N(당초내역!$H166))</f>
        <v/>
      </c>
      <c r="G166" s="21">
        <f>IF($B166="","",N(당초내역!$L166))</f>
        <v/>
      </c>
      <c r="H166" s="21">
        <f>IF($B166="","",N(당초내역!$M166))</f>
        <v/>
      </c>
      <c r="I166" s="24">
        <f>IF($B166="","",N(변경내역!$H166))</f>
        <v/>
      </c>
      <c r="J166" s="21">
        <f>IF($B166="","",N(변경내역!$L166))</f>
        <v/>
      </c>
      <c r="K166" s="24">
        <f>IF($B166="","",N($I166)-N($F166))</f>
        <v/>
      </c>
      <c r="L166" s="28">
        <f>IF($B166="","",IF(당초내역!$B166="","신규",IF($K166&lt;0,"감소",IF($K166&gt;0,"증가","-"))))</f>
        <v/>
      </c>
      <c r="M166" s="29" t="n"/>
      <c r="N166" s="15" t="n"/>
      <c r="O166" s="30">
        <f>IF($B166="","",IF($L166="감소",$G166,IF($L166="증가",IF($M166="Y",ROUND(($J166+$J166*('설정'!$C$15/100))/2,0),IF(AND($N166&lt;&gt;"",$G166&gt;$N166),$N166,$G166)),IF($L166="신규",IF($M166="Y",ROUND(($J166+$J166*('설정'!$C$15/100))/2,0),ROUND($J166*('설정'!$C$15/100),0)),0))))</f>
        <v/>
      </c>
      <c r="P166" s="30">
        <f>IF($B166="","",ROUND(N($K166)*N($O166),0))</f>
        <v/>
      </c>
      <c r="Q166" s="31">
        <f>IF($B166="","",IF($L166="감소","감소분 → 계약단가",IF(AND($M166="Y",OR($L166="증가",$L166="신규")),"발주기관 요구 → 협의 (불성립 시 (당시단가+당시단가×낙찰률)÷2)",IF($L166="증가",IF(AND($N166&lt;&gt;"",$G166&gt;$N166),"증가분 → 계약단가&gt;예정가격단가 이므로 예정가격단가","증가분 → 계약단가 (낙찰률을 곱하지 않습니다)"),IF($L166="신규","신규비목 → 당시단가 × 낙찰률","")))))</f>
        <v/>
      </c>
    </row>
    <row r="167">
      <c r="A167" s="7">
        <f>IF($B167="","",ROW()-4+1)</f>
        <v/>
      </c>
      <c r="B167" s="7">
        <f>IF(변경내역!$B167&lt;&gt;"",변경내역!$B167,당초내역!$B167)</f>
        <v/>
      </c>
      <c r="C167" s="7">
        <f>IF($B167="","",IF(변경내역!$C167&lt;&gt;"",변경내역!$C167,당초내역!$C167))</f>
        <v/>
      </c>
      <c r="D167" s="7">
        <f>IF($B167="","",IF(변경내역!$D167&lt;&gt;"",변경내역!$D167,당초내역!$D167))</f>
        <v/>
      </c>
      <c r="E167" s="7">
        <f>IF($B167="","",IF(변경내역!$E167&lt;&gt;"",변경내역!$E167,당초내역!$E167))</f>
        <v/>
      </c>
      <c r="F167" s="24">
        <f>IF($B167="","",N(당초내역!$H167))</f>
        <v/>
      </c>
      <c r="G167" s="21">
        <f>IF($B167="","",N(당초내역!$L167))</f>
        <v/>
      </c>
      <c r="H167" s="21">
        <f>IF($B167="","",N(당초내역!$M167))</f>
        <v/>
      </c>
      <c r="I167" s="24">
        <f>IF($B167="","",N(변경내역!$H167))</f>
        <v/>
      </c>
      <c r="J167" s="21">
        <f>IF($B167="","",N(변경내역!$L167))</f>
        <v/>
      </c>
      <c r="K167" s="24">
        <f>IF($B167="","",N($I167)-N($F167))</f>
        <v/>
      </c>
      <c r="L167" s="28">
        <f>IF($B167="","",IF(당초내역!$B167="","신규",IF($K167&lt;0,"감소",IF($K167&gt;0,"증가","-"))))</f>
        <v/>
      </c>
      <c r="M167" s="29" t="n"/>
      <c r="N167" s="15" t="n"/>
      <c r="O167" s="30">
        <f>IF($B167="","",IF($L167="감소",$G167,IF($L167="증가",IF($M167="Y",ROUND(($J167+$J167*('설정'!$C$15/100))/2,0),IF(AND($N167&lt;&gt;"",$G167&gt;$N167),$N167,$G167)),IF($L167="신규",IF($M167="Y",ROUND(($J167+$J167*('설정'!$C$15/100))/2,0),ROUND($J167*('설정'!$C$15/100),0)),0))))</f>
        <v/>
      </c>
      <c r="P167" s="30">
        <f>IF($B167="","",ROUND(N($K167)*N($O167),0))</f>
        <v/>
      </c>
      <c r="Q167" s="31">
        <f>IF($B167="","",IF($L167="감소","감소분 → 계약단가",IF(AND($M167="Y",OR($L167="증가",$L167="신규")),"발주기관 요구 → 협의 (불성립 시 (당시단가+당시단가×낙찰률)÷2)",IF($L167="증가",IF(AND($N167&lt;&gt;"",$G167&gt;$N167),"증가분 → 계약단가&gt;예정가격단가 이므로 예정가격단가","증가분 → 계약단가 (낙찰률을 곱하지 않습니다)"),IF($L167="신규","신규비목 → 당시단가 × 낙찰률","")))))</f>
        <v/>
      </c>
    </row>
    <row r="168">
      <c r="A168" s="7">
        <f>IF($B168="","",ROW()-4+1)</f>
        <v/>
      </c>
      <c r="B168" s="7">
        <f>IF(변경내역!$B168&lt;&gt;"",변경내역!$B168,당초내역!$B168)</f>
        <v/>
      </c>
      <c r="C168" s="7">
        <f>IF($B168="","",IF(변경내역!$C168&lt;&gt;"",변경내역!$C168,당초내역!$C168))</f>
        <v/>
      </c>
      <c r="D168" s="7">
        <f>IF($B168="","",IF(변경내역!$D168&lt;&gt;"",변경내역!$D168,당초내역!$D168))</f>
        <v/>
      </c>
      <c r="E168" s="7">
        <f>IF($B168="","",IF(변경내역!$E168&lt;&gt;"",변경내역!$E168,당초내역!$E168))</f>
        <v/>
      </c>
      <c r="F168" s="24">
        <f>IF($B168="","",N(당초내역!$H168))</f>
        <v/>
      </c>
      <c r="G168" s="21">
        <f>IF($B168="","",N(당초내역!$L168))</f>
        <v/>
      </c>
      <c r="H168" s="21">
        <f>IF($B168="","",N(당초내역!$M168))</f>
        <v/>
      </c>
      <c r="I168" s="24">
        <f>IF($B168="","",N(변경내역!$H168))</f>
        <v/>
      </c>
      <c r="J168" s="21">
        <f>IF($B168="","",N(변경내역!$L168))</f>
        <v/>
      </c>
      <c r="K168" s="24">
        <f>IF($B168="","",N($I168)-N($F168))</f>
        <v/>
      </c>
      <c r="L168" s="28">
        <f>IF($B168="","",IF(당초내역!$B168="","신규",IF($K168&lt;0,"감소",IF($K168&gt;0,"증가","-"))))</f>
        <v/>
      </c>
      <c r="M168" s="29" t="n"/>
      <c r="N168" s="15" t="n"/>
      <c r="O168" s="30">
        <f>IF($B168="","",IF($L168="감소",$G168,IF($L168="증가",IF($M168="Y",ROUND(($J168+$J168*('설정'!$C$15/100))/2,0),IF(AND($N168&lt;&gt;"",$G168&gt;$N168),$N168,$G168)),IF($L168="신규",IF($M168="Y",ROUND(($J168+$J168*('설정'!$C$15/100))/2,0),ROUND($J168*('설정'!$C$15/100),0)),0))))</f>
        <v/>
      </c>
      <c r="P168" s="30">
        <f>IF($B168="","",ROUND(N($K168)*N($O168),0))</f>
        <v/>
      </c>
      <c r="Q168" s="31">
        <f>IF($B168="","",IF($L168="감소","감소분 → 계약단가",IF(AND($M168="Y",OR($L168="증가",$L168="신규")),"발주기관 요구 → 협의 (불성립 시 (당시단가+당시단가×낙찰률)÷2)",IF($L168="증가",IF(AND($N168&lt;&gt;"",$G168&gt;$N168),"증가분 → 계약단가&gt;예정가격단가 이므로 예정가격단가","증가분 → 계약단가 (낙찰률을 곱하지 않습니다)"),IF($L168="신규","신규비목 → 당시단가 × 낙찰률","")))))</f>
        <v/>
      </c>
    </row>
    <row r="169">
      <c r="A169" s="7">
        <f>IF($B169="","",ROW()-4+1)</f>
        <v/>
      </c>
      <c r="B169" s="7">
        <f>IF(변경내역!$B169&lt;&gt;"",변경내역!$B169,당초내역!$B169)</f>
        <v/>
      </c>
      <c r="C169" s="7">
        <f>IF($B169="","",IF(변경내역!$C169&lt;&gt;"",변경내역!$C169,당초내역!$C169))</f>
        <v/>
      </c>
      <c r="D169" s="7">
        <f>IF($B169="","",IF(변경내역!$D169&lt;&gt;"",변경내역!$D169,당초내역!$D169))</f>
        <v/>
      </c>
      <c r="E169" s="7">
        <f>IF($B169="","",IF(변경내역!$E169&lt;&gt;"",변경내역!$E169,당초내역!$E169))</f>
        <v/>
      </c>
      <c r="F169" s="24">
        <f>IF($B169="","",N(당초내역!$H169))</f>
        <v/>
      </c>
      <c r="G169" s="21">
        <f>IF($B169="","",N(당초내역!$L169))</f>
        <v/>
      </c>
      <c r="H169" s="21">
        <f>IF($B169="","",N(당초내역!$M169))</f>
        <v/>
      </c>
      <c r="I169" s="24">
        <f>IF($B169="","",N(변경내역!$H169))</f>
        <v/>
      </c>
      <c r="J169" s="21">
        <f>IF($B169="","",N(변경내역!$L169))</f>
        <v/>
      </c>
      <c r="K169" s="24">
        <f>IF($B169="","",N($I169)-N($F169))</f>
        <v/>
      </c>
      <c r="L169" s="28">
        <f>IF($B169="","",IF(당초내역!$B169="","신규",IF($K169&lt;0,"감소",IF($K169&gt;0,"증가","-"))))</f>
        <v/>
      </c>
      <c r="M169" s="29" t="n"/>
      <c r="N169" s="15" t="n"/>
      <c r="O169" s="30">
        <f>IF($B169="","",IF($L169="감소",$G169,IF($L169="증가",IF($M169="Y",ROUND(($J169+$J169*('설정'!$C$15/100))/2,0),IF(AND($N169&lt;&gt;"",$G169&gt;$N169),$N169,$G169)),IF($L169="신규",IF($M169="Y",ROUND(($J169+$J169*('설정'!$C$15/100))/2,0),ROUND($J169*('설정'!$C$15/100),0)),0))))</f>
        <v/>
      </c>
      <c r="P169" s="30">
        <f>IF($B169="","",ROUND(N($K169)*N($O169),0))</f>
        <v/>
      </c>
      <c r="Q169" s="31">
        <f>IF($B169="","",IF($L169="감소","감소분 → 계약단가",IF(AND($M169="Y",OR($L169="증가",$L169="신규")),"발주기관 요구 → 협의 (불성립 시 (당시단가+당시단가×낙찰률)÷2)",IF($L169="증가",IF(AND($N169&lt;&gt;"",$G169&gt;$N169),"증가분 → 계약단가&gt;예정가격단가 이므로 예정가격단가","증가분 → 계약단가 (낙찰률을 곱하지 않습니다)"),IF($L169="신규","신규비목 → 당시단가 × 낙찰률","")))))</f>
        <v/>
      </c>
    </row>
    <row r="170">
      <c r="A170" s="7">
        <f>IF($B170="","",ROW()-4+1)</f>
        <v/>
      </c>
      <c r="B170" s="7">
        <f>IF(변경내역!$B170&lt;&gt;"",변경내역!$B170,당초내역!$B170)</f>
        <v/>
      </c>
      <c r="C170" s="7">
        <f>IF($B170="","",IF(변경내역!$C170&lt;&gt;"",변경내역!$C170,당초내역!$C170))</f>
        <v/>
      </c>
      <c r="D170" s="7">
        <f>IF($B170="","",IF(변경내역!$D170&lt;&gt;"",변경내역!$D170,당초내역!$D170))</f>
        <v/>
      </c>
      <c r="E170" s="7">
        <f>IF($B170="","",IF(변경내역!$E170&lt;&gt;"",변경내역!$E170,당초내역!$E170))</f>
        <v/>
      </c>
      <c r="F170" s="24">
        <f>IF($B170="","",N(당초내역!$H170))</f>
        <v/>
      </c>
      <c r="G170" s="21">
        <f>IF($B170="","",N(당초내역!$L170))</f>
        <v/>
      </c>
      <c r="H170" s="21">
        <f>IF($B170="","",N(당초내역!$M170))</f>
        <v/>
      </c>
      <c r="I170" s="24">
        <f>IF($B170="","",N(변경내역!$H170))</f>
        <v/>
      </c>
      <c r="J170" s="21">
        <f>IF($B170="","",N(변경내역!$L170))</f>
        <v/>
      </c>
      <c r="K170" s="24">
        <f>IF($B170="","",N($I170)-N($F170))</f>
        <v/>
      </c>
      <c r="L170" s="28">
        <f>IF($B170="","",IF(당초내역!$B170="","신규",IF($K170&lt;0,"감소",IF($K170&gt;0,"증가","-"))))</f>
        <v/>
      </c>
      <c r="M170" s="29" t="n"/>
      <c r="N170" s="15" t="n"/>
      <c r="O170" s="30">
        <f>IF($B170="","",IF($L170="감소",$G170,IF($L170="증가",IF($M170="Y",ROUND(($J170+$J170*('설정'!$C$15/100))/2,0),IF(AND($N170&lt;&gt;"",$G170&gt;$N170),$N170,$G170)),IF($L170="신규",IF($M170="Y",ROUND(($J170+$J170*('설정'!$C$15/100))/2,0),ROUND($J170*('설정'!$C$15/100),0)),0))))</f>
        <v/>
      </c>
      <c r="P170" s="30">
        <f>IF($B170="","",ROUND(N($K170)*N($O170),0))</f>
        <v/>
      </c>
      <c r="Q170" s="31">
        <f>IF($B170="","",IF($L170="감소","감소분 → 계약단가",IF(AND($M170="Y",OR($L170="증가",$L170="신규")),"발주기관 요구 → 협의 (불성립 시 (당시단가+당시단가×낙찰률)÷2)",IF($L170="증가",IF(AND($N170&lt;&gt;"",$G170&gt;$N170),"증가분 → 계약단가&gt;예정가격단가 이므로 예정가격단가","증가분 → 계약단가 (낙찰률을 곱하지 않습니다)"),IF($L170="신규","신규비목 → 당시단가 × 낙찰률","")))))</f>
        <v/>
      </c>
    </row>
    <row r="171">
      <c r="A171" s="7">
        <f>IF($B171="","",ROW()-4+1)</f>
        <v/>
      </c>
      <c r="B171" s="7">
        <f>IF(변경내역!$B171&lt;&gt;"",변경내역!$B171,당초내역!$B171)</f>
        <v/>
      </c>
      <c r="C171" s="7">
        <f>IF($B171="","",IF(변경내역!$C171&lt;&gt;"",변경내역!$C171,당초내역!$C171))</f>
        <v/>
      </c>
      <c r="D171" s="7">
        <f>IF($B171="","",IF(변경내역!$D171&lt;&gt;"",변경내역!$D171,당초내역!$D171))</f>
        <v/>
      </c>
      <c r="E171" s="7">
        <f>IF($B171="","",IF(변경내역!$E171&lt;&gt;"",변경내역!$E171,당초내역!$E171))</f>
        <v/>
      </c>
      <c r="F171" s="24">
        <f>IF($B171="","",N(당초내역!$H171))</f>
        <v/>
      </c>
      <c r="G171" s="21">
        <f>IF($B171="","",N(당초내역!$L171))</f>
        <v/>
      </c>
      <c r="H171" s="21">
        <f>IF($B171="","",N(당초내역!$M171))</f>
        <v/>
      </c>
      <c r="I171" s="24">
        <f>IF($B171="","",N(변경내역!$H171))</f>
        <v/>
      </c>
      <c r="J171" s="21">
        <f>IF($B171="","",N(변경내역!$L171))</f>
        <v/>
      </c>
      <c r="K171" s="24">
        <f>IF($B171="","",N($I171)-N($F171))</f>
        <v/>
      </c>
      <c r="L171" s="28">
        <f>IF($B171="","",IF(당초내역!$B171="","신규",IF($K171&lt;0,"감소",IF($K171&gt;0,"증가","-"))))</f>
        <v/>
      </c>
      <c r="M171" s="29" t="n"/>
      <c r="N171" s="15" t="n"/>
      <c r="O171" s="30">
        <f>IF($B171="","",IF($L171="감소",$G171,IF($L171="증가",IF($M171="Y",ROUND(($J171+$J171*('설정'!$C$15/100))/2,0),IF(AND($N171&lt;&gt;"",$G171&gt;$N171),$N171,$G171)),IF($L171="신규",IF($M171="Y",ROUND(($J171+$J171*('설정'!$C$15/100))/2,0),ROUND($J171*('설정'!$C$15/100),0)),0))))</f>
        <v/>
      </c>
      <c r="P171" s="30">
        <f>IF($B171="","",ROUND(N($K171)*N($O171),0))</f>
        <v/>
      </c>
      <c r="Q171" s="31">
        <f>IF($B171="","",IF($L171="감소","감소분 → 계약단가",IF(AND($M171="Y",OR($L171="증가",$L171="신규")),"발주기관 요구 → 협의 (불성립 시 (당시단가+당시단가×낙찰률)÷2)",IF($L171="증가",IF(AND($N171&lt;&gt;"",$G171&gt;$N171),"증가분 → 계약단가&gt;예정가격단가 이므로 예정가격단가","증가분 → 계약단가 (낙찰률을 곱하지 않습니다)"),IF($L171="신규","신규비목 → 당시단가 × 낙찰률","")))))</f>
        <v/>
      </c>
    </row>
    <row r="172">
      <c r="A172" s="7">
        <f>IF($B172="","",ROW()-4+1)</f>
        <v/>
      </c>
      <c r="B172" s="7">
        <f>IF(변경내역!$B172&lt;&gt;"",변경내역!$B172,당초내역!$B172)</f>
        <v/>
      </c>
      <c r="C172" s="7">
        <f>IF($B172="","",IF(변경내역!$C172&lt;&gt;"",변경내역!$C172,당초내역!$C172))</f>
        <v/>
      </c>
      <c r="D172" s="7">
        <f>IF($B172="","",IF(변경내역!$D172&lt;&gt;"",변경내역!$D172,당초내역!$D172))</f>
        <v/>
      </c>
      <c r="E172" s="7">
        <f>IF($B172="","",IF(변경내역!$E172&lt;&gt;"",변경내역!$E172,당초내역!$E172))</f>
        <v/>
      </c>
      <c r="F172" s="24">
        <f>IF($B172="","",N(당초내역!$H172))</f>
        <v/>
      </c>
      <c r="G172" s="21">
        <f>IF($B172="","",N(당초내역!$L172))</f>
        <v/>
      </c>
      <c r="H172" s="21">
        <f>IF($B172="","",N(당초내역!$M172))</f>
        <v/>
      </c>
      <c r="I172" s="24">
        <f>IF($B172="","",N(변경내역!$H172))</f>
        <v/>
      </c>
      <c r="J172" s="21">
        <f>IF($B172="","",N(변경내역!$L172))</f>
        <v/>
      </c>
      <c r="K172" s="24">
        <f>IF($B172="","",N($I172)-N($F172))</f>
        <v/>
      </c>
      <c r="L172" s="28">
        <f>IF($B172="","",IF(당초내역!$B172="","신규",IF($K172&lt;0,"감소",IF($K172&gt;0,"증가","-"))))</f>
        <v/>
      </c>
      <c r="M172" s="29" t="n"/>
      <c r="N172" s="15" t="n"/>
      <c r="O172" s="30">
        <f>IF($B172="","",IF($L172="감소",$G172,IF($L172="증가",IF($M172="Y",ROUND(($J172+$J172*('설정'!$C$15/100))/2,0),IF(AND($N172&lt;&gt;"",$G172&gt;$N172),$N172,$G172)),IF($L172="신규",IF($M172="Y",ROUND(($J172+$J172*('설정'!$C$15/100))/2,0),ROUND($J172*('설정'!$C$15/100),0)),0))))</f>
        <v/>
      </c>
      <c r="P172" s="30">
        <f>IF($B172="","",ROUND(N($K172)*N($O172),0))</f>
        <v/>
      </c>
      <c r="Q172" s="31">
        <f>IF($B172="","",IF($L172="감소","감소분 → 계약단가",IF(AND($M172="Y",OR($L172="증가",$L172="신규")),"발주기관 요구 → 협의 (불성립 시 (당시단가+당시단가×낙찰률)÷2)",IF($L172="증가",IF(AND($N172&lt;&gt;"",$G172&gt;$N172),"증가분 → 계약단가&gt;예정가격단가 이므로 예정가격단가","증가분 → 계약단가 (낙찰률을 곱하지 않습니다)"),IF($L172="신규","신규비목 → 당시단가 × 낙찰률","")))))</f>
        <v/>
      </c>
    </row>
    <row r="173">
      <c r="A173" s="7">
        <f>IF($B173="","",ROW()-4+1)</f>
        <v/>
      </c>
      <c r="B173" s="7">
        <f>IF(변경내역!$B173&lt;&gt;"",변경내역!$B173,당초내역!$B173)</f>
        <v/>
      </c>
      <c r="C173" s="7">
        <f>IF($B173="","",IF(변경내역!$C173&lt;&gt;"",변경내역!$C173,당초내역!$C173))</f>
        <v/>
      </c>
      <c r="D173" s="7">
        <f>IF($B173="","",IF(변경내역!$D173&lt;&gt;"",변경내역!$D173,당초내역!$D173))</f>
        <v/>
      </c>
      <c r="E173" s="7">
        <f>IF($B173="","",IF(변경내역!$E173&lt;&gt;"",변경내역!$E173,당초내역!$E173))</f>
        <v/>
      </c>
      <c r="F173" s="24">
        <f>IF($B173="","",N(당초내역!$H173))</f>
        <v/>
      </c>
      <c r="G173" s="21">
        <f>IF($B173="","",N(당초내역!$L173))</f>
        <v/>
      </c>
      <c r="H173" s="21">
        <f>IF($B173="","",N(당초내역!$M173))</f>
        <v/>
      </c>
      <c r="I173" s="24">
        <f>IF($B173="","",N(변경내역!$H173))</f>
        <v/>
      </c>
      <c r="J173" s="21">
        <f>IF($B173="","",N(변경내역!$L173))</f>
        <v/>
      </c>
      <c r="K173" s="24">
        <f>IF($B173="","",N($I173)-N($F173))</f>
        <v/>
      </c>
      <c r="L173" s="28">
        <f>IF($B173="","",IF(당초내역!$B173="","신규",IF($K173&lt;0,"감소",IF($K173&gt;0,"증가","-"))))</f>
        <v/>
      </c>
      <c r="M173" s="29" t="n"/>
      <c r="N173" s="15" t="n"/>
      <c r="O173" s="30">
        <f>IF($B173="","",IF($L173="감소",$G173,IF($L173="증가",IF($M173="Y",ROUND(($J173+$J173*('설정'!$C$15/100))/2,0),IF(AND($N173&lt;&gt;"",$G173&gt;$N173),$N173,$G173)),IF($L173="신규",IF($M173="Y",ROUND(($J173+$J173*('설정'!$C$15/100))/2,0),ROUND($J173*('설정'!$C$15/100),0)),0))))</f>
        <v/>
      </c>
      <c r="P173" s="30">
        <f>IF($B173="","",ROUND(N($K173)*N($O173),0))</f>
        <v/>
      </c>
      <c r="Q173" s="31">
        <f>IF($B173="","",IF($L173="감소","감소분 → 계약단가",IF(AND($M173="Y",OR($L173="증가",$L173="신규")),"발주기관 요구 → 협의 (불성립 시 (당시단가+당시단가×낙찰률)÷2)",IF($L173="증가",IF(AND($N173&lt;&gt;"",$G173&gt;$N173),"증가분 → 계약단가&gt;예정가격단가 이므로 예정가격단가","증가분 → 계약단가 (낙찰률을 곱하지 않습니다)"),IF($L173="신규","신규비목 → 당시단가 × 낙찰률","")))))</f>
        <v/>
      </c>
    </row>
    <row r="174">
      <c r="A174" s="7">
        <f>IF($B174="","",ROW()-4+1)</f>
        <v/>
      </c>
      <c r="B174" s="7">
        <f>IF(변경내역!$B174&lt;&gt;"",변경내역!$B174,당초내역!$B174)</f>
        <v/>
      </c>
      <c r="C174" s="7">
        <f>IF($B174="","",IF(변경내역!$C174&lt;&gt;"",변경내역!$C174,당초내역!$C174))</f>
        <v/>
      </c>
      <c r="D174" s="7">
        <f>IF($B174="","",IF(변경내역!$D174&lt;&gt;"",변경내역!$D174,당초내역!$D174))</f>
        <v/>
      </c>
      <c r="E174" s="7">
        <f>IF($B174="","",IF(변경내역!$E174&lt;&gt;"",변경내역!$E174,당초내역!$E174))</f>
        <v/>
      </c>
      <c r="F174" s="24">
        <f>IF($B174="","",N(당초내역!$H174))</f>
        <v/>
      </c>
      <c r="G174" s="21">
        <f>IF($B174="","",N(당초내역!$L174))</f>
        <v/>
      </c>
      <c r="H174" s="21">
        <f>IF($B174="","",N(당초내역!$M174))</f>
        <v/>
      </c>
      <c r="I174" s="24">
        <f>IF($B174="","",N(변경내역!$H174))</f>
        <v/>
      </c>
      <c r="J174" s="21">
        <f>IF($B174="","",N(변경내역!$L174))</f>
        <v/>
      </c>
      <c r="K174" s="24">
        <f>IF($B174="","",N($I174)-N($F174))</f>
        <v/>
      </c>
      <c r="L174" s="28">
        <f>IF($B174="","",IF(당초내역!$B174="","신규",IF($K174&lt;0,"감소",IF($K174&gt;0,"증가","-"))))</f>
        <v/>
      </c>
      <c r="M174" s="29" t="n"/>
      <c r="N174" s="15" t="n"/>
      <c r="O174" s="30">
        <f>IF($B174="","",IF($L174="감소",$G174,IF($L174="증가",IF($M174="Y",ROUND(($J174+$J174*('설정'!$C$15/100))/2,0),IF(AND($N174&lt;&gt;"",$G174&gt;$N174),$N174,$G174)),IF($L174="신규",IF($M174="Y",ROUND(($J174+$J174*('설정'!$C$15/100))/2,0),ROUND($J174*('설정'!$C$15/100),0)),0))))</f>
        <v/>
      </c>
      <c r="P174" s="30">
        <f>IF($B174="","",ROUND(N($K174)*N($O174),0))</f>
        <v/>
      </c>
      <c r="Q174" s="31">
        <f>IF($B174="","",IF($L174="감소","감소분 → 계약단가",IF(AND($M174="Y",OR($L174="증가",$L174="신규")),"발주기관 요구 → 협의 (불성립 시 (당시단가+당시단가×낙찰률)÷2)",IF($L174="증가",IF(AND($N174&lt;&gt;"",$G174&gt;$N174),"증가분 → 계약단가&gt;예정가격단가 이므로 예정가격단가","증가분 → 계약단가 (낙찰률을 곱하지 않습니다)"),IF($L174="신규","신규비목 → 당시단가 × 낙찰률","")))))</f>
        <v/>
      </c>
    </row>
    <row r="175">
      <c r="A175" s="7">
        <f>IF($B175="","",ROW()-4+1)</f>
        <v/>
      </c>
      <c r="B175" s="7">
        <f>IF(변경내역!$B175&lt;&gt;"",변경내역!$B175,당초내역!$B175)</f>
        <v/>
      </c>
      <c r="C175" s="7">
        <f>IF($B175="","",IF(변경내역!$C175&lt;&gt;"",변경내역!$C175,당초내역!$C175))</f>
        <v/>
      </c>
      <c r="D175" s="7">
        <f>IF($B175="","",IF(변경내역!$D175&lt;&gt;"",변경내역!$D175,당초내역!$D175))</f>
        <v/>
      </c>
      <c r="E175" s="7">
        <f>IF($B175="","",IF(변경내역!$E175&lt;&gt;"",변경내역!$E175,당초내역!$E175))</f>
        <v/>
      </c>
      <c r="F175" s="24">
        <f>IF($B175="","",N(당초내역!$H175))</f>
        <v/>
      </c>
      <c r="G175" s="21">
        <f>IF($B175="","",N(당초내역!$L175))</f>
        <v/>
      </c>
      <c r="H175" s="21">
        <f>IF($B175="","",N(당초내역!$M175))</f>
        <v/>
      </c>
      <c r="I175" s="24">
        <f>IF($B175="","",N(변경내역!$H175))</f>
        <v/>
      </c>
      <c r="J175" s="21">
        <f>IF($B175="","",N(변경내역!$L175))</f>
        <v/>
      </c>
      <c r="K175" s="24">
        <f>IF($B175="","",N($I175)-N($F175))</f>
        <v/>
      </c>
      <c r="L175" s="28">
        <f>IF($B175="","",IF(당초내역!$B175="","신규",IF($K175&lt;0,"감소",IF($K175&gt;0,"증가","-"))))</f>
        <v/>
      </c>
      <c r="M175" s="29" t="n"/>
      <c r="N175" s="15" t="n"/>
      <c r="O175" s="30">
        <f>IF($B175="","",IF($L175="감소",$G175,IF($L175="증가",IF($M175="Y",ROUND(($J175+$J175*('설정'!$C$15/100))/2,0),IF(AND($N175&lt;&gt;"",$G175&gt;$N175),$N175,$G175)),IF($L175="신규",IF($M175="Y",ROUND(($J175+$J175*('설정'!$C$15/100))/2,0),ROUND($J175*('설정'!$C$15/100),0)),0))))</f>
        <v/>
      </c>
      <c r="P175" s="30">
        <f>IF($B175="","",ROUND(N($K175)*N($O175),0))</f>
        <v/>
      </c>
      <c r="Q175" s="31">
        <f>IF($B175="","",IF($L175="감소","감소분 → 계약단가",IF(AND($M175="Y",OR($L175="증가",$L175="신규")),"발주기관 요구 → 협의 (불성립 시 (당시단가+당시단가×낙찰률)÷2)",IF($L175="증가",IF(AND($N175&lt;&gt;"",$G175&gt;$N175),"증가분 → 계약단가&gt;예정가격단가 이므로 예정가격단가","증가분 → 계약단가 (낙찰률을 곱하지 않습니다)"),IF($L175="신규","신규비목 → 당시단가 × 낙찰률","")))))</f>
        <v/>
      </c>
    </row>
    <row r="176">
      <c r="A176" s="7">
        <f>IF($B176="","",ROW()-4+1)</f>
        <v/>
      </c>
      <c r="B176" s="7">
        <f>IF(변경내역!$B176&lt;&gt;"",변경내역!$B176,당초내역!$B176)</f>
        <v/>
      </c>
      <c r="C176" s="7">
        <f>IF($B176="","",IF(변경내역!$C176&lt;&gt;"",변경내역!$C176,당초내역!$C176))</f>
        <v/>
      </c>
      <c r="D176" s="7">
        <f>IF($B176="","",IF(변경내역!$D176&lt;&gt;"",변경내역!$D176,당초내역!$D176))</f>
        <v/>
      </c>
      <c r="E176" s="7">
        <f>IF($B176="","",IF(변경내역!$E176&lt;&gt;"",변경내역!$E176,당초내역!$E176))</f>
        <v/>
      </c>
      <c r="F176" s="24">
        <f>IF($B176="","",N(당초내역!$H176))</f>
        <v/>
      </c>
      <c r="G176" s="21">
        <f>IF($B176="","",N(당초내역!$L176))</f>
        <v/>
      </c>
      <c r="H176" s="21">
        <f>IF($B176="","",N(당초내역!$M176))</f>
        <v/>
      </c>
      <c r="I176" s="24">
        <f>IF($B176="","",N(변경내역!$H176))</f>
        <v/>
      </c>
      <c r="J176" s="21">
        <f>IF($B176="","",N(변경내역!$L176))</f>
        <v/>
      </c>
      <c r="K176" s="24">
        <f>IF($B176="","",N($I176)-N($F176))</f>
        <v/>
      </c>
      <c r="L176" s="28">
        <f>IF($B176="","",IF(당초내역!$B176="","신규",IF($K176&lt;0,"감소",IF($K176&gt;0,"증가","-"))))</f>
        <v/>
      </c>
      <c r="M176" s="29" t="n"/>
      <c r="N176" s="15" t="n"/>
      <c r="O176" s="30">
        <f>IF($B176="","",IF($L176="감소",$G176,IF($L176="증가",IF($M176="Y",ROUND(($J176+$J176*('설정'!$C$15/100))/2,0),IF(AND($N176&lt;&gt;"",$G176&gt;$N176),$N176,$G176)),IF($L176="신규",IF($M176="Y",ROUND(($J176+$J176*('설정'!$C$15/100))/2,0),ROUND($J176*('설정'!$C$15/100),0)),0))))</f>
        <v/>
      </c>
      <c r="P176" s="30">
        <f>IF($B176="","",ROUND(N($K176)*N($O176),0))</f>
        <v/>
      </c>
      <c r="Q176" s="31">
        <f>IF($B176="","",IF($L176="감소","감소분 → 계약단가",IF(AND($M176="Y",OR($L176="증가",$L176="신규")),"발주기관 요구 → 협의 (불성립 시 (당시단가+당시단가×낙찰률)÷2)",IF($L176="증가",IF(AND($N176&lt;&gt;"",$G176&gt;$N176),"증가분 → 계약단가&gt;예정가격단가 이므로 예정가격단가","증가분 → 계약단가 (낙찰률을 곱하지 않습니다)"),IF($L176="신규","신규비목 → 당시단가 × 낙찰률","")))))</f>
        <v/>
      </c>
    </row>
    <row r="177">
      <c r="A177" s="7">
        <f>IF($B177="","",ROW()-4+1)</f>
        <v/>
      </c>
      <c r="B177" s="7">
        <f>IF(변경내역!$B177&lt;&gt;"",변경내역!$B177,당초내역!$B177)</f>
        <v/>
      </c>
      <c r="C177" s="7">
        <f>IF($B177="","",IF(변경내역!$C177&lt;&gt;"",변경내역!$C177,당초내역!$C177))</f>
        <v/>
      </c>
      <c r="D177" s="7">
        <f>IF($B177="","",IF(변경내역!$D177&lt;&gt;"",변경내역!$D177,당초내역!$D177))</f>
        <v/>
      </c>
      <c r="E177" s="7">
        <f>IF($B177="","",IF(변경내역!$E177&lt;&gt;"",변경내역!$E177,당초내역!$E177))</f>
        <v/>
      </c>
      <c r="F177" s="24">
        <f>IF($B177="","",N(당초내역!$H177))</f>
        <v/>
      </c>
      <c r="G177" s="21">
        <f>IF($B177="","",N(당초내역!$L177))</f>
        <v/>
      </c>
      <c r="H177" s="21">
        <f>IF($B177="","",N(당초내역!$M177))</f>
        <v/>
      </c>
      <c r="I177" s="24">
        <f>IF($B177="","",N(변경내역!$H177))</f>
        <v/>
      </c>
      <c r="J177" s="21">
        <f>IF($B177="","",N(변경내역!$L177))</f>
        <v/>
      </c>
      <c r="K177" s="24">
        <f>IF($B177="","",N($I177)-N($F177))</f>
        <v/>
      </c>
      <c r="L177" s="28">
        <f>IF($B177="","",IF(당초내역!$B177="","신규",IF($K177&lt;0,"감소",IF($K177&gt;0,"증가","-"))))</f>
        <v/>
      </c>
      <c r="M177" s="29" t="n"/>
      <c r="N177" s="15" t="n"/>
      <c r="O177" s="30">
        <f>IF($B177="","",IF($L177="감소",$G177,IF($L177="증가",IF($M177="Y",ROUND(($J177+$J177*('설정'!$C$15/100))/2,0),IF(AND($N177&lt;&gt;"",$G177&gt;$N177),$N177,$G177)),IF($L177="신규",IF($M177="Y",ROUND(($J177+$J177*('설정'!$C$15/100))/2,0),ROUND($J177*('설정'!$C$15/100),0)),0))))</f>
        <v/>
      </c>
      <c r="P177" s="30">
        <f>IF($B177="","",ROUND(N($K177)*N($O177),0))</f>
        <v/>
      </c>
      <c r="Q177" s="31">
        <f>IF($B177="","",IF($L177="감소","감소분 → 계약단가",IF(AND($M177="Y",OR($L177="증가",$L177="신규")),"발주기관 요구 → 협의 (불성립 시 (당시단가+당시단가×낙찰률)÷2)",IF($L177="증가",IF(AND($N177&lt;&gt;"",$G177&gt;$N177),"증가분 → 계약단가&gt;예정가격단가 이므로 예정가격단가","증가분 → 계약단가 (낙찰률을 곱하지 않습니다)"),IF($L177="신규","신규비목 → 당시단가 × 낙찰률","")))))</f>
        <v/>
      </c>
    </row>
    <row r="178">
      <c r="A178" s="7">
        <f>IF($B178="","",ROW()-4+1)</f>
        <v/>
      </c>
      <c r="B178" s="7">
        <f>IF(변경내역!$B178&lt;&gt;"",변경내역!$B178,당초내역!$B178)</f>
        <v/>
      </c>
      <c r="C178" s="7">
        <f>IF($B178="","",IF(변경내역!$C178&lt;&gt;"",변경내역!$C178,당초내역!$C178))</f>
        <v/>
      </c>
      <c r="D178" s="7">
        <f>IF($B178="","",IF(변경내역!$D178&lt;&gt;"",변경내역!$D178,당초내역!$D178))</f>
        <v/>
      </c>
      <c r="E178" s="7">
        <f>IF($B178="","",IF(변경내역!$E178&lt;&gt;"",변경내역!$E178,당초내역!$E178))</f>
        <v/>
      </c>
      <c r="F178" s="24">
        <f>IF($B178="","",N(당초내역!$H178))</f>
        <v/>
      </c>
      <c r="G178" s="21">
        <f>IF($B178="","",N(당초내역!$L178))</f>
        <v/>
      </c>
      <c r="H178" s="21">
        <f>IF($B178="","",N(당초내역!$M178))</f>
        <v/>
      </c>
      <c r="I178" s="24">
        <f>IF($B178="","",N(변경내역!$H178))</f>
        <v/>
      </c>
      <c r="J178" s="21">
        <f>IF($B178="","",N(변경내역!$L178))</f>
        <v/>
      </c>
      <c r="K178" s="24">
        <f>IF($B178="","",N($I178)-N($F178))</f>
        <v/>
      </c>
      <c r="L178" s="28">
        <f>IF($B178="","",IF(당초내역!$B178="","신규",IF($K178&lt;0,"감소",IF($K178&gt;0,"증가","-"))))</f>
        <v/>
      </c>
      <c r="M178" s="29" t="n"/>
      <c r="N178" s="15" t="n"/>
      <c r="O178" s="30">
        <f>IF($B178="","",IF($L178="감소",$G178,IF($L178="증가",IF($M178="Y",ROUND(($J178+$J178*('설정'!$C$15/100))/2,0),IF(AND($N178&lt;&gt;"",$G178&gt;$N178),$N178,$G178)),IF($L178="신규",IF($M178="Y",ROUND(($J178+$J178*('설정'!$C$15/100))/2,0),ROUND($J178*('설정'!$C$15/100),0)),0))))</f>
        <v/>
      </c>
      <c r="P178" s="30">
        <f>IF($B178="","",ROUND(N($K178)*N($O178),0))</f>
        <v/>
      </c>
      <c r="Q178" s="31">
        <f>IF($B178="","",IF($L178="감소","감소분 → 계약단가",IF(AND($M178="Y",OR($L178="증가",$L178="신규")),"발주기관 요구 → 협의 (불성립 시 (당시단가+당시단가×낙찰률)÷2)",IF($L178="증가",IF(AND($N178&lt;&gt;"",$G178&gt;$N178),"증가분 → 계약단가&gt;예정가격단가 이므로 예정가격단가","증가분 → 계약단가 (낙찰률을 곱하지 않습니다)"),IF($L178="신규","신규비목 → 당시단가 × 낙찰률","")))))</f>
        <v/>
      </c>
    </row>
    <row r="179">
      <c r="A179" s="7">
        <f>IF($B179="","",ROW()-4+1)</f>
        <v/>
      </c>
      <c r="B179" s="7">
        <f>IF(변경내역!$B179&lt;&gt;"",변경내역!$B179,당초내역!$B179)</f>
        <v/>
      </c>
      <c r="C179" s="7">
        <f>IF($B179="","",IF(변경내역!$C179&lt;&gt;"",변경내역!$C179,당초내역!$C179))</f>
        <v/>
      </c>
      <c r="D179" s="7">
        <f>IF($B179="","",IF(변경내역!$D179&lt;&gt;"",변경내역!$D179,당초내역!$D179))</f>
        <v/>
      </c>
      <c r="E179" s="7">
        <f>IF($B179="","",IF(변경내역!$E179&lt;&gt;"",변경내역!$E179,당초내역!$E179))</f>
        <v/>
      </c>
      <c r="F179" s="24">
        <f>IF($B179="","",N(당초내역!$H179))</f>
        <v/>
      </c>
      <c r="G179" s="21">
        <f>IF($B179="","",N(당초내역!$L179))</f>
        <v/>
      </c>
      <c r="H179" s="21">
        <f>IF($B179="","",N(당초내역!$M179))</f>
        <v/>
      </c>
      <c r="I179" s="24">
        <f>IF($B179="","",N(변경내역!$H179))</f>
        <v/>
      </c>
      <c r="J179" s="21">
        <f>IF($B179="","",N(변경내역!$L179))</f>
        <v/>
      </c>
      <c r="K179" s="24">
        <f>IF($B179="","",N($I179)-N($F179))</f>
        <v/>
      </c>
      <c r="L179" s="28">
        <f>IF($B179="","",IF(당초내역!$B179="","신규",IF($K179&lt;0,"감소",IF($K179&gt;0,"증가","-"))))</f>
        <v/>
      </c>
      <c r="M179" s="29" t="n"/>
      <c r="N179" s="15" t="n"/>
      <c r="O179" s="30">
        <f>IF($B179="","",IF($L179="감소",$G179,IF($L179="증가",IF($M179="Y",ROUND(($J179+$J179*('설정'!$C$15/100))/2,0),IF(AND($N179&lt;&gt;"",$G179&gt;$N179),$N179,$G179)),IF($L179="신규",IF($M179="Y",ROUND(($J179+$J179*('설정'!$C$15/100))/2,0),ROUND($J179*('설정'!$C$15/100),0)),0))))</f>
        <v/>
      </c>
      <c r="P179" s="30">
        <f>IF($B179="","",ROUND(N($K179)*N($O179),0))</f>
        <v/>
      </c>
      <c r="Q179" s="31">
        <f>IF($B179="","",IF($L179="감소","감소분 → 계약단가",IF(AND($M179="Y",OR($L179="증가",$L179="신규")),"발주기관 요구 → 협의 (불성립 시 (당시단가+당시단가×낙찰률)÷2)",IF($L179="증가",IF(AND($N179&lt;&gt;"",$G179&gt;$N179),"증가분 → 계약단가&gt;예정가격단가 이므로 예정가격단가","증가분 → 계약단가 (낙찰률을 곱하지 않습니다)"),IF($L179="신규","신규비목 → 당시단가 × 낙찰률","")))))</f>
        <v/>
      </c>
    </row>
    <row r="180">
      <c r="A180" s="7">
        <f>IF($B180="","",ROW()-4+1)</f>
        <v/>
      </c>
      <c r="B180" s="7">
        <f>IF(변경내역!$B180&lt;&gt;"",변경내역!$B180,당초내역!$B180)</f>
        <v/>
      </c>
      <c r="C180" s="7">
        <f>IF($B180="","",IF(변경내역!$C180&lt;&gt;"",변경내역!$C180,당초내역!$C180))</f>
        <v/>
      </c>
      <c r="D180" s="7">
        <f>IF($B180="","",IF(변경내역!$D180&lt;&gt;"",변경내역!$D180,당초내역!$D180))</f>
        <v/>
      </c>
      <c r="E180" s="7">
        <f>IF($B180="","",IF(변경내역!$E180&lt;&gt;"",변경내역!$E180,당초내역!$E180))</f>
        <v/>
      </c>
      <c r="F180" s="24">
        <f>IF($B180="","",N(당초내역!$H180))</f>
        <v/>
      </c>
      <c r="G180" s="21">
        <f>IF($B180="","",N(당초내역!$L180))</f>
        <v/>
      </c>
      <c r="H180" s="21">
        <f>IF($B180="","",N(당초내역!$M180))</f>
        <v/>
      </c>
      <c r="I180" s="24">
        <f>IF($B180="","",N(변경내역!$H180))</f>
        <v/>
      </c>
      <c r="J180" s="21">
        <f>IF($B180="","",N(변경내역!$L180))</f>
        <v/>
      </c>
      <c r="K180" s="24">
        <f>IF($B180="","",N($I180)-N($F180))</f>
        <v/>
      </c>
      <c r="L180" s="28">
        <f>IF($B180="","",IF(당초내역!$B180="","신규",IF($K180&lt;0,"감소",IF($K180&gt;0,"증가","-"))))</f>
        <v/>
      </c>
      <c r="M180" s="29" t="n"/>
      <c r="N180" s="15" t="n"/>
      <c r="O180" s="30">
        <f>IF($B180="","",IF($L180="감소",$G180,IF($L180="증가",IF($M180="Y",ROUND(($J180+$J180*('설정'!$C$15/100))/2,0),IF(AND($N180&lt;&gt;"",$G180&gt;$N180),$N180,$G180)),IF($L180="신규",IF($M180="Y",ROUND(($J180+$J180*('설정'!$C$15/100))/2,0),ROUND($J180*('설정'!$C$15/100),0)),0))))</f>
        <v/>
      </c>
      <c r="P180" s="30">
        <f>IF($B180="","",ROUND(N($K180)*N($O180),0))</f>
        <v/>
      </c>
      <c r="Q180" s="31">
        <f>IF($B180="","",IF($L180="감소","감소분 → 계약단가",IF(AND($M180="Y",OR($L180="증가",$L180="신규")),"발주기관 요구 → 협의 (불성립 시 (당시단가+당시단가×낙찰률)÷2)",IF($L180="증가",IF(AND($N180&lt;&gt;"",$G180&gt;$N180),"증가분 → 계약단가&gt;예정가격단가 이므로 예정가격단가","증가분 → 계약단가 (낙찰률을 곱하지 않습니다)"),IF($L180="신규","신규비목 → 당시단가 × 낙찰률","")))))</f>
        <v/>
      </c>
    </row>
    <row r="181">
      <c r="A181" s="7">
        <f>IF($B181="","",ROW()-4+1)</f>
        <v/>
      </c>
      <c r="B181" s="7">
        <f>IF(변경내역!$B181&lt;&gt;"",변경내역!$B181,당초내역!$B181)</f>
        <v/>
      </c>
      <c r="C181" s="7">
        <f>IF($B181="","",IF(변경내역!$C181&lt;&gt;"",변경내역!$C181,당초내역!$C181))</f>
        <v/>
      </c>
      <c r="D181" s="7">
        <f>IF($B181="","",IF(변경내역!$D181&lt;&gt;"",변경내역!$D181,당초내역!$D181))</f>
        <v/>
      </c>
      <c r="E181" s="7">
        <f>IF($B181="","",IF(변경내역!$E181&lt;&gt;"",변경내역!$E181,당초내역!$E181))</f>
        <v/>
      </c>
      <c r="F181" s="24">
        <f>IF($B181="","",N(당초내역!$H181))</f>
        <v/>
      </c>
      <c r="G181" s="21">
        <f>IF($B181="","",N(당초내역!$L181))</f>
        <v/>
      </c>
      <c r="H181" s="21">
        <f>IF($B181="","",N(당초내역!$M181))</f>
        <v/>
      </c>
      <c r="I181" s="24">
        <f>IF($B181="","",N(변경내역!$H181))</f>
        <v/>
      </c>
      <c r="J181" s="21">
        <f>IF($B181="","",N(변경내역!$L181))</f>
        <v/>
      </c>
      <c r="K181" s="24">
        <f>IF($B181="","",N($I181)-N($F181))</f>
        <v/>
      </c>
      <c r="L181" s="28">
        <f>IF($B181="","",IF(당초내역!$B181="","신규",IF($K181&lt;0,"감소",IF($K181&gt;0,"증가","-"))))</f>
        <v/>
      </c>
      <c r="M181" s="29" t="n"/>
      <c r="N181" s="15" t="n"/>
      <c r="O181" s="30">
        <f>IF($B181="","",IF($L181="감소",$G181,IF($L181="증가",IF($M181="Y",ROUND(($J181+$J181*('설정'!$C$15/100))/2,0),IF(AND($N181&lt;&gt;"",$G181&gt;$N181),$N181,$G181)),IF($L181="신규",IF($M181="Y",ROUND(($J181+$J181*('설정'!$C$15/100))/2,0),ROUND($J181*('설정'!$C$15/100),0)),0))))</f>
        <v/>
      </c>
      <c r="P181" s="30">
        <f>IF($B181="","",ROUND(N($K181)*N($O181),0))</f>
        <v/>
      </c>
      <c r="Q181" s="31">
        <f>IF($B181="","",IF($L181="감소","감소분 → 계약단가",IF(AND($M181="Y",OR($L181="증가",$L181="신규")),"발주기관 요구 → 협의 (불성립 시 (당시단가+당시단가×낙찰률)÷2)",IF($L181="증가",IF(AND($N181&lt;&gt;"",$G181&gt;$N181),"증가분 → 계약단가&gt;예정가격단가 이므로 예정가격단가","증가분 → 계약단가 (낙찰률을 곱하지 않습니다)"),IF($L181="신규","신규비목 → 당시단가 × 낙찰률","")))))</f>
        <v/>
      </c>
    </row>
    <row r="182">
      <c r="A182" s="7">
        <f>IF($B182="","",ROW()-4+1)</f>
        <v/>
      </c>
      <c r="B182" s="7">
        <f>IF(변경내역!$B182&lt;&gt;"",변경내역!$B182,당초내역!$B182)</f>
        <v/>
      </c>
      <c r="C182" s="7">
        <f>IF($B182="","",IF(변경내역!$C182&lt;&gt;"",변경내역!$C182,당초내역!$C182))</f>
        <v/>
      </c>
      <c r="D182" s="7">
        <f>IF($B182="","",IF(변경내역!$D182&lt;&gt;"",변경내역!$D182,당초내역!$D182))</f>
        <v/>
      </c>
      <c r="E182" s="7">
        <f>IF($B182="","",IF(변경내역!$E182&lt;&gt;"",변경내역!$E182,당초내역!$E182))</f>
        <v/>
      </c>
      <c r="F182" s="24">
        <f>IF($B182="","",N(당초내역!$H182))</f>
        <v/>
      </c>
      <c r="G182" s="21">
        <f>IF($B182="","",N(당초내역!$L182))</f>
        <v/>
      </c>
      <c r="H182" s="21">
        <f>IF($B182="","",N(당초내역!$M182))</f>
        <v/>
      </c>
      <c r="I182" s="24">
        <f>IF($B182="","",N(변경내역!$H182))</f>
        <v/>
      </c>
      <c r="J182" s="21">
        <f>IF($B182="","",N(변경내역!$L182))</f>
        <v/>
      </c>
      <c r="K182" s="24">
        <f>IF($B182="","",N($I182)-N($F182))</f>
        <v/>
      </c>
      <c r="L182" s="28">
        <f>IF($B182="","",IF(당초내역!$B182="","신규",IF($K182&lt;0,"감소",IF($K182&gt;0,"증가","-"))))</f>
        <v/>
      </c>
      <c r="M182" s="29" t="n"/>
      <c r="N182" s="15" t="n"/>
      <c r="O182" s="30">
        <f>IF($B182="","",IF($L182="감소",$G182,IF($L182="증가",IF($M182="Y",ROUND(($J182+$J182*('설정'!$C$15/100))/2,0),IF(AND($N182&lt;&gt;"",$G182&gt;$N182),$N182,$G182)),IF($L182="신규",IF($M182="Y",ROUND(($J182+$J182*('설정'!$C$15/100))/2,0),ROUND($J182*('설정'!$C$15/100),0)),0))))</f>
        <v/>
      </c>
      <c r="P182" s="30">
        <f>IF($B182="","",ROUND(N($K182)*N($O182),0))</f>
        <v/>
      </c>
      <c r="Q182" s="31">
        <f>IF($B182="","",IF($L182="감소","감소분 → 계약단가",IF(AND($M182="Y",OR($L182="증가",$L182="신규")),"발주기관 요구 → 협의 (불성립 시 (당시단가+당시단가×낙찰률)÷2)",IF($L182="증가",IF(AND($N182&lt;&gt;"",$G182&gt;$N182),"증가분 → 계약단가&gt;예정가격단가 이므로 예정가격단가","증가분 → 계약단가 (낙찰률을 곱하지 않습니다)"),IF($L182="신규","신규비목 → 당시단가 × 낙찰률","")))))</f>
        <v/>
      </c>
    </row>
    <row r="183">
      <c r="A183" s="7">
        <f>IF($B183="","",ROW()-4+1)</f>
        <v/>
      </c>
      <c r="B183" s="7">
        <f>IF(변경내역!$B183&lt;&gt;"",변경내역!$B183,당초내역!$B183)</f>
        <v/>
      </c>
      <c r="C183" s="7">
        <f>IF($B183="","",IF(변경내역!$C183&lt;&gt;"",변경내역!$C183,당초내역!$C183))</f>
        <v/>
      </c>
      <c r="D183" s="7">
        <f>IF($B183="","",IF(변경내역!$D183&lt;&gt;"",변경내역!$D183,당초내역!$D183))</f>
        <v/>
      </c>
      <c r="E183" s="7">
        <f>IF($B183="","",IF(변경내역!$E183&lt;&gt;"",변경내역!$E183,당초내역!$E183))</f>
        <v/>
      </c>
      <c r="F183" s="24">
        <f>IF($B183="","",N(당초내역!$H183))</f>
        <v/>
      </c>
      <c r="G183" s="21">
        <f>IF($B183="","",N(당초내역!$L183))</f>
        <v/>
      </c>
      <c r="H183" s="21">
        <f>IF($B183="","",N(당초내역!$M183))</f>
        <v/>
      </c>
      <c r="I183" s="24">
        <f>IF($B183="","",N(변경내역!$H183))</f>
        <v/>
      </c>
      <c r="J183" s="21">
        <f>IF($B183="","",N(변경내역!$L183))</f>
        <v/>
      </c>
      <c r="K183" s="24">
        <f>IF($B183="","",N($I183)-N($F183))</f>
        <v/>
      </c>
      <c r="L183" s="28">
        <f>IF($B183="","",IF(당초내역!$B183="","신규",IF($K183&lt;0,"감소",IF($K183&gt;0,"증가","-"))))</f>
        <v/>
      </c>
      <c r="M183" s="29" t="n"/>
      <c r="N183" s="15" t="n"/>
      <c r="O183" s="30">
        <f>IF($B183="","",IF($L183="감소",$G183,IF($L183="증가",IF($M183="Y",ROUND(($J183+$J183*('설정'!$C$15/100))/2,0),IF(AND($N183&lt;&gt;"",$G183&gt;$N183),$N183,$G183)),IF($L183="신규",IF($M183="Y",ROUND(($J183+$J183*('설정'!$C$15/100))/2,0),ROUND($J183*('설정'!$C$15/100),0)),0))))</f>
        <v/>
      </c>
      <c r="P183" s="30">
        <f>IF($B183="","",ROUND(N($K183)*N($O183),0))</f>
        <v/>
      </c>
      <c r="Q183" s="31">
        <f>IF($B183="","",IF($L183="감소","감소분 → 계약단가",IF(AND($M183="Y",OR($L183="증가",$L183="신규")),"발주기관 요구 → 협의 (불성립 시 (당시단가+당시단가×낙찰률)÷2)",IF($L183="증가",IF(AND($N183&lt;&gt;"",$G183&gt;$N183),"증가분 → 계약단가&gt;예정가격단가 이므로 예정가격단가","증가분 → 계약단가 (낙찰률을 곱하지 않습니다)"),IF($L183="신규","신규비목 → 당시단가 × 낙찰률","")))))</f>
        <v/>
      </c>
    </row>
    <row r="184">
      <c r="A184" s="7">
        <f>IF($B184="","",ROW()-4+1)</f>
        <v/>
      </c>
      <c r="B184" s="7">
        <f>IF(변경내역!$B184&lt;&gt;"",변경내역!$B184,당초내역!$B184)</f>
        <v/>
      </c>
      <c r="C184" s="7">
        <f>IF($B184="","",IF(변경내역!$C184&lt;&gt;"",변경내역!$C184,당초내역!$C184))</f>
        <v/>
      </c>
      <c r="D184" s="7">
        <f>IF($B184="","",IF(변경내역!$D184&lt;&gt;"",변경내역!$D184,당초내역!$D184))</f>
        <v/>
      </c>
      <c r="E184" s="7">
        <f>IF($B184="","",IF(변경내역!$E184&lt;&gt;"",변경내역!$E184,당초내역!$E184))</f>
        <v/>
      </c>
      <c r="F184" s="24">
        <f>IF($B184="","",N(당초내역!$H184))</f>
        <v/>
      </c>
      <c r="G184" s="21">
        <f>IF($B184="","",N(당초내역!$L184))</f>
        <v/>
      </c>
      <c r="H184" s="21">
        <f>IF($B184="","",N(당초내역!$M184))</f>
        <v/>
      </c>
      <c r="I184" s="24">
        <f>IF($B184="","",N(변경내역!$H184))</f>
        <v/>
      </c>
      <c r="J184" s="21">
        <f>IF($B184="","",N(변경내역!$L184))</f>
        <v/>
      </c>
      <c r="K184" s="24">
        <f>IF($B184="","",N($I184)-N($F184))</f>
        <v/>
      </c>
      <c r="L184" s="28">
        <f>IF($B184="","",IF(당초내역!$B184="","신규",IF($K184&lt;0,"감소",IF($K184&gt;0,"증가","-"))))</f>
        <v/>
      </c>
      <c r="M184" s="29" t="n"/>
      <c r="N184" s="15" t="n"/>
      <c r="O184" s="30">
        <f>IF($B184="","",IF($L184="감소",$G184,IF($L184="증가",IF($M184="Y",ROUND(($J184+$J184*('설정'!$C$15/100))/2,0),IF(AND($N184&lt;&gt;"",$G184&gt;$N184),$N184,$G184)),IF($L184="신규",IF($M184="Y",ROUND(($J184+$J184*('설정'!$C$15/100))/2,0),ROUND($J184*('설정'!$C$15/100),0)),0))))</f>
        <v/>
      </c>
      <c r="P184" s="30">
        <f>IF($B184="","",ROUND(N($K184)*N($O184),0))</f>
        <v/>
      </c>
      <c r="Q184" s="31">
        <f>IF($B184="","",IF($L184="감소","감소분 → 계약단가",IF(AND($M184="Y",OR($L184="증가",$L184="신규")),"발주기관 요구 → 협의 (불성립 시 (당시단가+당시단가×낙찰률)÷2)",IF($L184="증가",IF(AND($N184&lt;&gt;"",$G184&gt;$N184),"증가분 → 계약단가&gt;예정가격단가 이므로 예정가격단가","증가분 → 계약단가 (낙찰률을 곱하지 않습니다)"),IF($L184="신규","신규비목 → 당시단가 × 낙찰률","")))))</f>
        <v/>
      </c>
    </row>
    <row r="185">
      <c r="A185" s="7">
        <f>IF($B185="","",ROW()-4+1)</f>
        <v/>
      </c>
      <c r="B185" s="7">
        <f>IF(변경내역!$B185&lt;&gt;"",변경내역!$B185,당초내역!$B185)</f>
        <v/>
      </c>
      <c r="C185" s="7">
        <f>IF($B185="","",IF(변경내역!$C185&lt;&gt;"",변경내역!$C185,당초내역!$C185))</f>
        <v/>
      </c>
      <c r="D185" s="7">
        <f>IF($B185="","",IF(변경내역!$D185&lt;&gt;"",변경내역!$D185,당초내역!$D185))</f>
        <v/>
      </c>
      <c r="E185" s="7">
        <f>IF($B185="","",IF(변경내역!$E185&lt;&gt;"",변경내역!$E185,당초내역!$E185))</f>
        <v/>
      </c>
      <c r="F185" s="24">
        <f>IF($B185="","",N(당초내역!$H185))</f>
        <v/>
      </c>
      <c r="G185" s="21">
        <f>IF($B185="","",N(당초내역!$L185))</f>
        <v/>
      </c>
      <c r="H185" s="21">
        <f>IF($B185="","",N(당초내역!$M185))</f>
        <v/>
      </c>
      <c r="I185" s="24">
        <f>IF($B185="","",N(변경내역!$H185))</f>
        <v/>
      </c>
      <c r="J185" s="21">
        <f>IF($B185="","",N(변경내역!$L185))</f>
        <v/>
      </c>
      <c r="K185" s="24">
        <f>IF($B185="","",N($I185)-N($F185))</f>
        <v/>
      </c>
      <c r="L185" s="28">
        <f>IF($B185="","",IF(당초내역!$B185="","신규",IF($K185&lt;0,"감소",IF($K185&gt;0,"증가","-"))))</f>
        <v/>
      </c>
      <c r="M185" s="29" t="n"/>
      <c r="N185" s="15" t="n"/>
      <c r="O185" s="30">
        <f>IF($B185="","",IF($L185="감소",$G185,IF($L185="증가",IF($M185="Y",ROUND(($J185+$J185*('설정'!$C$15/100))/2,0),IF(AND($N185&lt;&gt;"",$G185&gt;$N185),$N185,$G185)),IF($L185="신규",IF($M185="Y",ROUND(($J185+$J185*('설정'!$C$15/100))/2,0),ROUND($J185*('설정'!$C$15/100),0)),0))))</f>
        <v/>
      </c>
      <c r="P185" s="30">
        <f>IF($B185="","",ROUND(N($K185)*N($O185),0))</f>
        <v/>
      </c>
      <c r="Q185" s="31">
        <f>IF($B185="","",IF($L185="감소","감소분 → 계약단가",IF(AND($M185="Y",OR($L185="증가",$L185="신규")),"발주기관 요구 → 협의 (불성립 시 (당시단가+당시단가×낙찰률)÷2)",IF($L185="증가",IF(AND($N185&lt;&gt;"",$G185&gt;$N185),"증가분 → 계약단가&gt;예정가격단가 이므로 예정가격단가","증가분 → 계약단가 (낙찰률을 곱하지 않습니다)"),IF($L185="신규","신규비목 → 당시단가 × 낙찰률","")))))</f>
        <v/>
      </c>
    </row>
    <row r="186">
      <c r="A186" s="7">
        <f>IF($B186="","",ROW()-4+1)</f>
        <v/>
      </c>
      <c r="B186" s="7">
        <f>IF(변경내역!$B186&lt;&gt;"",변경내역!$B186,당초내역!$B186)</f>
        <v/>
      </c>
      <c r="C186" s="7">
        <f>IF($B186="","",IF(변경내역!$C186&lt;&gt;"",변경내역!$C186,당초내역!$C186))</f>
        <v/>
      </c>
      <c r="D186" s="7">
        <f>IF($B186="","",IF(변경내역!$D186&lt;&gt;"",변경내역!$D186,당초내역!$D186))</f>
        <v/>
      </c>
      <c r="E186" s="7">
        <f>IF($B186="","",IF(변경내역!$E186&lt;&gt;"",변경내역!$E186,당초내역!$E186))</f>
        <v/>
      </c>
      <c r="F186" s="24">
        <f>IF($B186="","",N(당초내역!$H186))</f>
        <v/>
      </c>
      <c r="G186" s="21">
        <f>IF($B186="","",N(당초내역!$L186))</f>
        <v/>
      </c>
      <c r="H186" s="21">
        <f>IF($B186="","",N(당초내역!$M186))</f>
        <v/>
      </c>
      <c r="I186" s="24">
        <f>IF($B186="","",N(변경내역!$H186))</f>
        <v/>
      </c>
      <c r="J186" s="21">
        <f>IF($B186="","",N(변경내역!$L186))</f>
        <v/>
      </c>
      <c r="K186" s="24">
        <f>IF($B186="","",N($I186)-N($F186))</f>
        <v/>
      </c>
      <c r="L186" s="28">
        <f>IF($B186="","",IF(당초내역!$B186="","신규",IF($K186&lt;0,"감소",IF($K186&gt;0,"증가","-"))))</f>
        <v/>
      </c>
      <c r="M186" s="29" t="n"/>
      <c r="N186" s="15" t="n"/>
      <c r="O186" s="30">
        <f>IF($B186="","",IF($L186="감소",$G186,IF($L186="증가",IF($M186="Y",ROUND(($J186+$J186*('설정'!$C$15/100))/2,0),IF(AND($N186&lt;&gt;"",$G186&gt;$N186),$N186,$G186)),IF($L186="신규",IF($M186="Y",ROUND(($J186+$J186*('설정'!$C$15/100))/2,0),ROUND($J186*('설정'!$C$15/100),0)),0))))</f>
        <v/>
      </c>
      <c r="P186" s="30">
        <f>IF($B186="","",ROUND(N($K186)*N($O186),0))</f>
        <v/>
      </c>
      <c r="Q186" s="31">
        <f>IF($B186="","",IF($L186="감소","감소분 → 계약단가",IF(AND($M186="Y",OR($L186="증가",$L186="신규")),"발주기관 요구 → 협의 (불성립 시 (당시단가+당시단가×낙찰률)÷2)",IF($L186="증가",IF(AND($N186&lt;&gt;"",$G186&gt;$N186),"증가분 → 계약단가&gt;예정가격단가 이므로 예정가격단가","증가분 → 계약단가 (낙찰률을 곱하지 않습니다)"),IF($L186="신규","신규비목 → 당시단가 × 낙찰률","")))))</f>
        <v/>
      </c>
    </row>
    <row r="187">
      <c r="A187" s="7">
        <f>IF($B187="","",ROW()-4+1)</f>
        <v/>
      </c>
      <c r="B187" s="7">
        <f>IF(변경내역!$B187&lt;&gt;"",변경내역!$B187,당초내역!$B187)</f>
        <v/>
      </c>
      <c r="C187" s="7">
        <f>IF($B187="","",IF(변경내역!$C187&lt;&gt;"",변경내역!$C187,당초내역!$C187))</f>
        <v/>
      </c>
      <c r="D187" s="7">
        <f>IF($B187="","",IF(변경내역!$D187&lt;&gt;"",변경내역!$D187,당초내역!$D187))</f>
        <v/>
      </c>
      <c r="E187" s="7">
        <f>IF($B187="","",IF(변경내역!$E187&lt;&gt;"",변경내역!$E187,당초내역!$E187))</f>
        <v/>
      </c>
      <c r="F187" s="24">
        <f>IF($B187="","",N(당초내역!$H187))</f>
        <v/>
      </c>
      <c r="G187" s="21">
        <f>IF($B187="","",N(당초내역!$L187))</f>
        <v/>
      </c>
      <c r="H187" s="21">
        <f>IF($B187="","",N(당초내역!$M187))</f>
        <v/>
      </c>
      <c r="I187" s="24">
        <f>IF($B187="","",N(변경내역!$H187))</f>
        <v/>
      </c>
      <c r="J187" s="21">
        <f>IF($B187="","",N(변경내역!$L187))</f>
        <v/>
      </c>
      <c r="K187" s="24">
        <f>IF($B187="","",N($I187)-N($F187))</f>
        <v/>
      </c>
      <c r="L187" s="28">
        <f>IF($B187="","",IF(당초내역!$B187="","신규",IF($K187&lt;0,"감소",IF($K187&gt;0,"증가","-"))))</f>
        <v/>
      </c>
      <c r="M187" s="29" t="n"/>
      <c r="N187" s="15" t="n"/>
      <c r="O187" s="30">
        <f>IF($B187="","",IF($L187="감소",$G187,IF($L187="증가",IF($M187="Y",ROUND(($J187+$J187*('설정'!$C$15/100))/2,0),IF(AND($N187&lt;&gt;"",$G187&gt;$N187),$N187,$G187)),IF($L187="신규",IF($M187="Y",ROUND(($J187+$J187*('설정'!$C$15/100))/2,0),ROUND($J187*('설정'!$C$15/100),0)),0))))</f>
        <v/>
      </c>
      <c r="P187" s="30">
        <f>IF($B187="","",ROUND(N($K187)*N($O187),0))</f>
        <v/>
      </c>
      <c r="Q187" s="31">
        <f>IF($B187="","",IF($L187="감소","감소분 → 계약단가",IF(AND($M187="Y",OR($L187="증가",$L187="신규")),"발주기관 요구 → 협의 (불성립 시 (당시단가+당시단가×낙찰률)÷2)",IF($L187="증가",IF(AND($N187&lt;&gt;"",$G187&gt;$N187),"증가분 → 계약단가&gt;예정가격단가 이므로 예정가격단가","증가분 → 계약단가 (낙찰률을 곱하지 않습니다)"),IF($L187="신규","신규비목 → 당시단가 × 낙찰률","")))))</f>
        <v/>
      </c>
    </row>
    <row r="188">
      <c r="A188" s="7">
        <f>IF($B188="","",ROW()-4+1)</f>
        <v/>
      </c>
      <c r="B188" s="7">
        <f>IF(변경내역!$B188&lt;&gt;"",변경내역!$B188,당초내역!$B188)</f>
        <v/>
      </c>
      <c r="C188" s="7">
        <f>IF($B188="","",IF(변경내역!$C188&lt;&gt;"",변경내역!$C188,당초내역!$C188))</f>
        <v/>
      </c>
      <c r="D188" s="7">
        <f>IF($B188="","",IF(변경내역!$D188&lt;&gt;"",변경내역!$D188,당초내역!$D188))</f>
        <v/>
      </c>
      <c r="E188" s="7">
        <f>IF($B188="","",IF(변경내역!$E188&lt;&gt;"",변경내역!$E188,당초내역!$E188))</f>
        <v/>
      </c>
      <c r="F188" s="24">
        <f>IF($B188="","",N(당초내역!$H188))</f>
        <v/>
      </c>
      <c r="G188" s="21">
        <f>IF($B188="","",N(당초내역!$L188))</f>
        <v/>
      </c>
      <c r="H188" s="21">
        <f>IF($B188="","",N(당초내역!$M188))</f>
        <v/>
      </c>
      <c r="I188" s="24">
        <f>IF($B188="","",N(변경내역!$H188))</f>
        <v/>
      </c>
      <c r="J188" s="21">
        <f>IF($B188="","",N(변경내역!$L188))</f>
        <v/>
      </c>
      <c r="K188" s="24">
        <f>IF($B188="","",N($I188)-N($F188))</f>
        <v/>
      </c>
      <c r="L188" s="28">
        <f>IF($B188="","",IF(당초내역!$B188="","신규",IF($K188&lt;0,"감소",IF($K188&gt;0,"증가","-"))))</f>
        <v/>
      </c>
      <c r="M188" s="29" t="n"/>
      <c r="N188" s="15" t="n"/>
      <c r="O188" s="30">
        <f>IF($B188="","",IF($L188="감소",$G188,IF($L188="증가",IF($M188="Y",ROUND(($J188+$J188*('설정'!$C$15/100))/2,0),IF(AND($N188&lt;&gt;"",$G188&gt;$N188),$N188,$G188)),IF($L188="신규",IF($M188="Y",ROUND(($J188+$J188*('설정'!$C$15/100))/2,0),ROUND($J188*('설정'!$C$15/100),0)),0))))</f>
        <v/>
      </c>
      <c r="P188" s="30">
        <f>IF($B188="","",ROUND(N($K188)*N($O188),0))</f>
        <v/>
      </c>
      <c r="Q188" s="31">
        <f>IF($B188="","",IF($L188="감소","감소분 → 계약단가",IF(AND($M188="Y",OR($L188="증가",$L188="신규")),"발주기관 요구 → 협의 (불성립 시 (당시단가+당시단가×낙찰률)÷2)",IF($L188="증가",IF(AND($N188&lt;&gt;"",$G188&gt;$N188),"증가분 → 계약단가&gt;예정가격단가 이므로 예정가격단가","증가분 → 계약단가 (낙찰률을 곱하지 않습니다)"),IF($L188="신규","신규비목 → 당시단가 × 낙찰률","")))))</f>
        <v/>
      </c>
    </row>
    <row r="189">
      <c r="A189" s="7">
        <f>IF($B189="","",ROW()-4+1)</f>
        <v/>
      </c>
      <c r="B189" s="7">
        <f>IF(변경내역!$B189&lt;&gt;"",변경내역!$B189,당초내역!$B189)</f>
        <v/>
      </c>
      <c r="C189" s="7">
        <f>IF($B189="","",IF(변경내역!$C189&lt;&gt;"",변경내역!$C189,당초내역!$C189))</f>
        <v/>
      </c>
      <c r="D189" s="7">
        <f>IF($B189="","",IF(변경내역!$D189&lt;&gt;"",변경내역!$D189,당초내역!$D189))</f>
        <v/>
      </c>
      <c r="E189" s="7">
        <f>IF($B189="","",IF(변경내역!$E189&lt;&gt;"",변경내역!$E189,당초내역!$E189))</f>
        <v/>
      </c>
      <c r="F189" s="24">
        <f>IF($B189="","",N(당초내역!$H189))</f>
        <v/>
      </c>
      <c r="G189" s="21">
        <f>IF($B189="","",N(당초내역!$L189))</f>
        <v/>
      </c>
      <c r="H189" s="21">
        <f>IF($B189="","",N(당초내역!$M189))</f>
        <v/>
      </c>
      <c r="I189" s="24">
        <f>IF($B189="","",N(변경내역!$H189))</f>
        <v/>
      </c>
      <c r="J189" s="21">
        <f>IF($B189="","",N(변경내역!$L189))</f>
        <v/>
      </c>
      <c r="K189" s="24">
        <f>IF($B189="","",N($I189)-N($F189))</f>
        <v/>
      </c>
      <c r="L189" s="28">
        <f>IF($B189="","",IF(당초내역!$B189="","신규",IF($K189&lt;0,"감소",IF($K189&gt;0,"증가","-"))))</f>
        <v/>
      </c>
      <c r="M189" s="29" t="n"/>
      <c r="N189" s="15" t="n"/>
      <c r="O189" s="30">
        <f>IF($B189="","",IF($L189="감소",$G189,IF($L189="증가",IF($M189="Y",ROUND(($J189+$J189*('설정'!$C$15/100))/2,0),IF(AND($N189&lt;&gt;"",$G189&gt;$N189),$N189,$G189)),IF($L189="신규",IF($M189="Y",ROUND(($J189+$J189*('설정'!$C$15/100))/2,0),ROUND($J189*('설정'!$C$15/100),0)),0))))</f>
        <v/>
      </c>
      <c r="P189" s="30">
        <f>IF($B189="","",ROUND(N($K189)*N($O189),0))</f>
        <v/>
      </c>
      <c r="Q189" s="31">
        <f>IF($B189="","",IF($L189="감소","감소분 → 계약단가",IF(AND($M189="Y",OR($L189="증가",$L189="신규")),"발주기관 요구 → 협의 (불성립 시 (당시단가+당시단가×낙찰률)÷2)",IF($L189="증가",IF(AND($N189&lt;&gt;"",$G189&gt;$N189),"증가분 → 계약단가&gt;예정가격단가 이므로 예정가격단가","증가분 → 계약단가 (낙찰률을 곱하지 않습니다)"),IF($L189="신규","신규비목 → 당시단가 × 낙찰률","")))))</f>
        <v/>
      </c>
    </row>
    <row r="190">
      <c r="A190" s="7">
        <f>IF($B190="","",ROW()-4+1)</f>
        <v/>
      </c>
      <c r="B190" s="7">
        <f>IF(변경내역!$B190&lt;&gt;"",변경내역!$B190,당초내역!$B190)</f>
        <v/>
      </c>
      <c r="C190" s="7">
        <f>IF($B190="","",IF(변경내역!$C190&lt;&gt;"",변경내역!$C190,당초내역!$C190))</f>
        <v/>
      </c>
      <c r="D190" s="7">
        <f>IF($B190="","",IF(변경내역!$D190&lt;&gt;"",변경내역!$D190,당초내역!$D190))</f>
        <v/>
      </c>
      <c r="E190" s="7">
        <f>IF($B190="","",IF(변경내역!$E190&lt;&gt;"",변경내역!$E190,당초내역!$E190))</f>
        <v/>
      </c>
      <c r="F190" s="24">
        <f>IF($B190="","",N(당초내역!$H190))</f>
        <v/>
      </c>
      <c r="G190" s="21">
        <f>IF($B190="","",N(당초내역!$L190))</f>
        <v/>
      </c>
      <c r="H190" s="21">
        <f>IF($B190="","",N(당초내역!$M190))</f>
        <v/>
      </c>
      <c r="I190" s="24">
        <f>IF($B190="","",N(변경내역!$H190))</f>
        <v/>
      </c>
      <c r="J190" s="21">
        <f>IF($B190="","",N(변경내역!$L190))</f>
        <v/>
      </c>
      <c r="K190" s="24">
        <f>IF($B190="","",N($I190)-N($F190))</f>
        <v/>
      </c>
      <c r="L190" s="28">
        <f>IF($B190="","",IF(당초내역!$B190="","신규",IF($K190&lt;0,"감소",IF($K190&gt;0,"증가","-"))))</f>
        <v/>
      </c>
      <c r="M190" s="29" t="n"/>
      <c r="N190" s="15" t="n"/>
      <c r="O190" s="30">
        <f>IF($B190="","",IF($L190="감소",$G190,IF($L190="증가",IF($M190="Y",ROUND(($J190+$J190*('설정'!$C$15/100))/2,0),IF(AND($N190&lt;&gt;"",$G190&gt;$N190),$N190,$G190)),IF($L190="신규",IF($M190="Y",ROUND(($J190+$J190*('설정'!$C$15/100))/2,0),ROUND($J190*('설정'!$C$15/100),0)),0))))</f>
        <v/>
      </c>
      <c r="P190" s="30">
        <f>IF($B190="","",ROUND(N($K190)*N($O190),0))</f>
        <v/>
      </c>
      <c r="Q190" s="31">
        <f>IF($B190="","",IF($L190="감소","감소분 → 계약단가",IF(AND($M190="Y",OR($L190="증가",$L190="신규")),"발주기관 요구 → 협의 (불성립 시 (당시단가+당시단가×낙찰률)÷2)",IF($L190="증가",IF(AND($N190&lt;&gt;"",$G190&gt;$N190),"증가분 → 계약단가&gt;예정가격단가 이므로 예정가격단가","증가분 → 계약단가 (낙찰률을 곱하지 않습니다)"),IF($L190="신규","신규비목 → 당시단가 × 낙찰률","")))))</f>
        <v/>
      </c>
    </row>
    <row r="191">
      <c r="A191" s="7">
        <f>IF($B191="","",ROW()-4+1)</f>
        <v/>
      </c>
      <c r="B191" s="7">
        <f>IF(변경내역!$B191&lt;&gt;"",변경내역!$B191,당초내역!$B191)</f>
        <v/>
      </c>
      <c r="C191" s="7">
        <f>IF($B191="","",IF(변경내역!$C191&lt;&gt;"",변경내역!$C191,당초내역!$C191))</f>
        <v/>
      </c>
      <c r="D191" s="7">
        <f>IF($B191="","",IF(변경내역!$D191&lt;&gt;"",변경내역!$D191,당초내역!$D191))</f>
        <v/>
      </c>
      <c r="E191" s="7">
        <f>IF($B191="","",IF(변경내역!$E191&lt;&gt;"",변경내역!$E191,당초내역!$E191))</f>
        <v/>
      </c>
      <c r="F191" s="24">
        <f>IF($B191="","",N(당초내역!$H191))</f>
        <v/>
      </c>
      <c r="G191" s="21">
        <f>IF($B191="","",N(당초내역!$L191))</f>
        <v/>
      </c>
      <c r="H191" s="21">
        <f>IF($B191="","",N(당초내역!$M191))</f>
        <v/>
      </c>
      <c r="I191" s="24">
        <f>IF($B191="","",N(변경내역!$H191))</f>
        <v/>
      </c>
      <c r="J191" s="21">
        <f>IF($B191="","",N(변경내역!$L191))</f>
        <v/>
      </c>
      <c r="K191" s="24">
        <f>IF($B191="","",N($I191)-N($F191))</f>
        <v/>
      </c>
      <c r="L191" s="28">
        <f>IF($B191="","",IF(당초내역!$B191="","신규",IF($K191&lt;0,"감소",IF($K191&gt;0,"증가","-"))))</f>
        <v/>
      </c>
      <c r="M191" s="29" t="n"/>
      <c r="N191" s="15" t="n"/>
      <c r="O191" s="30">
        <f>IF($B191="","",IF($L191="감소",$G191,IF($L191="증가",IF($M191="Y",ROUND(($J191+$J191*('설정'!$C$15/100))/2,0),IF(AND($N191&lt;&gt;"",$G191&gt;$N191),$N191,$G191)),IF($L191="신규",IF($M191="Y",ROUND(($J191+$J191*('설정'!$C$15/100))/2,0),ROUND($J191*('설정'!$C$15/100),0)),0))))</f>
        <v/>
      </c>
      <c r="P191" s="30">
        <f>IF($B191="","",ROUND(N($K191)*N($O191),0))</f>
        <v/>
      </c>
      <c r="Q191" s="31">
        <f>IF($B191="","",IF($L191="감소","감소분 → 계약단가",IF(AND($M191="Y",OR($L191="증가",$L191="신규")),"발주기관 요구 → 협의 (불성립 시 (당시단가+당시단가×낙찰률)÷2)",IF($L191="증가",IF(AND($N191&lt;&gt;"",$G191&gt;$N191),"증가분 → 계약단가&gt;예정가격단가 이므로 예정가격단가","증가분 → 계약단가 (낙찰률을 곱하지 않습니다)"),IF($L191="신규","신규비목 → 당시단가 × 낙찰률","")))))</f>
        <v/>
      </c>
    </row>
    <row r="192">
      <c r="A192" s="7">
        <f>IF($B192="","",ROW()-4+1)</f>
        <v/>
      </c>
      <c r="B192" s="7">
        <f>IF(변경내역!$B192&lt;&gt;"",변경내역!$B192,당초내역!$B192)</f>
        <v/>
      </c>
      <c r="C192" s="7">
        <f>IF($B192="","",IF(변경내역!$C192&lt;&gt;"",변경내역!$C192,당초내역!$C192))</f>
        <v/>
      </c>
      <c r="D192" s="7">
        <f>IF($B192="","",IF(변경내역!$D192&lt;&gt;"",변경내역!$D192,당초내역!$D192))</f>
        <v/>
      </c>
      <c r="E192" s="7">
        <f>IF($B192="","",IF(변경내역!$E192&lt;&gt;"",변경내역!$E192,당초내역!$E192))</f>
        <v/>
      </c>
      <c r="F192" s="24">
        <f>IF($B192="","",N(당초내역!$H192))</f>
        <v/>
      </c>
      <c r="G192" s="21">
        <f>IF($B192="","",N(당초내역!$L192))</f>
        <v/>
      </c>
      <c r="H192" s="21">
        <f>IF($B192="","",N(당초내역!$M192))</f>
        <v/>
      </c>
      <c r="I192" s="24">
        <f>IF($B192="","",N(변경내역!$H192))</f>
        <v/>
      </c>
      <c r="J192" s="21">
        <f>IF($B192="","",N(변경내역!$L192))</f>
        <v/>
      </c>
      <c r="K192" s="24">
        <f>IF($B192="","",N($I192)-N($F192))</f>
        <v/>
      </c>
      <c r="L192" s="28">
        <f>IF($B192="","",IF(당초내역!$B192="","신규",IF($K192&lt;0,"감소",IF($K192&gt;0,"증가","-"))))</f>
        <v/>
      </c>
      <c r="M192" s="29" t="n"/>
      <c r="N192" s="15" t="n"/>
      <c r="O192" s="30">
        <f>IF($B192="","",IF($L192="감소",$G192,IF($L192="증가",IF($M192="Y",ROUND(($J192+$J192*('설정'!$C$15/100))/2,0),IF(AND($N192&lt;&gt;"",$G192&gt;$N192),$N192,$G192)),IF($L192="신규",IF($M192="Y",ROUND(($J192+$J192*('설정'!$C$15/100))/2,0),ROUND($J192*('설정'!$C$15/100),0)),0))))</f>
        <v/>
      </c>
      <c r="P192" s="30">
        <f>IF($B192="","",ROUND(N($K192)*N($O192),0))</f>
        <v/>
      </c>
      <c r="Q192" s="31">
        <f>IF($B192="","",IF($L192="감소","감소분 → 계약단가",IF(AND($M192="Y",OR($L192="증가",$L192="신규")),"발주기관 요구 → 협의 (불성립 시 (당시단가+당시단가×낙찰률)÷2)",IF($L192="증가",IF(AND($N192&lt;&gt;"",$G192&gt;$N192),"증가분 → 계약단가&gt;예정가격단가 이므로 예정가격단가","증가분 → 계약단가 (낙찰률을 곱하지 않습니다)"),IF($L192="신규","신규비목 → 당시단가 × 낙찰률","")))))</f>
        <v/>
      </c>
    </row>
    <row r="193">
      <c r="A193" s="7">
        <f>IF($B193="","",ROW()-4+1)</f>
        <v/>
      </c>
      <c r="B193" s="7">
        <f>IF(변경내역!$B193&lt;&gt;"",변경내역!$B193,당초내역!$B193)</f>
        <v/>
      </c>
      <c r="C193" s="7">
        <f>IF($B193="","",IF(변경내역!$C193&lt;&gt;"",변경내역!$C193,당초내역!$C193))</f>
        <v/>
      </c>
      <c r="D193" s="7">
        <f>IF($B193="","",IF(변경내역!$D193&lt;&gt;"",변경내역!$D193,당초내역!$D193))</f>
        <v/>
      </c>
      <c r="E193" s="7">
        <f>IF($B193="","",IF(변경내역!$E193&lt;&gt;"",변경내역!$E193,당초내역!$E193))</f>
        <v/>
      </c>
      <c r="F193" s="24">
        <f>IF($B193="","",N(당초내역!$H193))</f>
        <v/>
      </c>
      <c r="G193" s="21">
        <f>IF($B193="","",N(당초내역!$L193))</f>
        <v/>
      </c>
      <c r="H193" s="21">
        <f>IF($B193="","",N(당초내역!$M193))</f>
        <v/>
      </c>
      <c r="I193" s="24">
        <f>IF($B193="","",N(변경내역!$H193))</f>
        <v/>
      </c>
      <c r="J193" s="21">
        <f>IF($B193="","",N(변경내역!$L193))</f>
        <v/>
      </c>
      <c r="K193" s="24">
        <f>IF($B193="","",N($I193)-N($F193))</f>
        <v/>
      </c>
      <c r="L193" s="28">
        <f>IF($B193="","",IF(당초내역!$B193="","신규",IF($K193&lt;0,"감소",IF($K193&gt;0,"증가","-"))))</f>
        <v/>
      </c>
      <c r="M193" s="29" t="n"/>
      <c r="N193" s="15" t="n"/>
      <c r="O193" s="30">
        <f>IF($B193="","",IF($L193="감소",$G193,IF($L193="증가",IF($M193="Y",ROUND(($J193+$J193*('설정'!$C$15/100))/2,0),IF(AND($N193&lt;&gt;"",$G193&gt;$N193),$N193,$G193)),IF($L193="신규",IF($M193="Y",ROUND(($J193+$J193*('설정'!$C$15/100))/2,0),ROUND($J193*('설정'!$C$15/100),0)),0))))</f>
        <v/>
      </c>
      <c r="P193" s="30">
        <f>IF($B193="","",ROUND(N($K193)*N($O193),0))</f>
        <v/>
      </c>
      <c r="Q193" s="31">
        <f>IF($B193="","",IF($L193="감소","감소분 → 계약단가",IF(AND($M193="Y",OR($L193="증가",$L193="신규")),"발주기관 요구 → 협의 (불성립 시 (당시단가+당시단가×낙찰률)÷2)",IF($L193="증가",IF(AND($N193&lt;&gt;"",$G193&gt;$N193),"증가분 → 계약단가&gt;예정가격단가 이므로 예정가격단가","증가분 → 계약단가 (낙찰률을 곱하지 않습니다)"),IF($L193="신규","신규비목 → 당시단가 × 낙찰률","")))))</f>
        <v/>
      </c>
    </row>
    <row r="194">
      <c r="A194" s="7">
        <f>IF($B194="","",ROW()-4+1)</f>
        <v/>
      </c>
      <c r="B194" s="7">
        <f>IF(변경내역!$B194&lt;&gt;"",변경내역!$B194,당초내역!$B194)</f>
        <v/>
      </c>
      <c r="C194" s="7">
        <f>IF($B194="","",IF(변경내역!$C194&lt;&gt;"",변경내역!$C194,당초내역!$C194))</f>
        <v/>
      </c>
      <c r="D194" s="7">
        <f>IF($B194="","",IF(변경내역!$D194&lt;&gt;"",변경내역!$D194,당초내역!$D194))</f>
        <v/>
      </c>
      <c r="E194" s="7">
        <f>IF($B194="","",IF(변경내역!$E194&lt;&gt;"",변경내역!$E194,당초내역!$E194))</f>
        <v/>
      </c>
      <c r="F194" s="24">
        <f>IF($B194="","",N(당초내역!$H194))</f>
        <v/>
      </c>
      <c r="G194" s="21">
        <f>IF($B194="","",N(당초내역!$L194))</f>
        <v/>
      </c>
      <c r="H194" s="21">
        <f>IF($B194="","",N(당초내역!$M194))</f>
        <v/>
      </c>
      <c r="I194" s="24">
        <f>IF($B194="","",N(변경내역!$H194))</f>
        <v/>
      </c>
      <c r="J194" s="21">
        <f>IF($B194="","",N(변경내역!$L194))</f>
        <v/>
      </c>
      <c r="K194" s="24">
        <f>IF($B194="","",N($I194)-N($F194))</f>
        <v/>
      </c>
      <c r="L194" s="28">
        <f>IF($B194="","",IF(당초내역!$B194="","신규",IF($K194&lt;0,"감소",IF($K194&gt;0,"증가","-"))))</f>
        <v/>
      </c>
      <c r="M194" s="29" t="n"/>
      <c r="N194" s="15" t="n"/>
      <c r="O194" s="30">
        <f>IF($B194="","",IF($L194="감소",$G194,IF($L194="증가",IF($M194="Y",ROUND(($J194+$J194*('설정'!$C$15/100))/2,0),IF(AND($N194&lt;&gt;"",$G194&gt;$N194),$N194,$G194)),IF($L194="신규",IF($M194="Y",ROUND(($J194+$J194*('설정'!$C$15/100))/2,0),ROUND($J194*('설정'!$C$15/100),0)),0))))</f>
        <v/>
      </c>
      <c r="P194" s="30">
        <f>IF($B194="","",ROUND(N($K194)*N($O194),0))</f>
        <v/>
      </c>
      <c r="Q194" s="31">
        <f>IF($B194="","",IF($L194="감소","감소분 → 계약단가",IF(AND($M194="Y",OR($L194="증가",$L194="신규")),"발주기관 요구 → 협의 (불성립 시 (당시단가+당시단가×낙찰률)÷2)",IF($L194="증가",IF(AND($N194&lt;&gt;"",$G194&gt;$N194),"증가분 → 계약단가&gt;예정가격단가 이므로 예정가격단가","증가분 → 계약단가 (낙찰률을 곱하지 않습니다)"),IF($L194="신규","신규비목 → 당시단가 × 낙찰률","")))))</f>
        <v/>
      </c>
    </row>
    <row r="195">
      <c r="A195" s="7">
        <f>IF($B195="","",ROW()-4+1)</f>
        <v/>
      </c>
      <c r="B195" s="7">
        <f>IF(변경내역!$B195&lt;&gt;"",변경내역!$B195,당초내역!$B195)</f>
        <v/>
      </c>
      <c r="C195" s="7">
        <f>IF($B195="","",IF(변경내역!$C195&lt;&gt;"",변경내역!$C195,당초내역!$C195))</f>
        <v/>
      </c>
      <c r="D195" s="7">
        <f>IF($B195="","",IF(변경내역!$D195&lt;&gt;"",변경내역!$D195,당초내역!$D195))</f>
        <v/>
      </c>
      <c r="E195" s="7">
        <f>IF($B195="","",IF(변경내역!$E195&lt;&gt;"",변경내역!$E195,당초내역!$E195))</f>
        <v/>
      </c>
      <c r="F195" s="24">
        <f>IF($B195="","",N(당초내역!$H195))</f>
        <v/>
      </c>
      <c r="G195" s="21">
        <f>IF($B195="","",N(당초내역!$L195))</f>
        <v/>
      </c>
      <c r="H195" s="21">
        <f>IF($B195="","",N(당초내역!$M195))</f>
        <v/>
      </c>
      <c r="I195" s="24">
        <f>IF($B195="","",N(변경내역!$H195))</f>
        <v/>
      </c>
      <c r="J195" s="21">
        <f>IF($B195="","",N(변경내역!$L195))</f>
        <v/>
      </c>
      <c r="K195" s="24">
        <f>IF($B195="","",N($I195)-N($F195))</f>
        <v/>
      </c>
      <c r="L195" s="28">
        <f>IF($B195="","",IF(당초내역!$B195="","신규",IF($K195&lt;0,"감소",IF($K195&gt;0,"증가","-"))))</f>
        <v/>
      </c>
      <c r="M195" s="29" t="n"/>
      <c r="N195" s="15" t="n"/>
      <c r="O195" s="30">
        <f>IF($B195="","",IF($L195="감소",$G195,IF($L195="증가",IF($M195="Y",ROUND(($J195+$J195*('설정'!$C$15/100))/2,0),IF(AND($N195&lt;&gt;"",$G195&gt;$N195),$N195,$G195)),IF($L195="신규",IF($M195="Y",ROUND(($J195+$J195*('설정'!$C$15/100))/2,0),ROUND($J195*('설정'!$C$15/100),0)),0))))</f>
        <v/>
      </c>
      <c r="P195" s="30">
        <f>IF($B195="","",ROUND(N($K195)*N($O195),0))</f>
        <v/>
      </c>
      <c r="Q195" s="31">
        <f>IF($B195="","",IF($L195="감소","감소분 → 계약단가",IF(AND($M195="Y",OR($L195="증가",$L195="신규")),"발주기관 요구 → 협의 (불성립 시 (당시단가+당시단가×낙찰률)÷2)",IF($L195="증가",IF(AND($N195&lt;&gt;"",$G195&gt;$N195),"증가분 → 계약단가&gt;예정가격단가 이므로 예정가격단가","증가분 → 계약단가 (낙찰률을 곱하지 않습니다)"),IF($L195="신규","신규비목 → 당시단가 × 낙찰률","")))))</f>
        <v/>
      </c>
    </row>
    <row r="196">
      <c r="A196" s="7">
        <f>IF($B196="","",ROW()-4+1)</f>
        <v/>
      </c>
      <c r="B196" s="7">
        <f>IF(변경내역!$B196&lt;&gt;"",변경내역!$B196,당초내역!$B196)</f>
        <v/>
      </c>
      <c r="C196" s="7">
        <f>IF($B196="","",IF(변경내역!$C196&lt;&gt;"",변경내역!$C196,당초내역!$C196))</f>
        <v/>
      </c>
      <c r="D196" s="7">
        <f>IF($B196="","",IF(변경내역!$D196&lt;&gt;"",변경내역!$D196,당초내역!$D196))</f>
        <v/>
      </c>
      <c r="E196" s="7">
        <f>IF($B196="","",IF(변경내역!$E196&lt;&gt;"",변경내역!$E196,당초내역!$E196))</f>
        <v/>
      </c>
      <c r="F196" s="24">
        <f>IF($B196="","",N(당초내역!$H196))</f>
        <v/>
      </c>
      <c r="G196" s="21">
        <f>IF($B196="","",N(당초내역!$L196))</f>
        <v/>
      </c>
      <c r="H196" s="21">
        <f>IF($B196="","",N(당초내역!$M196))</f>
        <v/>
      </c>
      <c r="I196" s="24">
        <f>IF($B196="","",N(변경내역!$H196))</f>
        <v/>
      </c>
      <c r="J196" s="21">
        <f>IF($B196="","",N(변경내역!$L196))</f>
        <v/>
      </c>
      <c r="K196" s="24">
        <f>IF($B196="","",N($I196)-N($F196))</f>
        <v/>
      </c>
      <c r="L196" s="28">
        <f>IF($B196="","",IF(당초내역!$B196="","신규",IF($K196&lt;0,"감소",IF($K196&gt;0,"증가","-"))))</f>
        <v/>
      </c>
      <c r="M196" s="29" t="n"/>
      <c r="N196" s="15" t="n"/>
      <c r="O196" s="30">
        <f>IF($B196="","",IF($L196="감소",$G196,IF($L196="증가",IF($M196="Y",ROUND(($J196+$J196*('설정'!$C$15/100))/2,0),IF(AND($N196&lt;&gt;"",$G196&gt;$N196),$N196,$G196)),IF($L196="신규",IF($M196="Y",ROUND(($J196+$J196*('설정'!$C$15/100))/2,0),ROUND($J196*('설정'!$C$15/100),0)),0))))</f>
        <v/>
      </c>
      <c r="P196" s="30">
        <f>IF($B196="","",ROUND(N($K196)*N($O196),0))</f>
        <v/>
      </c>
      <c r="Q196" s="31">
        <f>IF($B196="","",IF($L196="감소","감소분 → 계약단가",IF(AND($M196="Y",OR($L196="증가",$L196="신규")),"발주기관 요구 → 협의 (불성립 시 (당시단가+당시단가×낙찰률)÷2)",IF($L196="증가",IF(AND($N196&lt;&gt;"",$G196&gt;$N196),"증가분 → 계약단가&gt;예정가격단가 이므로 예정가격단가","증가분 → 계약단가 (낙찰률을 곱하지 않습니다)"),IF($L196="신규","신규비목 → 당시단가 × 낙찰률","")))))</f>
        <v/>
      </c>
    </row>
    <row r="197">
      <c r="A197" s="7">
        <f>IF($B197="","",ROW()-4+1)</f>
        <v/>
      </c>
      <c r="B197" s="7">
        <f>IF(변경내역!$B197&lt;&gt;"",변경내역!$B197,당초내역!$B197)</f>
        <v/>
      </c>
      <c r="C197" s="7">
        <f>IF($B197="","",IF(변경내역!$C197&lt;&gt;"",변경내역!$C197,당초내역!$C197))</f>
        <v/>
      </c>
      <c r="D197" s="7">
        <f>IF($B197="","",IF(변경내역!$D197&lt;&gt;"",변경내역!$D197,당초내역!$D197))</f>
        <v/>
      </c>
      <c r="E197" s="7">
        <f>IF($B197="","",IF(변경내역!$E197&lt;&gt;"",변경내역!$E197,당초내역!$E197))</f>
        <v/>
      </c>
      <c r="F197" s="24">
        <f>IF($B197="","",N(당초내역!$H197))</f>
        <v/>
      </c>
      <c r="G197" s="21">
        <f>IF($B197="","",N(당초내역!$L197))</f>
        <v/>
      </c>
      <c r="H197" s="21">
        <f>IF($B197="","",N(당초내역!$M197))</f>
        <v/>
      </c>
      <c r="I197" s="24">
        <f>IF($B197="","",N(변경내역!$H197))</f>
        <v/>
      </c>
      <c r="J197" s="21">
        <f>IF($B197="","",N(변경내역!$L197))</f>
        <v/>
      </c>
      <c r="K197" s="24">
        <f>IF($B197="","",N($I197)-N($F197))</f>
        <v/>
      </c>
      <c r="L197" s="28">
        <f>IF($B197="","",IF(당초내역!$B197="","신규",IF($K197&lt;0,"감소",IF($K197&gt;0,"증가","-"))))</f>
        <v/>
      </c>
      <c r="M197" s="29" t="n"/>
      <c r="N197" s="15" t="n"/>
      <c r="O197" s="30">
        <f>IF($B197="","",IF($L197="감소",$G197,IF($L197="증가",IF($M197="Y",ROUND(($J197+$J197*('설정'!$C$15/100))/2,0),IF(AND($N197&lt;&gt;"",$G197&gt;$N197),$N197,$G197)),IF($L197="신규",IF($M197="Y",ROUND(($J197+$J197*('설정'!$C$15/100))/2,0),ROUND($J197*('설정'!$C$15/100),0)),0))))</f>
        <v/>
      </c>
      <c r="P197" s="30">
        <f>IF($B197="","",ROUND(N($K197)*N($O197),0))</f>
        <v/>
      </c>
      <c r="Q197" s="31">
        <f>IF($B197="","",IF($L197="감소","감소분 → 계약단가",IF(AND($M197="Y",OR($L197="증가",$L197="신규")),"발주기관 요구 → 협의 (불성립 시 (당시단가+당시단가×낙찰률)÷2)",IF($L197="증가",IF(AND($N197&lt;&gt;"",$G197&gt;$N197),"증가분 → 계약단가&gt;예정가격단가 이므로 예정가격단가","증가분 → 계약단가 (낙찰률을 곱하지 않습니다)"),IF($L197="신규","신규비목 → 당시단가 × 낙찰률","")))))</f>
        <v/>
      </c>
    </row>
    <row r="198">
      <c r="A198" s="7">
        <f>IF($B198="","",ROW()-4+1)</f>
        <v/>
      </c>
      <c r="B198" s="7">
        <f>IF(변경내역!$B198&lt;&gt;"",변경내역!$B198,당초내역!$B198)</f>
        <v/>
      </c>
      <c r="C198" s="7">
        <f>IF($B198="","",IF(변경내역!$C198&lt;&gt;"",변경내역!$C198,당초내역!$C198))</f>
        <v/>
      </c>
      <c r="D198" s="7">
        <f>IF($B198="","",IF(변경내역!$D198&lt;&gt;"",변경내역!$D198,당초내역!$D198))</f>
        <v/>
      </c>
      <c r="E198" s="7">
        <f>IF($B198="","",IF(변경내역!$E198&lt;&gt;"",변경내역!$E198,당초내역!$E198))</f>
        <v/>
      </c>
      <c r="F198" s="24">
        <f>IF($B198="","",N(당초내역!$H198))</f>
        <v/>
      </c>
      <c r="G198" s="21">
        <f>IF($B198="","",N(당초내역!$L198))</f>
        <v/>
      </c>
      <c r="H198" s="21">
        <f>IF($B198="","",N(당초내역!$M198))</f>
        <v/>
      </c>
      <c r="I198" s="24">
        <f>IF($B198="","",N(변경내역!$H198))</f>
        <v/>
      </c>
      <c r="J198" s="21">
        <f>IF($B198="","",N(변경내역!$L198))</f>
        <v/>
      </c>
      <c r="K198" s="24">
        <f>IF($B198="","",N($I198)-N($F198))</f>
        <v/>
      </c>
      <c r="L198" s="28">
        <f>IF($B198="","",IF(당초내역!$B198="","신규",IF($K198&lt;0,"감소",IF($K198&gt;0,"증가","-"))))</f>
        <v/>
      </c>
      <c r="M198" s="29" t="n"/>
      <c r="N198" s="15" t="n"/>
      <c r="O198" s="30">
        <f>IF($B198="","",IF($L198="감소",$G198,IF($L198="증가",IF($M198="Y",ROUND(($J198+$J198*('설정'!$C$15/100))/2,0),IF(AND($N198&lt;&gt;"",$G198&gt;$N198),$N198,$G198)),IF($L198="신규",IF($M198="Y",ROUND(($J198+$J198*('설정'!$C$15/100))/2,0),ROUND($J198*('설정'!$C$15/100),0)),0))))</f>
        <v/>
      </c>
      <c r="P198" s="30">
        <f>IF($B198="","",ROUND(N($K198)*N($O198),0))</f>
        <v/>
      </c>
      <c r="Q198" s="31">
        <f>IF($B198="","",IF($L198="감소","감소분 → 계약단가",IF(AND($M198="Y",OR($L198="증가",$L198="신규")),"발주기관 요구 → 협의 (불성립 시 (당시단가+당시단가×낙찰률)÷2)",IF($L198="증가",IF(AND($N198&lt;&gt;"",$G198&gt;$N198),"증가분 → 계약단가&gt;예정가격단가 이므로 예정가격단가","증가분 → 계약단가 (낙찰률을 곱하지 않습니다)"),IF($L198="신규","신규비목 → 당시단가 × 낙찰률","")))))</f>
        <v/>
      </c>
    </row>
    <row r="199">
      <c r="A199" s="7">
        <f>IF($B199="","",ROW()-4+1)</f>
        <v/>
      </c>
      <c r="B199" s="7">
        <f>IF(변경내역!$B199&lt;&gt;"",변경내역!$B199,당초내역!$B199)</f>
        <v/>
      </c>
      <c r="C199" s="7">
        <f>IF($B199="","",IF(변경내역!$C199&lt;&gt;"",변경내역!$C199,당초내역!$C199))</f>
        <v/>
      </c>
      <c r="D199" s="7">
        <f>IF($B199="","",IF(변경내역!$D199&lt;&gt;"",변경내역!$D199,당초내역!$D199))</f>
        <v/>
      </c>
      <c r="E199" s="7">
        <f>IF($B199="","",IF(변경내역!$E199&lt;&gt;"",변경내역!$E199,당초내역!$E199))</f>
        <v/>
      </c>
      <c r="F199" s="24">
        <f>IF($B199="","",N(당초내역!$H199))</f>
        <v/>
      </c>
      <c r="G199" s="21">
        <f>IF($B199="","",N(당초내역!$L199))</f>
        <v/>
      </c>
      <c r="H199" s="21">
        <f>IF($B199="","",N(당초내역!$M199))</f>
        <v/>
      </c>
      <c r="I199" s="24">
        <f>IF($B199="","",N(변경내역!$H199))</f>
        <v/>
      </c>
      <c r="J199" s="21">
        <f>IF($B199="","",N(변경내역!$L199))</f>
        <v/>
      </c>
      <c r="K199" s="24">
        <f>IF($B199="","",N($I199)-N($F199))</f>
        <v/>
      </c>
      <c r="L199" s="28">
        <f>IF($B199="","",IF(당초내역!$B199="","신규",IF($K199&lt;0,"감소",IF($K199&gt;0,"증가","-"))))</f>
        <v/>
      </c>
      <c r="M199" s="29" t="n"/>
      <c r="N199" s="15" t="n"/>
      <c r="O199" s="30">
        <f>IF($B199="","",IF($L199="감소",$G199,IF($L199="증가",IF($M199="Y",ROUND(($J199+$J199*('설정'!$C$15/100))/2,0),IF(AND($N199&lt;&gt;"",$G199&gt;$N199),$N199,$G199)),IF($L199="신규",IF($M199="Y",ROUND(($J199+$J199*('설정'!$C$15/100))/2,0),ROUND($J199*('설정'!$C$15/100),0)),0))))</f>
        <v/>
      </c>
      <c r="P199" s="30">
        <f>IF($B199="","",ROUND(N($K199)*N($O199),0))</f>
        <v/>
      </c>
      <c r="Q199" s="31">
        <f>IF($B199="","",IF($L199="감소","감소분 → 계약단가",IF(AND($M199="Y",OR($L199="증가",$L199="신규")),"발주기관 요구 → 협의 (불성립 시 (당시단가+당시단가×낙찰률)÷2)",IF($L199="증가",IF(AND($N199&lt;&gt;"",$G199&gt;$N199),"증가분 → 계약단가&gt;예정가격단가 이므로 예정가격단가","증가분 → 계약단가 (낙찰률을 곱하지 않습니다)"),IF($L199="신규","신규비목 → 당시단가 × 낙찰률","")))))</f>
        <v/>
      </c>
    </row>
    <row r="200">
      <c r="A200" s="7">
        <f>IF($B200="","",ROW()-4+1)</f>
        <v/>
      </c>
      <c r="B200" s="7">
        <f>IF(변경내역!$B200&lt;&gt;"",변경내역!$B200,당초내역!$B200)</f>
        <v/>
      </c>
      <c r="C200" s="7">
        <f>IF($B200="","",IF(변경내역!$C200&lt;&gt;"",변경내역!$C200,당초내역!$C200))</f>
        <v/>
      </c>
      <c r="D200" s="7">
        <f>IF($B200="","",IF(변경내역!$D200&lt;&gt;"",변경내역!$D200,당초내역!$D200))</f>
        <v/>
      </c>
      <c r="E200" s="7">
        <f>IF($B200="","",IF(변경내역!$E200&lt;&gt;"",변경내역!$E200,당초내역!$E200))</f>
        <v/>
      </c>
      <c r="F200" s="24">
        <f>IF($B200="","",N(당초내역!$H200))</f>
        <v/>
      </c>
      <c r="G200" s="21">
        <f>IF($B200="","",N(당초내역!$L200))</f>
        <v/>
      </c>
      <c r="H200" s="21">
        <f>IF($B200="","",N(당초내역!$M200))</f>
        <v/>
      </c>
      <c r="I200" s="24">
        <f>IF($B200="","",N(변경내역!$H200))</f>
        <v/>
      </c>
      <c r="J200" s="21">
        <f>IF($B200="","",N(변경내역!$L200))</f>
        <v/>
      </c>
      <c r="K200" s="24">
        <f>IF($B200="","",N($I200)-N($F200))</f>
        <v/>
      </c>
      <c r="L200" s="28">
        <f>IF($B200="","",IF(당초내역!$B200="","신규",IF($K200&lt;0,"감소",IF($K200&gt;0,"증가","-"))))</f>
        <v/>
      </c>
      <c r="M200" s="29" t="n"/>
      <c r="N200" s="15" t="n"/>
      <c r="O200" s="30">
        <f>IF($B200="","",IF($L200="감소",$G200,IF($L200="증가",IF($M200="Y",ROUND(($J200+$J200*('설정'!$C$15/100))/2,0),IF(AND($N200&lt;&gt;"",$G200&gt;$N200),$N200,$G200)),IF($L200="신규",IF($M200="Y",ROUND(($J200+$J200*('설정'!$C$15/100))/2,0),ROUND($J200*('설정'!$C$15/100),0)),0))))</f>
        <v/>
      </c>
      <c r="P200" s="30">
        <f>IF($B200="","",ROUND(N($K200)*N($O200),0))</f>
        <v/>
      </c>
      <c r="Q200" s="31">
        <f>IF($B200="","",IF($L200="감소","감소분 → 계약단가",IF(AND($M200="Y",OR($L200="증가",$L200="신규")),"발주기관 요구 → 협의 (불성립 시 (당시단가+당시단가×낙찰률)÷2)",IF($L200="증가",IF(AND($N200&lt;&gt;"",$G200&gt;$N200),"증가분 → 계약단가&gt;예정가격단가 이므로 예정가격단가","증가분 → 계약단가 (낙찰률을 곱하지 않습니다)"),IF($L200="신규","신규비목 → 당시단가 × 낙찰률","")))))</f>
        <v/>
      </c>
    </row>
    <row r="201">
      <c r="A201" s="7">
        <f>IF($B201="","",ROW()-4+1)</f>
        <v/>
      </c>
      <c r="B201" s="7">
        <f>IF(변경내역!$B201&lt;&gt;"",변경내역!$B201,당초내역!$B201)</f>
        <v/>
      </c>
      <c r="C201" s="7">
        <f>IF($B201="","",IF(변경내역!$C201&lt;&gt;"",변경내역!$C201,당초내역!$C201))</f>
        <v/>
      </c>
      <c r="D201" s="7">
        <f>IF($B201="","",IF(변경내역!$D201&lt;&gt;"",변경내역!$D201,당초내역!$D201))</f>
        <v/>
      </c>
      <c r="E201" s="7">
        <f>IF($B201="","",IF(변경내역!$E201&lt;&gt;"",변경내역!$E201,당초내역!$E201))</f>
        <v/>
      </c>
      <c r="F201" s="24">
        <f>IF($B201="","",N(당초내역!$H201))</f>
        <v/>
      </c>
      <c r="G201" s="21">
        <f>IF($B201="","",N(당초내역!$L201))</f>
        <v/>
      </c>
      <c r="H201" s="21">
        <f>IF($B201="","",N(당초내역!$M201))</f>
        <v/>
      </c>
      <c r="I201" s="24">
        <f>IF($B201="","",N(변경내역!$H201))</f>
        <v/>
      </c>
      <c r="J201" s="21">
        <f>IF($B201="","",N(변경내역!$L201))</f>
        <v/>
      </c>
      <c r="K201" s="24">
        <f>IF($B201="","",N($I201)-N($F201))</f>
        <v/>
      </c>
      <c r="L201" s="28">
        <f>IF($B201="","",IF(당초내역!$B201="","신규",IF($K201&lt;0,"감소",IF($K201&gt;0,"증가","-"))))</f>
        <v/>
      </c>
      <c r="M201" s="29" t="n"/>
      <c r="N201" s="15" t="n"/>
      <c r="O201" s="30">
        <f>IF($B201="","",IF($L201="감소",$G201,IF($L201="증가",IF($M201="Y",ROUND(($J201+$J201*('설정'!$C$15/100))/2,0),IF(AND($N201&lt;&gt;"",$G201&gt;$N201),$N201,$G201)),IF($L201="신규",IF($M201="Y",ROUND(($J201+$J201*('설정'!$C$15/100))/2,0),ROUND($J201*('설정'!$C$15/100),0)),0))))</f>
        <v/>
      </c>
      <c r="P201" s="30">
        <f>IF($B201="","",ROUND(N($K201)*N($O201),0))</f>
        <v/>
      </c>
      <c r="Q201" s="31">
        <f>IF($B201="","",IF($L201="감소","감소분 → 계약단가",IF(AND($M201="Y",OR($L201="증가",$L201="신규")),"발주기관 요구 → 협의 (불성립 시 (당시단가+당시단가×낙찰률)÷2)",IF($L201="증가",IF(AND($N201&lt;&gt;"",$G201&gt;$N201),"증가분 → 계약단가&gt;예정가격단가 이므로 예정가격단가","증가분 → 계약단가 (낙찰률을 곱하지 않습니다)"),IF($L201="신규","신규비목 → 당시단가 × 낙찰률","")))))</f>
        <v/>
      </c>
    </row>
    <row r="202">
      <c r="A202" s="7">
        <f>IF($B202="","",ROW()-4+1)</f>
        <v/>
      </c>
      <c r="B202" s="7">
        <f>IF(변경내역!$B202&lt;&gt;"",변경내역!$B202,당초내역!$B202)</f>
        <v/>
      </c>
      <c r="C202" s="7">
        <f>IF($B202="","",IF(변경내역!$C202&lt;&gt;"",변경내역!$C202,당초내역!$C202))</f>
        <v/>
      </c>
      <c r="D202" s="7">
        <f>IF($B202="","",IF(변경내역!$D202&lt;&gt;"",변경내역!$D202,당초내역!$D202))</f>
        <v/>
      </c>
      <c r="E202" s="7">
        <f>IF($B202="","",IF(변경내역!$E202&lt;&gt;"",변경내역!$E202,당초내역!$E202))</f>
        <v/>
      </c>
      <c r="F202" s="24">
        <f>IF($B202="","",N(당초내역!$H202))</f>
        <v/>
      </c>
      <c r="G202" s="21">
        <f>IF($B202="","",N(당초내역!$L202))</f>
        <v/>
      </c>
      <c r="H202" s="21">
        <f>IF($B202="","",N(당초내역!$M202))</f>
        <v/>
      </c>
      <c r="I202" s="24">
        <f>IF($B202="","",N(변경내역!$H202))</f>
        <v/>
      </c>
      <c r="J202" s="21">
        <f>IF($B202="","",N(변경내역!$L202))</f>
        <v/>
      </c>
      <c r="K202" s="24">
        <f>IF($B202="","",N($I202)-N($F202))</f>
        <v/>
      </c>
      <c r="L202" s="28">
        <f>IF($B202="","",IF(당초내역!$B202="","신규",IF($K202&lt;0,"감소",IF($K202&gt;0,"증가","-"))))</f>
        <v/>
      </c>
      <c r="M202" s="29" t="n"/>
      <c r="N202" s="15" t="n"/>
      <c r="O202" s="30">
        <f>IF($B202="","",IF($L202="감소",$G202,IF($L202="증가",IF($M202="Y",ROUND(($J202+$J202*('설정'!$C$15/100))/2,0),IF(AND($N202&lt;&gt;"",$G202&gt;$N202),$N202,$G202)),IF($L202="신규",IF($M202="Y",ROUND(($J202+$J202*('설정'!$C$15/100))/2,0),ROUND($J202*('설정'!$C$15/100),0)),0))))</f>
        <v/>
      </c>
      <c r="P202" s="30">
        <f>IF($B202="","",ROUND(N($K202)*N($O202),0))</f>
        <v/>
      </c>
      <c r="Q202" s="31">
        <f>IF($B202="","",IF($L202="감소","감소분 → 계약단가",IF(AND($M202="Y",OR($L202="증가",$L202="신규")),"발주기관 요구 → 협의 (불성립 시 (당시단가+당시단가×낙찰률)÷2)",IF($L202="증가",IF(AND($N202&lt;&gt;"",$G202&gt;$N202),"증가분 → 계약단가&gt;예정가격단가 이므로 예정가격단가","증가분 → 계약단가 (낙찰률을 곱하지 않습니다)"),IF($L202="신규","신규비목 → 당시단가 × 낙찰률","")))))</f>
        <v/>
      </c>
    </row>
    <row r="203">
      <c r="A203" s="7">
        <f>IF($B203="","",ROW()-4+1)</f>
        <v/>
      </c>
      <c r="B203" s="7">
        <f>IF(변경내역!$B203&lt;&gt;"",변경내역!$B203,당초내역!$B203)</f>
        <v/>
      </c>
      <c r="C203" s="7">
        <f>IF($B203="","",IF(변경내역!$C203&lt;&gt;"",변경내역!$C203,당초내역!$C203))</f>
        <v/>
      </c>
      <c r="D203" s="7">
        <f>IF($B203="","",IF(변경내역!$D203&lt;&gt;"",변경내역!$D203,당초내역!$D203))</f>
        <v/>
      </c>
      <c r="E203" s="7">
        <f>IF($B203="","",IF(변경내역!$E203&lt;&gt;"",변경내역!$E203,당초내역!$E203))</f>
        <v/>
      </c>
      <c r="F203" s="24">
        <f>IF($B203="","",N(당초내역!$H203))</f>
        <v/>
      </c>
      <c r="G203" s="21">
        <f>IF($B203="","",N(당초내역!$L203))</f>
        <v/>
      </c>
      <c r="H203" s="21">
        <f>IF($B203="","",N(당초내역!$M203))</f>
        <v/>
      </c>
      <c r="I203" s="24">
        <f>IF($B203="","",N(변경내역!$H203))</f>
        <v/>
      </c>
      <c r="J203" s="21">
        <f>IF($B203="","",N(변경내역!$L203))</f>
        <v/>
      </c>
      <c r="K203" s="24">
        <f>IF($B203="","",N($I203)-N($F203))</f>
        <v/>
      </c>
      <c r="L203" s="28">
        <f>IF($B203="","",IF(당초내역!$B203="","신규",IF($K203&lt;0,"감소",IF($K203&gt;0,"증가","-"))))</f>
        <v/>
      </c>
      <c r="M203" s="29" t="n"/>
      <c r="N203" s="15" t="n"/>
      <c r="O203" s="30">
        <f>IF($B203="","",IF($L203="감소",$G203,IF($L203="증가",IF($M203="Y",ROUND(($J203+$J203*('설정'!$C$15/100))/2,0),IF(AND($N203&lt;&gt;"",$G203&gt;$N203),$N203,$G203)),IF($L203="신규",IF($M203="Y",ROUND(($J203+$J203*('설정'!$C$15/100))/2,0),ROUND($J203*('설정'!$C$15/100),0)),0))))</f>
        <v/>
      </c>
      <c r="P203" s="30">
        <f>IF($B203="","",ROUND(N($K203)*N($O203),0))</f>
        <v/>
      </c>
      <c r="Q203" s="31">
        <f>IF($B203="","",IF($L203="감소","감소분 → 계약단가",IF(AND($M203="Y",OR($L203="증가",$L203="신규")),"발주기관 요구 → 협의 (불성립 시 (당시단가+당시단가×낙찰률)÷2)",IF($L203="증가",IF(AND($N203&lt;&gt;"",$G203&gt;$N203),"증가분 → 계약단가&gt;예정가격단가 이므로 예정가격단가","증가분 → 계약단가 (낙찰률을 곱하지 않습니다)"),IF($L203="신규","신규비목 → 당시단가 × 낙찰률","")))))</f>
        <v/>
      </c>
    </row>
    <row r="204">
      <c r="N204" s="26" t="inlineStr">
        <is>
          <t>증가 소계</t>
        </is>
      </c>
      <c r="P204" s="27">
        <f>SUMIF($L$4:$L$203,"증가",$P$4:$P$203)</f>
        <v/>
      </c>
    </row>
    <row r="205">
      <c r="N205" s="26" t="inlineStr">
        <is>
          <t>감소 소계</t>
        </is>
      </c>
      <c r="P205" s="27">
        <f>SUMIF($L$4:$L$203,"감소",$P$4:$P$203)</f>
        <v/>
      </c>
    </row>
    <row r="206">
      <c r="N206" s="26" t="inlineStr">
        <is>
          <t>신규 소계</t>
        </is>
      </c>
      <c r="P206" s="27">
        <f>SUMIF($L$4:$L$203,"신규",$P$4:$P$203)</f>
        <v/>
      </c>
    </row>
    <row r="207">
      <c r="N207" s="26" t="inlineStr">
        <is>
          <t>증감 합계</t>
        </is>
      </c>
      <c r="P207" s="27">
        <f>SUM($P$4:$P$203)</f>
        <v/>
      </c>
    </row>
    <row r="208">
      <c r="N208" s="32" t="inlineStr">
        <is>
          <t>변경 후 계약금액</t>
        </is>
      </c>
      <c r="P208" s="33">
        <f>'설정'!$C$13+P207</f>
        <v/>
      </c>
    </row>
    <row r="210">
      <c r="A210" s="18" t="inlineStr">
        <is>
          <t>이 표는 손으로 채우는 곳이 «협의(Y)» 와 «예정가격단가» 둘뿐입니다. 나머지는 전부 자동입니다.
· 발주기관이 요구해서 늘어난 분이면 협의 칸에 Y 를 넣으세요 — 단가가 협의식으로 바뀝니다.
· 예정가격단가는 «아는 경우에만» 적으세요. 계약단가가 그보다 높으면 예정가격단가가 적용됩니다.
· 증가분에는 낙찰률을 곱하지 않습니다. 낙찰률은 «신규 비목» 에만 곱합니다.</t>
        </is>
      </c>
    </row>
  </sheetData>
  <mergeCells count="3">
    <mergeCell ref="A2:Q2"/>
    <mergeCell ref="A210:Q210"/>
    <mergeCell ref="A1:Q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8" customWidth="1" min="4" max="4"/>
    <col width="18" customWidth="1" min="5" max="5"/>
    <col width="12" customWidth="1" min="6" max="6"/>
  </cols>
  <sheetData>
    <row r="1">
      <c r="A1" s="1" t="inlineStr">
        <is>
          <t>K-건설맵  |  k-conmap.com   ← 이 1행을 지우고 쓰셔도 됩니다</t>
        </is>
      </c>
    </row>
    <row r="2" ht="24" customHeight="1">
      <c r="A2" s="2" t="inlineStr">
        <is>
          <t>공 종 별 집 계</t>
        </is>
      </c>
    </row>
    <row r="3" ht="30" customHeight="1">
      <c r="A3" s="19" t="inlineStr">
        <is>
          <t>대공종 코드</t>
        </is>
      </c>
      <c r="B3" s="19" t="inlineStr">
        <is>
          <t>대공종 명</t>
        </is>
      </c>
      <c r="C3" s="19" t="inlineStr">
        <is>
          <t>당초금액</t>
        </is>
      </c>
      <c r="D3" s="19" t="inlineStr">
        <is>
          <t>증감금액</t>
        </is>
      </c>
      <c r="E3" s="19" t="inlineStr">
        <is>
          <t>변경 후 금액</t>
        </is>
      </c>
      <c r="F3" s="19" t="inlineStr">
        <is>
          <t>증감률(%)</t>
        </is>
      </c>
    </row>
    <row r="4">
      <c r="A4" s="6" t="n"/>
      <c r="B4" s="6" t="n"/>
      <c r="C4" s="21">
        <f>IF($A4="","",SUMPRODUCT((LEFT(당초내역!$B$4:$B$203,LEN($A4))=$A4)*N(당초내역!$M$4:$M$203)))</f>
        <v/>
      </c>
      <c r="D4" s="21">
        <f>IF($A4="","",SUMPRODUCT((LEFT(증감대비표!$B$4:$B$203,LEN($A4))=$A4)*N(증감대비표!$P$4:$P$203)))</f>
        <v/>
      </c>
      <c r="E4" s="21">
        <f>IF($A4="","",N($C4)+N($D4))</f>
        <v/>
      </c>
      <c r="F4" s="34">
        <f>IF(OR($A4="",N($C4)=0),"",ROUND($D4/$C4*100,2))</f>
        <v/>
      </c>
    </row>
    <row r="5">
      <c r="A5" s="6" t="n"/>
      <c r="B5" s="6" t="n"/>
      <c r="C5" s="21">
        <f>IF($A5="","",SUMPRODUCT((LEFT(당초내역!$B$4:$B$203,LEN($A5))=$A5)*N(당초내역!$M$4:$M$203)))</f>
        <v/>
      </c>
      <c r="D5" s="21">
        <f>IF($A5="","",SUMPRODUCT((LEFT(증감대비표!$B$4:$B$203,LEN($A5))=$A5)*N(증감대비표!$P$4:$P$203)))</f>
        <v/>
      </c>
      <c r="E5" s="21">
        <f>IF($A5="","",N($C5)+N($D5))</f>
        <v/>
      </c>
      <c r="F5" s="34">
        <f>IF(OR($A5="",N($C5)=0),"",ROUND($D5/$C5*100,2))</f>
        <v/>
      </c>
    </row>
    <row r="6">
      <c r="A6" s="6" t="n"/>
      <c r="B6" s="6" t="n"/>
      <c r="C6" s="21">
        <f>IF($A6="","",SUMPRODUCT((LEFT(당초내역!$B$4:$B$203,LEN($A6))=$A6)*N(당초내역!$M$4:$M$203)))</f>
        <v/>
      </c>
      <c r="D6" s="21">
        <f>IF($A6="","",SUMPRODUCT((LEFT(증감대비표!$B$4:$B$203,LEN($A6))=$A6)*N(증감대비표!$P$4:$P$203)))</f>
        <v/>
      </c>
      <c r="E6" s="21">
        <f>IF($A6="","",N($C6)+N($D6))</f>
        <v/>
      </c>
      <c r="F6" s="34">
        <f>IF(OR($A6="",N($C6)=0),"",ROUND($D6/$C6*100,2))</f>
        <v/>
      </c>
    </row>
    <row r="7">
      <c r="A7" s="6" t="n"/>
      <c r="B7" s="6" t="n"/>
      <c r="C7" s="21">
        <f>IF($A7="","",SUMPRODUCT((LEFT(당초내역!$B$4:$B$203,LEN($A7))=$A7)*N(당초내역!$M$4:$M$203)))</f>
        <v/>
      </c>
      <c r="D7" s="21">
        <f>IF($A7="","",SUMPRODUCT((LEFT(증감대비표!$B$4:$B$203,LEN($A7))=$A7)*N(증감대비표!$P$4:$P$203)))</f>
        <v/>
      </c>
      <c r="E7" s="21">
        <f>IF($A7="","",N($C7)+N($D7))</f>
        <v/>
      </c>
      <c r="F7" s="34">
        <f>IF(OR($A7="",N($C7)=0),"",ROUND($D7/$C7*100,2))</f>
        <v/>
      </c>
    </row>
    <row r="8">
      <c r="A8" s="6" t="n"/>
      <c r="B8" s="6" t="n"/>
      <c r="C8" s="21">
        <f>IF($A8="","",SUMPRODUCT((LEFT(당초내역!$B$4:$B$203,LEN($A8))=$A8)*N(당초내역!$M$4:$M$203)))</f>
        <v/>
      </c>
      <c r="D8" s="21">
        <f>IF($A8="","",SUMPRODUCT((LEFT(증감대비표!$B$4:$B$203,LEN($A8))=$A8)*N(증감대비표!$P$4:$P$203)))</f>
        <v/>
      </c>
      <c r="E8" s="21">
        <f>IF($A8="","",N($C8)+N($D8))</f>
        <v/>
      </c>
      <c r="F8" s="34">
        <f>IF(OR($A8="",N($C8)=0),"",ROUND($D8/$C8*100,2))</f>
        <v/>
      </c>
    </row>
    <row r="9">
      <c r="A9" s="6" t="n"/>
      <c r="B9" s="6" t="n"/>
      <c r="C9" s="21">
        <f>IF($A9="","",SUMPRODUCT((LEFT(당초내역!$B$4:$B$203,LEN($A9))=$A9)*N(당초내역!$M$4:$M$203)))</f>
        <v/>
      </c>
      <c r="D9" s="21">
        <f>IF($A9="","",SUMPRODUCT((LEFT(증감대비표!$B$4:$B$203,LEN($A9))=$A9)*N(증감대비표!$P$4:$P$203)))</f>
        <v/>
      </c>
      <c r="E9" s="21">
        <f>IF($A9="","",N($C9)+N($D9))</f>
        <v/>
      </c>
      <c r="F9" s="34">
        <f>IF(OR($A9="",N($C9)=0),"",ROUND($D9/$C9*100,2))</f>
        <v/>
      </c>
    </row>
    <row r="10">
      <c r="A10" s="6" t="n"/>
      <c r="B10" s="6" t="n"/>
      <c r="C10" s="21">
        <f>IF($A10="","",SUMPRODUCT((LEFT(당초내역!$B$4:$B$203,LEN($A10))=$A10)*N(당초내역!$M$4:$M$203)))</f>
        <v/>
      </c>
      <c r="D10" s="21">
        <f>IF($A10="","",SUMPRODUCT((LEFT(증감대비표!$B$4:$B$203,LEN($A10))=$A10)*N(증감대비표!$P$4:$P$203)))</f>
        <v/>
      </c>
      <c r="E10" s="21">
        <f>IF($A10="","",N($C10)+N($D10))</f>
        <v/>
      </c>
      <c r="F10" s="34">
        <f>IF(OR($A10="",N($C10)=0),"",ROUND($D10/$C10*100,2))</f>
        <v/>
      </c>
    </row>
    <row r="11">
      <c r="A11" s="6" t="n"/>
      <c r="B11" s="6" t="n"/>
      <c r="C11" s="21">
        <f>IF($A11="","",SUMPRODUCT((LEFT(당초내역!$B$4:$B$203,LEN($A11))=$A11)*N(당초내역!$M$4:$M$203)))</f>
        <v/>
      </c>
      <c r="D11" s="21">
        <f>IF($A11="","",SUMPRODUCT((LEFT(증감대비표!$B$4:$B$203,LEN($A11))=$A11)*N(증감대비표!$P$4:$P$203)))</f>
        <v/>
      </c>
      <c r="E11" s="21">
        <f>IF($A11="","",N($C11)+N($D11))</f>
        <v/>
      </c>
      <c r="F11" s="34">
        <f>IF(OR($A11="",N($C11)=0),"",ROUND($D11/$C11*100,2))</f>
        <v/>
      </c>
    </row>
    <row r="12">
      <c r="A12" s="6" t="n"/>
      <c r="B12" s="6" t="n"/>
      <c r="C12" s="21">
        <f>IF($A12="","",SUMPRODUCT((LEFT(당초내역!$B$4:$B$203,LEN($A12))=$A12)*N(당초내역!$M$4:$M$203)))</f>
        <v/>
      </c>
      <c r="D12" s="21">
        <f>IF($A12="","",SUMPRODUCT((LEFT(증감대비표!$B$4:$B$203,LEN($A12))=$A12)*N(증감대비표!$P$4:$P$203)))</f>
        <v/>
      </c>
      <c r="E12" s="21">
        <f>IF($A12="","",N($C12)+N($D12))</f>
        <v/>
      </c>
      <c r="F12" s="34">
        <f>IF(OR($A12="",N($C12)=0),"",ROUND($D12/$C12*100,2))</f>
        <v/>
      </c>
    </row>
    <row r="13">
      <c r="A13" s="6" t="n"/>
      <c r="B13" s="6" t="n"/>
      <c r="C13" s="21">
        <f>IF($A13="","",SUMPRODUCT((LEFT(당초내역!$B$4:$B$203,LEN($A13))=$A13)*N(당초내역!$M$4:$M$203)))</f>
        <v/>
      </c>
      <c r="D13" s="21">
        <f>IF($A13="","",SUMPRODUCT((LEFT(증감대비표!$B$4:$B$203,LEN($A13))=$A13)*N(증감대비표!$P$4:$P$203)))</f>
        <v/>
      </c>
      <c r="E13" s="21">
        <f>IF($A13="","",N($C13)+N($D13))</f>
        <v/>
      </c>
      <c r="F13" s="34">
        <f>IF(OR($A13="",N($C13)=0),"",ROUND($D13/$C13*100,2))</f>
        <v/>
      </c>
    </row>
    <row r="14">
      <c r="A14" s="6" t="n"/>
      <c r="B14" s="6" t="n"/>
      <c r="C14" s="21">
        <f>IF($A14="","",SUMPRODUCT((LEFT(당초내역!$B$4:$B$203,LEN($A14))=$A14)*N(당초내역!$M$4:$M$203)))</f>
        <v/>
      </c>
      <c r="D14" s="21">
        <f>IF($A14="","",SUMPRODUCT((LEFT(증감대비표!$B$4:$B$203,LEN($A14))=$A14)*N(증감대비표!$P$4:$P$203)))</f>
        <v/>
      </c>
      <c r="E14" s="21">
        <f>IF($A14="","",N($C14)+N($D14))</f>
        <v/>
      </c>
      <c r="F14" s="34">
        <f>IF(OR($A14="",N($C14)=0),"",ROUND($D14/$C14*100,2))</f>
        <v/>
      </c>
    </row>
    <row r="15">
      <c r="A15" s="6" t="n"/>
      <c r="B15" s="6" t="n"/>
      <c r="C15" s="21">
        <f>IF($A15="","",SUMPRODUCT((LEFT(당초내역!$B$4:$B$203,LEN($A15))=$A15)*N(당초내역!$M$4:$M$203)))</f>
        <v/>
      </c>
      <c r="D15" s="21">
        <f>IF($A15="","",SUMPRODUCT((LEFT(증감대비표!$B$4:$B$203,LEN($A15))=$A15)*N(증감대비표!$P$4:$P$203)))</f>
        <v/>
      </c>
      <c r="E15" s="21">
        <f>IF($A15="","",N($C15)+N($D15))</f>
        <v/>
      </c>
      <c r="F15" s="34">
        <f>IF(OR($A15="",N($C15)=0),"",ROUND($D15/$C15*100,2))</f>
        <v/>
      </c>
    </row>
    <row r="16">
      <c r="A16" s="6" t="n"/>
      <c r="B16" s="6" t="n"/>
      <c r="C16" s="21">
        <f>IF($A16="","",SUMPRODUCT((LEFT(당초내역!$B$4:$B$203,LEN($A16))=$A16)*N(당초내역!$M$4:$M$203)))</f>
        <v/>
      </c>
      <c r="D16" s="21">
        <f>IF($A16="","",SUMPRODUCT((LEFT(증감대비표!$B$4:$B$203,LEN($A16))=$A16)*N(증감대비표!$P$4:$P$203)))</f>
        <v/>
      </c>
      <c r="E16" s="21">
        <f>IF($A16="","",N($C16)+N($D16))</f>
        <v/>
      </c>
      <c r="F16" s="34">
        <f>IF(OR($A16="",N($C16)=0),"",ROUND($D16/$C16*100,2))</f>
        <v/>
      </c>
    </row>
    <row r="17">
      <c r="A17" s="6" t="n"/>
      <c r="B17" s="6" t="n"/>
      <c r="C17" s="21">
        <f>IF($A17="","",SUMPRODUCT((LEFT(당초내역!$B$4:$B$203,LEN($A17))=$A17)*N(당초내역!$M$4:$M$203)))</f>
        <v/>
      </c>
      <c r="D17" s="21">
        <f>IF($A17="","",SUMPRODUCT((LEFT(증감대비표!$B$4:$B$203,LEN($A17))=$A17)*N(증감대비표!$P$4:$P$203)))</f>
        <v/>
      </c>
      <c r="E17" s="21">
        <f>IF($A17="","",N($C17)+N($D17))</f>
        <v/>
      </c>
      <c r="F17" s="34">
        <f>IF(OR($A17="",N($C17)=0),"",ROUND($D17/$C17*100,2))</f>
        <v/>
      </c>
    </row>
    <row r="18">
      <c r="A18" s="6" t="n"/>
      <c r="B18" s="6" t="n"/>
      <c r="C18" s="21">
        <f>IF($A18="","",SUMPRODUCT((LEFT(당초내역!$B$4:$B$203,LEN($A18))=$A18)*N(당초내역!$M$4:$M$203)))</f>
        <v/>
      </c>
      <c r="D18" s="21">
        <f>IF($A18="","",SUMPRODUCT((LEFT(증감대비표!$B$4:$B$203,LEN($A18))=$A18)*N(증감대비표!$P$4:$P$203)))</f>
        <v/>
      </c>
      <c r="E18" s="21">
        <f>IF($A18="","",N($C18)+N($D18))</f>
        <v/>
      </c>
      <c r="F18" s="34">
        <f>IF(OR($A18="",N($C18)=0),"",ROUND($D18/$C18*100,2))</f>
        <v/>
      </c>
    </row>
    <row r="19">
      <c r="A19" s="6" t="n"/>
      <c r="B19" s="6" t="n"/>
      <c r="C19" s="21">
        <f>IF($A19="","",SUMPRODUCT((LEFT(당초내역!$B$4:$B$203,LEN($A19))=$A19)*N(당초내역!$M$4:$M$203)))</f>
        <v/>
      </c>
      <c r="D19" s="21">
        <f>IF($A19="","",SUMPRODUCT((LEFT(증감대비표!$B$4:$B$203,LEN($A19))=$A19)*N(증감대비표!$P$4:$P$203)))</f>
        <v/>
      </c>
      <c r="E19" s="21">
        <f>IF($A19="","",N($C19)+N($D19))</f>
        <v/>
      </c>
      <c r="F19" s="34">
        <f>IF(OR($A19="",N($C19)=0),"",ROUND($D19/$C19*100,2))</f>
        <v/>
      </c>
    </row>
    <row r="20">
      <c r="A20" s="6" t="n"/>
      <c r="B20" s="6" t="n"/>
      <c r="C20" s="21">
        <f>IF($A20="","",SUMPRODUCT((LEFT(당초내역!$B$4:$B$203,LEN($A20))=$A20)*N(당초내역!$M$4:$M$203)))</f>
        <v/>
      </c>
      <c r="D20" s="21">
        <f>IF($A20="","",SUMPRODUCT((LEFT(증감대비표!$B$4:$B$203,LEN($A20))=$A20)*N(증감대비표!$P$4:$P$203)))</f>
        <v/>
      </c>
      <c r="E20" s="21">
        <f>IF($A20="","",N($C20)+N($D20))</f>
        <v/>
      </c>
      <c r="F20" s="34">
        <f>IF(OR($A20="",N($C20)=0),"",ROUND($D20/$C20*100,2))</f>
        <v/>
      </c>
    </row>
    <row r="21">
      <c r="A21" s="6" t="n"/>
      <c r="B21" s="6" t="n"/>
      <c r="C21" s="21">
        <f>IF($A21="","",SUMPRODUCT((LEFT(당초내역!$B$4:$B$203,LEN($A21))=$A21)*N(당초내역!$M$4:$M$203)))</f>
        <v/>
      </c>
      <c r="D21" s="21">
        <f>IF($A21="","",SUMPRODUCT((LEFT(증감대비표!$B$4:$B$203,LEN($A21))=$A21)*N(증감대비표!$P$4:$P$203)))</f>
        <v/>
      </c>
      <c r="E21" s="21">
        <f>IF($A21="","",N($C21)+N($D21))</f>
        <v/>
      </c>
      <c r="F21" s="34">
        <f>IF(OR($A21="",N($C21)=0),"",ROUND($D21/$C21*100,2))</f>
        <v/>
      </c>
    </row>
    <row r="22">
      <c r="A22" s="6" t="n"/>
      <c r="B22" s="6" t="n"/>
      <c r="C22" s="21">
        <f>IF($A22="","",SUMPRODUCT((LEFT(당초내역!$B$4:$B$203,LEN($A22))=$A22)*N(당초내역!$M$4:$M$203)))</f>
        <v/>
      </c>
      <c r="D22" s="21">
        <f>IF($A22="","",SUMPRODUCT((LEFT(증감대비표!$B$4:$B$203,LEN($A22))=$A22)*N(증감대비표!$P$4:$P$203)))</f>
        <v/>
      </c>
      <c r="E22" s="21">
        <f>IF($A22="","",N($C22)+N($D22))</f>
        <v/>
      </c>
      <c r="F22" s="34">
        <f>IF(OR($A22="",N($C22)=0),"",ROUND($D22/$C22*100,2))</f>
        <v/>
      </c>
    </row>
    <row r="23">
      <c r="A23" s="6" t="n"/>
      <c r="B23" s="6" t="n"/>
      <c r="C23" s="21">
        <f>IF($A23="","",SUMPRODUCT((LEFT(당초내역!$B$4:$B$203,LEN($A23))=$A23)*N(당초내역!$M$4:$M$203)))</f>
        <v/>
      </c>
      <c r="D23" s="21">
        <f>IF($A23="","",SUMPRODUCT((LEFT(증감대비표!$B$4:$B$203,LEN($A23))=$A23)*N(증감대비표!$P$4:$P$203)))</f>
        <v/>
      </c>
      <c r="E23" s="21">
        <f>IF($A23="","",N($C23)+N($D23))</f>
        <v/>
      </c>
      <c r="F23" s="34">
        <f>IF(OR($A23="",N($C23)=0),"",ROUND($D23/$C23*100,2))</f>
        <v/>
      </c>
    </row>
    <row r="24">
      <c r="A24" s="6" t="n"/>
      <c r="B24" s="6" t="n"/>
      <c r="C24" s="21">
        <f>IF($A24="","",SUMPRODUCT((LEFT(당초내역!$B$4:$B$203,LEN($A24))=$A24)*N(당초내역!$M$4:$M$203)))</f>
        <v/>
      </c>
      <c r="D24" s="21">
        <f>IF($A24="","",SUMPRODUCT((LEFT(증감대비표!$B$4:$B$203,LEN($A24))=$A24)*N(증감대비표!$P$4:$P$203)))</f>
        <v/>
      </c>
      <c r="E24" s="21">
        <f>IF($A24="","",N($C24)+N($D24))</f>
        <v/>
      </c>
      <c r="F24" s="34">
        <f>IF(OR($A24="",N($C24)=0),"",ROUND($D24/$C24*100,2))</f>
        <v/>
      </c>
    </row>
    <row r="25">
      <c r="A25" s="6" t="n"/>
      <c r="B25" s="6" t="n"/>
      <c r="C25" s="21">
        <f>IF($A25="","",SUMPRODUCT((LEFT(당초내역!$B$4:$B$203,LEN($A25))=$A25)*N(당초내역!$M$4:$M$203)))</f>
        <v/>
      </c>
      <c r="D25" s="21">
        <f>IF($A25="","",SUMPRODUCT((LEFT(증감대비표!$B$4:$B$203,LEN($A25))=$A25)*N(증감대비표!$P$4:$P$203)))</f>
        <v/>
      </c>
      <c r="E25" s="21">
        <f>IF($A25="","",N($C25)+N($D25))</f>
        <v/>
      </c>
      <c r="F25" s="34">
        <f>IF(OR($A25="",N($C25)=0),"",ROUND($D25/$C25*100,2))</f>
        <v/>
      </c>
    </row>
    <row r="26">
      <c r="A26" s="6" t="n"/>
      <c r="B26" s="6" t="n"/>
      <c r="C26" s="21">
        <f>IF($A26="","",SUMPRODUCT((LEFT(당초내역!$B$4:$B$203,LEN($A26))=$A26)*N(당초내역!$M$4:$M$203)))</f>
        <v/>
      </c>
      <c r="D26" s="21">
        <f>IF($A26="","",SUMPRODUCT((LEFT(증감대비표!$B$4:$B$203,LEN($A26))=$A26)*N(증감대비표!$P$4:$P$203)))</f>
        <v/>
      </c>
      <c r="E26" s="21">
        <f>IF($A26="","",N($C26)+N($D26))</f>
        <v/>
      </c>
      <c r="F26" s="34">
        <f>IF(OR($A26="",N($C26)=0),"",ROUND($D26/$C26*100,2))</f>
        <v/>
      </c>
    </row>
    <row r="27">
      <c r="A27" s="6" t="n"/>
      <c r="B27" s="6" t="n"/>
      <c r="C27" s="21">
        <f>IF($A27="","",SUMPRODUCT((LEFT(당초내역!$B$4:$B$203,LEN($A27))=$A27)*N(당초내역!$M$4:$M$203)))</f>
        <v/>
      </c>
      <c r="D27" s="21">
        <f>IF($A27="","",SUMPRODUCT((LEFT(증감대비표!$B$4:$B$203,LEN($A27))=$A27)*N(증감대비표!$P$4:$P$203)))</f>
        <v/>
      </c>
      <c r="E27" s="21">
        <f>IF($A27="","",N($C27)+N($D27))</f>
        <v/>
      </c>
      <c r="F27" s="34">
        <f>IF(OR($A27="",N($C27)=0),"",ROUND($D27/$C27*100,2))</f>
        <v/>
      </c>
    </row>
    <row r="28">
      <c r="A28" s="6" t="n"/>
      <c r="B28" s="6" t="n"/>
      <c r="C28" s="21">
        <f>IF($A28="","",SUMPRODUCT((LEFT(당초내역!$B$4:$B$203,LEN($A28))=$A28)*N(당초내역!$M$4:$M$203)))</f>
        <v/>
      </c>
      <c r="D28" s="21">
        <f>IF($A28="","",SUMPRODUCT((LEFT(증감대비표!$B$4:$B$203,LEN($A28))=$A28)*N(증감대비표!$P$4:$P$203)))</f>
        <v/>
      </c>
      <c r="E28" s="21">
        <f>IF($A28="","",N($C28)+N($D28))</f>
        <v/>
      </c>
      <c r="F28" s="34">
        <f>IF(OR($A28="",N($C28)=0),"",ROUND($D28/$C28*100,2))</f>
        <v/>
      </c>
    </row>
    <row r="29">
      <c r="B29" s="26" t="inlineStr">
        <is>
          <t>합  계</t>
        </is>
      </c>
      <c r="C29" s="27">
        <f>SUM(C4:C28)</f>
        <v/>
      </c>
      <c r="D29" s="27">
        <f>SUM(D4:D28)</f>
        <v/>
      </c>
      <c r="E29" s="27">
        <f>SUM(E4:E28)</f>
        <v/>
      </c>
    </row>
    <row r="31">
      <c r="A31" s="18" t="inlineStr">
        <is>
          <t>대공종 코드에 «토공» 처럼 코드 앞부분을 적으면 그 글자로 시작하는 모든 줄을 묶습니다. 예: 코드가 «토공-001, 토공-002» 이면 «토공» 이라고 적으세요.</t>
        </is>
      </c>
    </row>
  </sheetData>
  <mergeCells count="3">
    <mergeCell ref="A31:F31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2026-09-05T06:44:40Z</dcterms:created>
  <dcterms:modified xmlns:dcterms="http://purl.org/dc/terms/" xmlns:xsi="http://www.w3.org/2001/XMLSchema-instance" xsi:type="dcterms:W3CDTF">2026-09-05T06:44:42Z</dcterms:modified>
</cp:coreProperties>
</file>